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d84190290dfea8be/Documents/CodeInstitute/vscode-projects/Capstone_Evaluating_Domestic_Electrification_Measures/ExcelCalcs/"/>
    </mc:Choice>
  </mc:AlternateContent>
  <xr:revisionPtr revIDLastSave="3" documentId="13_ncr:1_{28E29FC6-B7A3-48F1-AA99-118CE3E2310E}" xr6:coauthVersionLast="47" xr6:coauthVersionMax="47" xr10:uidLastSave="{AC31B77A-2B27-4EAE-8B96-94B81CBC9DC5}"/>
  <bookViews>
    <workbookView xWindow="-110" yWindow="-110" windowWidth="19420" windowHeight="11500" firstSheet="1" activeTab="3" xr2:uid="{00000000-000D-0000-FFFF-FFFF00000000}"/>
  </bookViews>
  <sheets>
    <sheet name="CheapestEcarsDBKaggle" sheetId="6" r:id="rId1"/>
    <sheet name="Maint costs" sheetId="9" r:id="rId2"/>
    <sheet name="Archetypes" sheetId="8" r:id="rId3"/>
    <sheet name="MainModelData" sheetId="1" r:id="rId4"/>
    <sheet name="Chart1" sheetId="2" r:id="rId5"/>
    <sheet name="Chart2" sheetId="10" r:id="rId6"/>
    <sheet name="Chart3" sheetId="12" r:id="rId7"/>
    <sheet name="Potential_Ranges_for_Chart1" sheetId="7" r:id="rId8"/>
  </sheets>
  <definedNames>
    <definedName name="_xlnm._FilterDatabase" localSheetId="0" hidden="1">CheapestEcarsDBKaggle!$A$1:$X$310</definedName>
    <definedName name="_xlnm._FilterDatabase" localSheetId="3" hidden="1">MainModelData!$A$1235:$BL$1822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AY1821" i="1" a="1"/>
  <c r="AY1821" i="1" s="1"/>
  <c r="AY1820" i="1" a="1"/>
  <c r="AY1820" i="1" s="1"/>
  <c r="AY1819" i="1" a="1"/>
  <c r="AY1819" i="1" s="1"/>
  <c r="AY1818" i="1" a="1"/>
  <c r="AY1818" i="1" s="1"/>
  <c r="AY1817" i="1" a="1"/>
  <c r="AY1817" i="1" s="1"/>
  <c r="AY1816" i="1" a="1"/>
  <c r="AY1816" i="1" s="1"/>
  <c r="AY1815" i="1" a="1"/>
  <c r="AY1815" i="1" s="1"/>
  <c r="AY1814" i="1" a="1"/>
  <c r="AY1814" i="1" s="1"/>
  <c r="AY1813" i="1" a="1"/>
  <c r="AY1813" i="1" s="1"/>
  <c r="AY1812" i="1" a="1"/>
  <c r="AY1812" i="1" s="1"/>
  <c r="AY1811" i="1" a="1"/>
  <c r="AY1811" i="1" s="1"/>
  <c r="AY1810" i="1" a="1"/>
  <c r="AY1810" i="1" s="1"/>
  <c r="AY1809" i="1" a="1"/>
  <c r="AY1809" i="1" s="1"/>
  <c r="AY1808" i="1" a="1"/>
  <c r="AY1808" i="1" s="1"/>
  <c r="AY1807" i="1" a="1"/>
  <c r="AY1807" i="1" s="1"/>
  <c r="AY1806" i="1" a="1"/>
  <c r="AY1806" i="1" s="1"/>
  <c r="AY1805" i="1" a="1"/>
  <c r="AY1805" i="1" s="1"/>
  <c r="AY1804" i="1" a="1"/>
  <c r="AY1804" i="1" s="1"/>
  <c r="AY1803" i="1" a="1"/>
  <c r="AY1803" i="1" s="1"/>
  <c r="AY1802" i="1" a="1"/>
  <c r="AY1802" i="1" s="1"/>
  <c r="AY1801" i="1" a="1"/>
  <c r="AY1801" i="1" s="1"/>
  <c r="AY1800" i="1" a="1"/>
  <c r="AY1800" i="1" s="1"/>
  <c r="AY1799" i="1" a="1"/>
  <c r="AY1799" i="1" s="1"/>
  <c r="AY1798" i="1" a="1"/>
  <c r="AY1798" i="1" s="1"/>
  <c r="AY1797" i="1" a="1"/>
  <c r="AY1797" i="1" s="1"/>
  <c r="AY1796" i="1" a="1"/>
  <c r="AY1796" i="1" s="1"/>
  <c r="AY1795" i="1" a="1"/>
  <c r="AY1795" i="1" s="1"/>
  <c r="AY1794" i="1" a="1"/>
  <c r="AY1794" i="1" s="1"/>
  <c r="AY1793" i="1" a="1"/>
  <c r="AY1793" i="1" s="1"/>
  <c r="AY1792" i="1" a="1"/>
  <c r="AY1792" i="1" s="1"/>
  <c r="AY1791" i="1" a="1"/>
  <c r="AY1791" i="1" s="1"/>
  <c r="AY1790" i="1" a="1"/>
  <c r="AY1790" i="1" s="1"/>
  <c r="AY1789" i="1" a="1"/>
  <c r="AY1789" i="1" s="1"/>
  <c r="AY1788" i="1" a="1"/>
  <c r="AY1788" i="1" s="1"/>
  <c r="AY1787" i="1" a="1"/>
  <c r="AY1787" i="1" s="1"/>
  <c r="AY1786" i="1" a="1"/>
  <c r="AY1786" i="1" s="1"/>
  <c r="AY1785" i="1" a="1"/>
  <c r="AY1785" i="1" s="1"/>
  <c r="AY1784" i="1" a="1"/>
  <c r="AY1784" i="1" s="1"/>
  <c r="AY1783" i="1" a="1"/>
  <c r="AY1783" i="1" s="1"/>
  <c r="AY1782" i="1" a="1"/>
  <c r="AY1782" i="1" s="1"/>
  <c r="AY1781" i="1" a="1"/>
  <c r="AY1781" i="1" s="1"/>
  <c r="AY1780" i="1" a="1"/>
  <c r="AY1780" i="1" s="1"/>
  <c r="AY1779" i="1" a="1"/>
  <c r="AY1779" i="1" s="1"/>
  <c r="AY1778" i="1" a="1"/>
  <c r="AY1778" i="1" s="1"/>
  <c r="AY1777" i="1" a="1"/>
  <c r="AY1777" i="1" s="1"/>
  <c r="AY1776" i="1" a="1"/>
  <c r="AY1776" i="1" s="1"/>
  <c r="AY1775" i="1" a="1"/>
  <c r="AY1775" i="1" s="1"/>
  <c r="AY1774" i="1" a="1"/>
  <c r="AY1774" i="1" s="1"/>
  <c r="AY1773" i="1" a="1"/>
  <c r="AY1773" i="1" s="1"/>
  <c r="AY1772" i="1" a="1"/>
  <c r="AY1772" i="1" s="1"/>
  <c r="AY1771" i="1" a="1"/>
  <c r="AY1771" i="1" s="1"/>
  <c r="AY1770" i="1" a="1"/>
  <c r="AY1770" i="1" s="1"/>
  <c r="AY1769" i="1" a="1"/>
  <c r="AY1769" i="1" s="1"/>
  <c r="AY1768" i="1" a="1"/>
  <c r="AY1768" i="1" s="1"/>
  <c r="AY1767" i="1" a="1"/>
  <c r="AY1767" i="1" s="1"/>
  <c r="AY1766" i="1" a="1"/>
  <c r="AY1766" i="1" s="1"/>
  <c r="AY1765" i="1" a="1"/>
  <c r="AY1765" i="1" s="1"/>
  <c r="AY1764" i="1" a="1"/>
  <c r="AY1764" i="1" s="1"/>
  <c r="AY1763" i="1" a="1"/>
  <c r="AY1763" i="1" s="1"/>
  <c r="AY1762" i="1" a="1"/>
  <c r="AY1762" i="1" s="1"/>
  <c r="AY1761" i="1" a="1"/>
  <c r="AY1761" i="1" s="1"/>
  <c r="AY1760" i="1" a="1"/>
  <c r="AY1760" i="1" s="1"/>
  <c r="AY1759" i="1" a="1"/>
  <c r="AY1759" i="1" s="1"/>
  <c r="AY1758" i="1" a="1"/>
  <c r="AY1758" i="1" s="1"/>
  <c r="AY1757" i="1" a="1"/>
  <c r="AY1757" i="1" s="1"/>
  <c r="AY1756" i="1" a="1"/>
  <c r="AY1756" i="1" s="1"/>
  <c r="AY1755" i="1" a="1"/>
  <c r="AY1755" i="1" s="1"/>
  <c r="AY1754" i="1" a="1"/>
  <c r="AY1754" i="1" s="1"/>
  <c r="AY1753" i="1" a="1"/>
  <c r="AY1753" i="1" s="1"/>
  <c r="AY1752" i="1" a="1"/>
  <c r="AY1752" i="1" s="1"/>
  <c r="AY1751" i="1" a="1"/>
  <c r="AY1751" i="1" s="1"/>
  <c r="AY1750" i="1" a="1"/>
  <c r="AY1750" i="1" s="1"/>
  <c r="AY1749" i="1" a="1"/>
  <c r="AY1749" i="1" s="1"/>
  <c r="AY1748" i="1" a="1"/>
  <c r="AY1748" i="1" s="1"/>
  <c r="AY1747" i="1" a="1"/>
  <c r="AY1747" i="1" s="1"/>
  <c r="AY1746" i="1" a="1"/>
  <c r="AY1746" i="1" s="1"/>
  <c r="AY1745" i="1" a="1"/>
  <c r="AY1745" i="1" s="1"/>
  <c r="AY1744" i="1" a="1"/>
  <c r="AY1744" i="1" s="1"/>
  <c r="AY1743" i="1" a="1"/>
  <c r="AY1743" i="1" s="1"/>
  <c r="AY1742" i="1" a="1"/>
  <c r="AY1742" i="1" s="1"/>
  <c r="AY1741" i="1" a="1"/>
  <c r="AY1741" i="1" s="1"/>
  <c r="AY1740" i="1" a="1"/>
  <c r="AY1740" i="1" s="1"/>
  <c r="AY1739" i="1" a="1"/>
  <c r="AY1739" i="1" s="1"/>
  <c r="AY1738" i="1" a="1"/>
  <c r="AY1738" i="1" s="1"/>
  <c r="AY1737" i="1" a="1"/>
  <c r="AY1737" i="1" s="1"/>
  <c r="AY1736" i="1" a="1"/>
  <c r="AY1736" i="1" s="1"/>
  <c r="AY1735" i="1" a="1"/>
  <c r="AY1735" i="1" s="1"/>
  <c r="AY1734" i="1" a="1"/>
  <c r="AY1734" i="1" s="1"/>
  <c r="AY1733" i="1" a="1"/>
  <c r="AY1733" i="1" s="1"/>
  <c r="AY1732" i="1" a="1"/>
  <c r="AY1732" i="1" s="1"/>
  <c r="AY1731" i="1" a="1"/>
  <c r="AY1731" i="1" s="1"/>
  <c r="AY1730" i="1" a="1"/>
  <c r="AY1730" i="1" s="1"/>
  <c r="AY1729" i="1" a="1"/>
  <c r="AY1729" i="1" s="1"/>
  <c r="AY1728" i="1" a="1"/>
  <c r="AY1728" i="1" s="1"/>
  <c r="AY1727" i="1" a="1"/>
  <c r="AY1727" i="1" s="1"/>
  <c r="AY1726" i="1" a="1"/>
  <c r="AY1726" i="1" s="1"/>
  <c r="AY1725" i="1" a="1"/>
  <c r="AY1725" i="1" s="1"/>
  <c r="AY1724" i="1" a="1"/>
  <c r="AY1724" i="1" s="1"/>
  <c r="AY1723" i="1" a="1"/>
  <c r="AY1723" i="1" s="1"/>
  <c r="AY1722" i="1" a="1"/>
  <c r="AY1722" i="1" s="1"/>
  <c r="AY1721" i="1" a="1"/>
  <c r="AY1721" i="1" s="1"/>
  <c r="AY1720" i="1" a="1"/>
  <c r="AY1720" i="1" s="1"/>
  <c r="AY1719" i="1" a="1"/>
  <c r="AY1719" i="1" s="1"/>
  <c r="AY1718" i="1" a="1"/>
  <c r="AY1718" i="1" s="1"/>
  <c r="AY1717" i="1" a="1"/>
  <c r="AY1717" i="1" s="1"/>
  <c r="AY1716" i="1" a="1"/>
  <c r="AY1716" i="1" s="1"/>
  <c r="AY1715" i="1" a="1"/>
  <c r="AY1715" i="1" s="1"/>
  <c r="AY1714" i="1" a="1"/>
  <c r="AY1714" i="1" s="1"/>
  <c r="AY1713" i="1" a="1"/>
  <c r="AY1713" i="1" s="1"/>
  <c r="AY1712" i="1" a="1"/>
  <c r="AY1712" i="1" s="1"/>
  <c r="AY1711" i="1" a="1"/>
  <c r="AY1711" i="1" s="1"/>
  <c r="AY1710" i="1" a="1"/>
  <c r="AY1710" i="1" s="1"/>
  <c r="AY1709" i="1" a="1"/>
  <c r="AY1709" i="1" s="1"/>
  <c r="AY1708" i="1" a="1"/>
  <c r="AY1708" i="1" s="1"/>
  <c r="AY1707" i="1" a="1"/>
  <c r="AY1707" i="1" s="1"/>
  <c r="AY1706" i="1" a="1"/>
  <c r="AY1706" i="1" s="1"/>
  <c r="AY1705" i="1" a="1"/>
  <c r="AY1705" i="1" s="1"/>
  <c r="AY1704" i="1" a="1"/>
  <c r="AY1704" i="1" s="1"/>
  <c r="AY1703" i="1" a="1"/>
  <c r="AY1703" i="1" s="1"/>
  <c r="AY1702" i="1" a="1"/>
  <c r="AY1702" i="1" s="1"/>
  <c r="AY1701" i="1" a="1"/>
  <c r="AY1701" i="1" s="1"/>
  <c r="AY1700" i="1" a="1"/>
  <c r="AY1700" i="1" s="1"/>
  <c r="AY1699" i="1" a="1"/>
  <c r="AY1699" i="1" s="1"/>
  <c r="AY1698" i="1" a="1"/>
  <c r="AY1698" i="1" s="1"/>
  <c r="AY1697" i="1" a="1"/>
  <c r="AY1697" i="1" s="1"/>
  <c r="AY1696" i="1" a="1"/>
  <c r="AY1696" i="1" s="1"/>
  <c r="AY1695" i="1" a="1"/>
  <c r="AY1695" i="1" s="1"/>
  <c r="AY1694" i="1" a="1"/>
  <c r="AY1694" i="1" s="1"/>
  <c r="AY1693" i="1" a="1"/>
  <c r="AY1693" i="1" s="1"/>
  <c r="AY1692" i="1" a="1"/>
  <c r="AY1692" i="1" s="1"/>
  <c r="AY1691" i="1" a="1"/>
  <c r="AY1691" i="1" s="1"/>
  <c r="AY1690" i="1" a="1"/>
  <c r="AY1690" i="1" s="1"/>
  <c r="AY1689" i="1" a="1"/>
  <c r="AY1689" i="1" s="1"/>
  <c r="AY1688" i="1" a="1"/>
  <c r="AY1688" i="1" s="1"/>
  <c r="AY1687" i="1" a="1"/>
  <c r="AY1687" i="1" s="1"/>
  <c r="AY1686" i="1" a="1"/>
  <c r="AY1686" i="1" s="1"/>
  <c r="AY1685" i="1" a="1"/>
  <c r="AY1685" i="1" s="1"/>
  <c r="AY1684" i="1" a="1"/>
  <c r="AY1684" i="1" s="1"/>
  <c r="AY1683" i="1" a="1"/>
  <c r="AY1683" i="1" s="1"/>
  <c r="AY1682" i="1" a="1"/>
  <c r="AY1682" i="1" s="1"/>
  <c r="AY1681" i="1" a="1"/>
  <c r="AY1681" i="1" s="1"/>
  <c r="AY1680" i="1" a="1"/>
  <c r="AY1680" i="1" s="1"/>
  <c r="AY1679" i="1" a="1"/>
  <c r="AY1679" i="1" s="1"/>
  <c r="AY1678" i="1" a="1"/>
  <c r="AY1678" i="1" s="1"/>
  <c r="AY1677" i="1" a="1"/>
  <c r="AY1677" i="1" s="1"/>
  <c r="AY1676" i="1" a="1"/>
  <c r="AY1676" i="1" s="1"/>
  <c r="AY1675" i="1" a="1"/>
  <c r="AY1675" i="1" s="1"/>
  <c r="AY1674" i="1" a="1"/>
  <c r="AY1674" i="1" s="1"/>
  <c r="AY1673" i="1" a="1"/>
  <c r="AY1673" i="1" s="1"/>
  <c r="AY1672" i="1" a="1"/>
  <c r="AY1672" i="1" s="1"/>
  <c r="AY1671" i="1" a="1"/>
  <c r="AY1671" i="1" s="1"/>
  <c r="AY1670" i="1" a="1"/>
  <c r="AY1670" i="1" s="1"/>
  <c r="AY1669" i="1" a="1"/>
  <c r="AY1669" i="1" s="1"/>
  <c r="AY1668" i="1" a="1"/>
  <c r="AY1668" i="1" s="1"/>
  <c r="AY1667" i="1" a="1"/>
  <c r="AY1667" i="1" s="1"/>
  <c r="AY1666" i="1" a="1"/>
  <c r="AY1666" i="1" s="1"/>
  <c r="AY1665" i="1" a="1"/>
  <c r="AY1665" i="1" s="1"/>
  <c r="AY1664" i="1" a="1"/>
  <c r="AY1664" i="1" s="1"/>
  <c r="AY1663" i="1" a="1"/>
  <c r="AY1663" i="1" s="1"/>
  <c r="AY1662" i="1" a="1"/>
  <c r="AY1662" i="1" s="1"/>
  <c r="AY1661" i="1" a="1"/>
  <c r="AY1661" i="1" s="1"/>
  <c r="AY1660" i="1" a="1"/>
  <c r="AY1660" i="1" s="1"/>
  <c r="AY1659" i="1" a="1"/>
  <c r="AY1659" i="1" s="1"/>
  <c r="AY1658" i="1" a="1"/>
  <c r="AY1658" i="1" s="1"/>
  <c r="AY1657" i="1" a="1"/>
  <c r="AY1657" i="1" s="1"/>
  <c r="AY1656" i="1" a="1"/>
  <c r="AY1656" i="1" s="1"/>
  <c r="AY1655" i="1" a="1"/>
  <c r="AY1655" i="1" s="1"/>
  <c r="AY1654" i="1" a="1"/>
  <c r="AY1654" i="1" s="1"/>
  <c r="AY1653" i="1" a="1"/>
  <c r="AY1653" i="1" s="1"/>
  <c r="AY1652" i="1" a="1"/>
  <c r="AY1652" i="1" s="1"/>
  <c r="AY1651" i="1" a="1"/>
  <c r="AY1651" i="1" s="1"/>
  <c r="AY1650" i="1" a="1"/>
  <c r="AY1650" i="1" s="1"/>
  <c r="AY1649" i="1" a="1"/>
  <c r="AY1649" i="1" s="1"/>
  <c r="AY1648" i="1" a="1"/>
  <c r="AY1648" i="1" s="1"/>
  <c r="AY1647" i="1" a="1"/>
  <c r="AY1647" i="1" s="1"/>
  <c r="AY1646" i="1" a="1"/>
  <c r="AY1646" i="1" s="1"/>
  <c r="AY1645" i="1" a="1"/>
  <c r="AY1645" i="1" s="1"/>
  <c r="AY1644" i="1" a="1"/>
  <c r="AY1644" i="1" s="1"/>
  <c r="AY1643" i="1" a="1"/>
  <c r="AY1643" i="1" s="1"/>
  <c r="AY1642" i="1" a="1"/>
  <c r="AY1642" i="1" s="1"/>
  <c r="AY1641" i="1" a="1"/>
  <c r="AY1641" i="1" s="1"/>
  <c r="AY1640" i="1" a="1"/>
  <c r="AY1640" i="1" s="1"/>
  <c r="AY1639" i="1" a="1"/>
  <c r="AY1639" i="1" s="1"/>
  <c r="AY1638" i="1" a="1"/>
  <c r="AY1638" i="1" s="1"/>
  <c r="AY1637" i="1" a="1"/>
  <c r="AY1637" i="1" s="1"/>
  <c r="AY1636" i="1" a="1"/>
  <c r="AY1636" i="1" s="1"/>
  <c r="AY1635" i="1" a="1"/>
  <c r="AY1635" i="1" s="1"/>
  <c r="AY1634" i="1" a="1"/>
  <c r="AY1634" i="1" s="1"/>
  <c r="AY1633" i="1" a="1"/>
  <c r="AY1633" i="1" s="1"/>
  <c r="AY1632" i="1" a="1"/>
  <c r="AY1632" i="1" s="1"/>
  <c r="AY1631" i="1" a="1"/>
  <c r="AY1631" i="1" s="1"/>
  <c r="AY1630" i="1" a="1"/>
  <c r="AY1630" i="1" s="1"/>
  <c r="AY1629" i="1" a="1"/>
  <c r="AY1629" i="1" s="1"/>
  <c r="AY1628" i="1" a="1"/>
  <c r="AY1628" i="1" s="1"/>
  <c r="AY1627" i="1" a="1"/>
  <c r="AY1627" i="1" s="1"/>
  <c r="AY1626" i="1" a="1"/>
  <c r="AY1626" i="1" s="1"/>
  <c r="AY1625" i="1" a="1"/>
  <c r="AY1625" i="1" s="1"/>
  <c r="AY1624" i="1" a="1"/>
  <c r="AY1624" i="1" s="1"/>
  <c r="AY1623" i="1" a="1"/>
  <c r="AY1623" i="1" s="1"/>
  <c r="AY1622" i="1" a="1"/>
  <c r="AY1622" i="1" s="1"/>
  <c r="AY1621" i="1" a="1"/>
  <c r="AY1621" i="1" s="1"/>
  <c r="AY1620" i="1" a="1"/>
  <c r="AY1620" i="1" s="1"/>
  <c r="AY1619" i="1" a="1"/>
  <c r="AY1619" i="1" s="1"/>
  <c r="AY1618" i="1" a="1"/>
  <c r="AY1618" i="1" s="1"/>
  <c r="AY1617" i="1" a="1"/>
  <c r="AY1617" i="1" s="1"/>
  <c r="AY1616" i="1" a="1"/>
  <c r="AY1616" i="1" s="1"/>
  <c r="AY1615" i="1" a="1"/>
  <c r="AY1615" i="1" s="1"/>
  <c r="AY1614" i="1" a="1"/>
  <c r="AY1614" i="1" s="1"/>
  <c r="AY1613" i="1" a="1"/>
  <c r="AY1613" i="1" s="1"/>
  <c r="AY1612" i="1" a="1"/>
  <c r="AY1612" i="1" s="1"/>
  <c r="AY1611" i="1" a="1"/>
  <c r="AY1611" i="1" s="1"/>
  <c r="AY1610" i="1" a="1"/>
  <c r="AY1610" i="1" s="1"/>
  <c r="AY1609" i="1" a="1"/>
  <c r="AY1609" i="1" s="1"/>
  <c r="AY1608" i="1" a="1"/>
  <c r="AY1608" i="1" s="1"/>
  <c r="AY1607" i="1" a="1"/>
  <c r="AY1607" i="1" s="1"/>
  <c r="AY1606" i="1" a="1"/>
  <c r="AY1606" i="1" s="1"/>
  <c r="AY1605" i="1" a="1"/>
  <c r="AY1605" i="1" s="1"/>
  <c r="AY1604" i="1" a="1"/>
  <c r="AY1604" i="1" s="1"/>
  <c r="AY1603" i="1" a="1"/>
  <c r="AY1603" i="1" s="1"/>
  <c r="AY1602" i="1" a="1"/>
  <c r="AY1602" i="1" s="1"/>
  <c r="AY1601" i="1" a="1"/>
  <c r="AY1601" i="1" s="1"/>
  <c r="AY1600" i="1" a="1"/>
  <c r="AY1600" i="1" s="1"/>
  <c r="AY1599" i="1" a="1"/>
  <c r="AY1599" i="1" s="1"/>
  <c r="AY1598" i="1" a="1"/>
  <c r="AY1598" i="1" s="1"/>
  <c r="AY1597" i="1" a="1"/>
  <c r="AY1597" i="1" s="1"/>
  <c r="AY1596" i="1" a="1"/>
  <c r="AY1596" i="1" s="1"/>
  <c r="AY1595" i="1" a="1"/>
  <c r="AY1595" i="1" s="1"/>
  <c r="AY1594" i="1" a="1"/>
  <c r="AY1594" i="1" s="1"/>
  <c r="AY1593" i="1" a="1"/>
  <c r="AY1593" i="1" s="1"/>
  <c r="AY1592" i="1" a="1"/>
  <c r="AY1592" i="1" s="1"/>
  <c r="AY1591" i="1" a="1"/>
  <c r="AY1591" i="1" s="1"/>
  <c r="AY1590" i="1" a="1"/>
  <c r="AY1590" i="1" s="1"/>
  <c r="AY1589" i="1" a="1"/>
  <c r="AY1589" i="1" s="1"/>
  <c r="AY1588" i="1" a="1"/>
  <c r="AY1588" i="1" s="1"/>
  <c r="AY1587" i="1" a="1"/>
  <c r="AY1587" i="1" s="1"/>
  <c r="AY1586" i="1" a="1"/>
  <c r="AY1586" i="1" s="1"/>
  <c r="AY1585" i="1" a="1"/>
  <c r="AY1585" i="1" s="1"/>
  <c r="AY1584" i="1" a="1"/>
  <c r="AY1584" i="1" s="1"/>
  <c r="AY1583" i="1" a="1"/>
  <c r="AY1583" i="1" s="1"/>
  <c r="AY1582" i="1" a="1"/>
  <c r="AY1582" i="1" s="1"/>
  <c r="AY1581" i="1" a="1"/>
  <c r="AY1581" i="1" s="1"/>
  <c r="AY1580" i="1" a="1"/>
  <c r="AY1580" i="1" s="1"/>
  <c r="AY1579" i="1" a="1"/>
  <c r="AY1579" i="1" s="1"/>
  <c r="AY1578" i="1" a="1"/>
  <c r="AY1578" i="1" s="1"/>
  <c r="AY1577" i="1" a="1"/>
  <c r="AY1577" i="1" s="1"/>
  <c r="AY1576" i="1" a="1"/>
  <c r="AY1576" i="1" s="1"/>
  <c r="AY1575" i="1" a="1"/>
  <c r="AY1575" i="1" s="1"/>
  <c r="AY1574" i="1" a="1"/>
  <c r="AY1574" i="1" s="1"/>
  <c r="AY1573" i="1" a="1"/>
  <c r="AY1573" i="1" s="1"/>
  <c r="AY1572" i="1" a="1"/>
  <c r="AY1572" i="1" s="1"/>
  <c r="AY1571" i="1" a="1"/>
  <c r="AY1571" i="1" s="1"/>
  <c r="AY1570" i="1" a="1"/>
  <c r="AY1570" i="1" s="1"/>
  <c r="AY1569" i="1" a="1"/>
  <c r="AY1569" i="1" s="1"/>
  <c r="AY1568" i="1" a="1"/>
  <c r="AY1568" i="1" s="1"/>
  <c r="AY1567" i="1" a="1"/>
  <c r="AY1567" i="1" s="1"/>
  <c r="AY1566" i="1" a="1"/>
  <c r="AY1566" i="1" s="1"/>
  <c r="AY1565" i="1" a="1"/>
  <c r="AY1565" i="1" s="1"/>
  <c r="AY1564" i="1" a="1"/>
  <c r="AY1564" i="1" s="1"/>
  <c r="AY1563" i="1" a="1"/>
  <c r="AY1563" i="1" s="1"/>
  <c r="AY1562" i="1" a="1"/>
  <c r="AY1562" i="1" s="1"/>
  <c r="AY1561" i="1" a="1"/>
  <c r="AY1561" i="1" s="1"/>
  <c r="AY1560" i="1" a="1"/>
  <c r="AY1560" i="1" s="1"/>
  <c r="AY1559" i="1" a="1"/>
  <c r="AY1559" i="1" s="1"/>
  <c r="AY1558" i="1" a="1"/>
  <c r="AY1558" i="1" s="1"/>
  <c r="AY1557" i="1" a="1"/>
  <c r="AY1557" i="1" s="1"/>
  <c r="AY1556" i="1" a="1"/>
  <c r="AY1556" i="1" s="1"/>
  <c r="AY1555" i="1" a="1"/>
  <c r="AY1555" i="1" s="1"/>
  <c r="AY1554" i="1" a="1"/>
  <c r="AY1554" i="1" s="1"/>
  <c r="AY1553" i="1" a="1"/>
  <c r="AY1553" i="1" s="1"/>
  <c r="AY1552" i="1" a="1"/>
  <c r="AY1552" i="1" s="1"/>
  <c r="AY1551" i="1" a="1"/>
  <c r="AY1551" i="1" s="1"/>
  <c r="AY1550" i="1" a="1"/>
  <c r="AY1550" i="1" s="1"/>
  <c r="AY1549" i="1" a="1"/>
  <c r="AY1549" i="1" s="1"/>
  <c r="AY1548" i="1" a="1"/>
  <c r="AY1548" i="1" s="1"/>
  <c r="AY1547" i="1" a="1"/>
  <c r="AY1547" i="1" s="1"/>
  <c r="AY1546" i="1" a="1"/>
  <c r="AY1546" i="1" s="1"/>
  <c r="AY1545" i="1" a="1"/>
  <c r="AY1545" i="1" s="1"/>
  <c r="AY1544" i="1" a="1"/>
  <c r="AY1544" i="1" s="1"/>
  <c r="AY1543" i="1" a="1"/>
  <c r="AY1543" i="1" s="1"/>
  <c r="AY1542" i="1" a="1"/>
  <c r="AY1542" i="1" s="1"/>
  <c r="AY1541" i="1" a="1"/>
  <c r="AY1541" i="1" s="1"/>
  <c r="AY1540" i="1" a="1"/>
  <c r="AY1540" i="1" s="1"/>
  <c r="AY1539" i="1" a="1"/>
  <c r="AY1539" i="1" s="1"/>
  <c r="AY1538" i="1" a="1"/>
  <c r="AY1538" i="1" s="1"/>
  <c r="AY1537" i="1" a="1"/>
  <c r="AY1537" i="1" s="1"/>
  <c r="AY1536" i="1" a="1"/>
  <c r="AY1536" i="1" s="1"/>
  <c r="AY1535" i="1" a="1"/>
  <c r="AY1535" i="1" s="1"/>
  <c r="AY1534" i="1" a="1"/>
  <c r="AY1534" i="1" s="1"/>
  <c r="AY1533" i="1" a="1"/>
  <c r="AY1533" i="1" s="1"/>
  <c r="AY1532" i="1" a="1"/>
  <c r="AY1532" i="1" s="1"/>
  <c r="AY1531" i="1" a="1"/>
  <c r="AY1531" i="1" s="1"/>
  <c r="AY1530" i="1" a="1"/>
  <c r="AY1530" i="1" s="1"/>
  <c r="AY1529" i="1" a="1"/>
  <c r="AY1529" i="1" s="1"/>
  <c r="AY1528" i="1" a="1"/>
  <c r="AY1528" i="1" s="1"/>
  <c r="AY1527" i="1" a="1"/>
  <c r="AY1527" i="1" s="1"/>
  <c r="AY1526" i="1" a="1"/>
  <c r="AY1526" i="1" s="1"/>
  <c r="AY1525" i="1" a="1"/>
  <c r="AY1525" i="1" s="1"/>
  <c r="AY1524" i="1" a="1"/>
  <c r="AY1524" i="1" s="1"/>
  <c r="AY1523" i="1" a="1"/>
  <c r="AY1523" i="1" s="1"/>
  <c r="AY1522" i="1" a="1"/>
  <c r="AY1522" i="1" s="1"/>
  <c r="AY1521" i="1" a="1"/>
  <c r="AY1521" i="1" s="1"/>
  <c r="AY1520" i="1" a="1"/>
  <c r="AY1520" i="1" s="1"/>
  <c r="AY1519" i="1" a="1"/>
  <c r="AY1519" i="1" s="1"/>
  <c r="AY1518" i="1" a="1"/>
  <c r="AY1518" i="1" s="1"/>
  <c r="AY1517" i="1" a="1"/>
  <c r="AY1517" i="1" s="1"/>
  <c r="AY1516" i="1" a="1"/>
  <c r="AY1516" i="1" s="1"/>
  <c r="AY1515" i="1" a="1"/>
  <c r="AY1515" i="1" s="1"/>
  <c r="AY1514" i="1" a="1"/>
  <c r="AY1514" i="1" s="1"/>
  <c r="AY1513" i="1" a="1"/>
  <c r="AY1513" i="1" s="1"/>
  <c r="AY1512" i="1" a="1"/>
  <c r="AY1512" i="1" s="1"/>
  <c r="AY1511" i="1" a="1"/>
  <c r="AY1511" i="1" s="1"/>
  <c r="AY1510" i="1" a="1"/>
  <c r="AY1510" i="1" s="1"/>
  <c r="AY1509" i="1" a="1"/>
  <c r="AY1509" i="1" s="1"/>
  <c r="AY1508" i="1" a="1"/>
  <c r="AY1508" i="1" s="1"/>
  <c r="AY1507" i="1" a="1"/>
  <c r="AY1507" i="1" s="1"/>
  <c r="AY1506" i="1" a="1"/>
  <c r="AY1506" i="1" s="1"/>
  <c r="AY1505" i="1" a="1"/>
  <c r="AY1505" i="1" s="1"/>
  <c r="AY1504" i="1" a="1"/>
  <c r="AY1504" i="1" s="1"/>
  <c r="AY1503" i="1" a="1"/>
  <c r="AY1503" i="1" s="1"/>
  <c r="AY1502" i="1" a="1"/>
  <c r="AY1502" i="1" s="1"/>
  <c r="AY1501" i="1" a="1"/>
  <c r="AY1501" i="1" s="1"/>
  <c r="AY1500" i="1" a="1"/>
  <c r="AY1500" i="1" s="1"/>
  <c r="AY1499" i="1" a="1"/>
  <c r="AY1499" i="1" s="1"/>
  <c r="AY1498" i="1" a="1"/>
  <c r="AY1498" i="1" s="1"/>
  <c r="AY1497" i="1" a="1"/>
  <c r="AY1497" i="1" s="1"/>
  <c r="AY1496" i="1" a="1"/>
  <c r="AY1496" i="1" s="1"/>
  <c r="AY1495" i="1" a="1"/>
  <c r="AY1495" i="1" s="1"/>
  <c r="AY1494" i="1" a="1"/>
  <c r="AY1494" i="1" s="1"/>
  <c r="AY1493" i="1" a="1"/>
  <c r="AY1493" i="1" s="1"/>
  <c r="AY1492" i="1" a="1"/>
  <c r="AY1492" i="1" s="1"/>
  <c r="AY1491" i="1" a="1"/>
  <c r="AY1491" i="1" s="1"/>
  <c r="AY1490" i="1" a="1"/>
  <c r="AY1490" i="1" s="1"/>
  <c r="AY1489" i="1" a="1"/>
  <c r="AY1489" i="1" s="1"/>
  <c r="AY1488" i="1" a="1"/>
  <c r="AY1488" i="1" s="1"/>
  <c r="AY1487" i="1" a="1"/>
  <c r="AY1487" i="1" s="1"/>
  <c r="AY1486" i="1" a="1"/>
  <c r="AY1486" i="1" s="1"/>
  <c r="AY1485" i="1" a="1"/>
  <c r="AY1485" i="1" s="1"/>
  <c r="AY1484" i="1" a="1"/>
  <c r="AY1484" i="1" s="1"/>
  <c r="AY1483" i="1" a="1"/>
  <c r="AY1483" i="1" s="1"/>
  <c r="AY1482" i="1" a="1"/>
  <c r="AY1482" i="1" s="1"/>
  <c r="AY1481" i="1" a="1"/>
  <c r="AY1481" i="1" s="1"/>
  <c r="AY1480" i="1" a="1"/>
  <c r="AY1480" i="1" s="1"/>
  <c r="AY1479" i="1" a="1"/>
  <c r="AY1479" i="1" s="1"/>
  <c r="AY1478" i="1" a="1"/>
  <c r="AY1478" i="1" s="1"/>
  <c r="AY1477" i="1" a="1"/>
  <c r="AY1477" i="1" s="1"/>
  <c r="AY1476" i="1" a="1"/>
  <c r="AY1476" i="1" s="1"/>
  <c r="AY1475" i="1" a="1"/>
  <c r="AY1475" i="1" s="1"/>
  <c r="AY1474" i="1" a="1"/>
  <c r="AY1474" i="1" s="1"/>
  <c r="AY1473" i="1" a="1"/>
  <c r="AY1473" i="1" s="1"/>
  <c r="AY1472" i="1" a="1"/>
  <c r="AY1472" i="1" s="1"/>
  <c r="AY1471" i="1" a="1"/>
  <c r="AY1471" i="1" s="1"/>
  <c r="AY1470" i="1" a="1"/>
  <c r="AY1470" i="1" s="1"/>
  <c r="AY1469" i="1" a="1"/>
  <c r="AY1469" i="1" s="1"/>
  <c r="AY1468" i="1" a="1"/>
  <c r="AY1468" i="1" s="1"/>
  <c r="AY1467" i="1" a="1"/>
  <c r="AY1467" i="1" s="1"/>
  <c r="AY1466" i="1" a="1"/>
  <c r="AY1466" i="1" s="1"/>
  <c r="AY1465" i="1" a="1"/>
  <c r="AY1465" i="1" s="1"/>
  <c r="AY1464" i="1" a="1"/>
  <c r="AY1464" i="1" s="1"/>
  <c r="AY1463" i="1" a="1"/>
  <c r="AY1463" i="1" s="1"/>
  <c r="AY1462" i="1" a="1"/>
  <c r="AY1462" i="1" s="1"/>
  <c r="AY1461" i="1" a="1"/>
  <c r="AY1461" i="1" s="1"/>
  <c r="AY1460" i="1" a="1"/>
  <c r="AY1460" i="1" s="1"/>
  <c r="AY1459" i="1" a="1"/>
  <c r="AY1459" i="1" s="1"/>
  <c r="AY1458" i="1" a="1"/>
  <c r="AY1458" i="1" s="1"/>
  <c r="AY1457" i="1" a="1"/>
  <c r="AY1457" i="1" s="1"/>
  <c r="AY1456" i="1" a="1"/>
  <c r="AY1456" i="1" s="1"/>
  <c r="AY1455" i="1" a="1"/>
  <c r="AY1455" i="1" s="1"/>
  <c r="AY1454" i="1" a="1"/>
  <c r="AY1454" i="1" s="1"/>
  <c r="AY1453" i="1" a="1"/>
  <c r="AY1453" i="1" s="1"/>
  <c r="AY1452" i="1" a="1"/>
  <c r="AY1452" i="1" s="1"/>
  <c r="AY1451" i="1" a="1"/>
  <c r="AY1451" i="1" s="1"/>
  <c r="AY1450" i="1" a="1"/>
  <c r="AY1450" i="1" s="1"/>
  <c r="AY1449" i="1" a="1"/>
  <c r="AY1449" i="1" s="1"/>
  <c r="AY1448" i="1" a="1"/>
  <c r="AY1448" i="1" s="1"/>
  <c r="AY1447" i="1" a="1"/>
  <c r="AY1447" i="1" s="1"/>
  <c r="AY1446" i="1" a="1"/>
  <c r="AY1446" i="1" s="1"/>
  <c r="AY1445" i="1" a="1"/>
  <c r="AY1445" i="1" s="1"/>
  <c r="AY1444" i="1" a="1"/>
  <c r="AY1444" i="1" s="1"/>
  <c r="AY1443" i="1" a="1"/>
  <c r="AY1443" i="1" s="1"/>
  <c r="AY1442" i="1" a="1"/>
  <c r="AY1442" i="1" s="1"/>
  <c r="AY1441" i="1" a="1"/>
  <c r="AY1441" i="1" s="1"/>
  <c r="AY1440" i="1" a="1"/>
  <c r="AY1440" i="1" s="1"/>
  <c r="AY1439" i="1" a="1"/>
  <c r="AY1439" i="1" s="1"/>
  <c r="AY1438" i="1" a="1"/>
  <c r="AY1438" i="1" s="1"/>
  <c r="AY1437" i="1" a="1"/>
  <c r="AY1437" i="1" s="1"/>
  <c r="AY1436" i="1" a="1"/>
  <c r="AY1436" i="1" s="1"/>
  <c r="AY1435" i="1" a="1"/>
  <c r="AY1435" i="1" s="1"/>
  <c r="AY1434" i="1" a="1"/>
  <c r="AY1434" i="1" s="1"/>
  <c r="AY1433" i="1" a="1"/>
  <c r="AY1433" i="1" s="1"/>
  <c r="AY1432" i="1" a="1"/>
  <c r="AY1432" i="1" s="1"/>
  <c r="AY1431" i="1" a="1"/>
  <c r="AY1431" i="1" s="1"/>
  <c r="AY1430" i="1" a="1"/>
  <c r="AY1430" i="1" s="1"/>
  <c r="AY1429" i="1" a="1"/>
  <c r="AY1429" i="1" s="1"/>
  <c r="AY1428" i="1" a="1"/>
  <c r="AY1428" i="1" s="1"/>
  <c r="AY1427" i="1" a="1"/>
  <c r="AY1427" i="1" s="1"/>
  <c r="AY1426" i="1" a="1"/>
  <c r="AY1426" i="1" s="1"/>
  <c r="AY1425" i="1" a="1"/>
  <c r="AY1425" i="1" s="1"/>
  <c r="AY1424" i="1" a="1"/>
  <c r="AY1424" i="1" s="1"/>
  <c r="AY1423" i="1" a="1"/>
  <c r="AY1423" i="1" s="1"/>
  <c r="AY1422" i="1" a="1"/>
  <c r="AY1422" i="1" s="1"/>
  <c r="AY1421" i="1" a="1"/>
  <c r="AY1421" i="1" s="1"/>
  <c r="AY1420" i="1" a="1"/>
  <c r="AY1420" i="1" s="1"/>
  <c r="AY1419" i="1" a="1"/>
  <c r="AY1419" i="1" s="1"/>
  <c r="AY1418" i="1" a="1"/>
  <c r="AY1418" i="1" s="1"/>
  <c r="AY1417" i="1" a="1"/>
  <c r="AY1417" i="1" s="1"/>
  <c r="AY1416" i="1" a="1"/>
  <c r="AY1416" i="1" s="1"/>
  <c r="AY1415" i="1" a="1"/>
  <c r="AY1415" i="1" s="1"/>
  <c r="AY1414" i="1" a="1"/>
  <c r="AY1414" i="1" s="1"/>
  <c r="AY1413" i="1" a="1"/>
  <c r="AY1413" i="1" s="1"/>
  <c r="AY1412" i="1" a="1"/>
  <c r="AY1412" i="1" s="1"/>
  <c r="AY1411" i="1" a="1"/>
  <c r="AY1411" i="1" s="1"/>
  <c r="AY1410" i="1" a="1"/>
  <c r="AY1410" i="1" s="1"/>
  <c r="AY1409" i="1" a="1"/>
  <c r="AY1409" i="1" s="1"/>
  <c r="AY1408" i="1" a="1"/>
  <c r="AY1408" i="1" s="1"/>
  <c r="AY1407" i="1" a="1"/>
  <c r="AY1407" i="1" s="1"/>
  <c r="AY1406" i="1" a="1"/>
  <c r="AY1406" i="1" s="1"/>
  <c r="AY1405" i="1" a="1"/>
  <c r="AY1405" i="1" s="1"/>
  <c r="AY1404" i="1" a="1"/>
  <c r="AY1404" i="1" s="1"/>
  <c r="AY1403" i="1" a="1"/>
  <c r="AY1403" i="1" s="1"/>
  <c r="AY1402" i="1" a="1"/>
  <c r="AY1402" i="1" s="1"/>
  <c r="AY1401" i="1" a="1"/>
  <c r="AY1401" i="1" s="1"/>
  <c r="AY1400" i="1" a="1"/>
  <c r="AY1400" i="1" s="1"/>
  <c r="AY1399" i="1" a="1"/>
  <c r="AY1399" i="1" s="1"/>
  <c r="AY1398" i="1" a="1"/>
  <c r="AY1398" i="1" s="1"/>
  <c r="AY1397" i="1" a="1"/>
  <c r="AY1397" i="1" s="1"/>
  <c r="AY1396" i="1" a="1"/>
  <c r="AY1396" i="1" s="1"/>
  <c r="AY1395" i="1" a="1"/>
  <c r="AY1395" i="1" s="1"/>
  <c r="AY1394" i="1" a="1"/>
  <c r="AY1394" i="1" s="1"/>
  <c r="AY1393" i="1" a="1"/>
  <c r="AY1393" i="1" s="1"/>
  <c r="AY1392" i="1" a="1"/>
  <c r="AY1392" i="1" s="1"/>
  <c r="AY1391" i="1" a="1"/>
  <c r="AY1391" i="1" s="1"/>
  <c r="AY1390" i="1" a="1"/>
  <c r="AY1390" i="1" s="1"/>
  <c r="AY1389" i="1" a="1"/>
  <c r="AY1389" i="1" s="1"/>
  <c r="AY1388" i="1" a="1"/>
  <c r="AY1388" i="1" s="1"/>
  <c r="AY1387" i="1" a="1"/>
  <c r="AY1387" i="1" s="1"/>
  <c r="AY1386" i="1" a="1"/>
  <c r="AY1386" i="1" s="1"/>
  <c r="AY1385" i="1" a="1"/>
  <c r="AY1385" i="1" s="1"/>
  <c r="AY1384" i="1" a="1"/>
  <c r="AY1384" i="1" s="1"/>
  <c r="AY1383" i="1" a="1"/>
  <c r="AY1383" i="1" s="1"/>
  <c r="AY1382" i="1" a="1"/>
  <c r="AY1382" i="1" s="1"/>
  <c r="AY1381" i="1" a="1"/>
  <c r="AY1381" i="1" s="1"/>
  <c r="AY1380" i="1" a="1"/>
  <c r="AY1380" i="1" s="1"/>
  <c r="AY1379" i="1" a="1"/>
  <c r="AY1379" i="1" s="1"/>
  <c r="AY1378" i="1" a="1"/>
  <c r="AY1378" i="1" s="1"/>
  <c r="AY1377" i="1" a="1"/>
  <c r="AY1377" i="1" s="1"/>
  <c r="AY1376" i="1" a="1"/>
  <c r="AY1376" i="1" s="1"/>
  <c r="AY1375" i="1" a="1"/>
  <c r="AY1375" i="1" s="1"/>
  <c r="AY1374" i="1" a="1"/>
  <c r="AY1374" i="1" s="1"/>
  <c r="AY1373" i="1" a="1"/>
  <c r="AY1373" i="1" s="1"/>
  <c r="AY1372" i="1" a="1"/>
  <c r="AY1372" i="1" s="1"/>
  <c r="AY1371" i="1" a="1"/>
  <c r="AY1371" i="1" s="1"/>
  <c r="AY1370" i="1" a="1"/>
  <c r="AY1370" i="1" s="1"/>
  <c r="AY1369" i="1" a="1"/>
  <c r="AY1369" i="1" s="1"/>
  <c r="AY1368" i="1" a="1"/>
  <c r="AY1368" i="1" s="1"/>
  <c r="AY1367" i="1" a="1"/>
  <c r="AY1367" i="1" s="1"/>
  <c r="AY1366" i="1" a="1"/>
  <c r="AY1366" i="1" s="1"/>
  <c r="AY1365" i="1" a="1"/>
  <c r="AY1365" i="1" s="1"/>
  <c r="AY1364" i="1" a="1"/>
  <c r="AY1364" i="1" s="1"/>
  <c r="AY1363" i="1" a="1"/>
  <c r="AY1363" i="1" s="1"/>
  <c r="AY1362" i="1" a="1"/>
  <c r="AY1362" i="1" s="1"/>
  <c r="AY1361" i="1" a="1"/>
  <c r="AY1361" i="1" s="1"/>
  <c r="AY1360" i="1" a="1"/>
  <c r="AY1360" i="1" s="1"/>
  <c r="AY1359" i="1" a="1"/>
  <c r="AY1359" i="1" s="1"/>
  <c r="AY1358" i="1" a="1"/>
  <c r="AY1358" i="1" s="1"/>
  <c r="AY1357" i="1" a="1"/>
  <c r="AY1357" i="1" s="1"/>
  <c r="AY1356" i="1" a="1"/>
  <c r="AY1356" i="1" s="1"/>
  <c r="AY1355" i="1" a="1"/>
  <c r="AY1355" i="1" s="1"/>
  <c r="AY1354" i="1" a="1"/>
  <c r="AY1354" i="1" s="1"/>
  <c r="AY1353" i="1" a="1"/>
  <c r="AY1353" i="1" s="1"/>
  <c r="AY1352" i="1" a="1"/>
  <c r="AY1352" i="1" s="1"/>
  <c r="AY1351" i="1" a="1"/>
  <c r="AY1351" i="1" s="1"/>
  <c r="AY1350" i="1" a="1"/>
  <c r="AY1350" i="1" s="1"/>
  <c r="AY1349" i="1" a="1"/>
  <c r="AY1349" i="1" s="1"/>
  <c r="AY1348" i="1" a="1"/>
  <c r="AY1348" i="1" s="1"/>
  <c r="AY1347" i="1" a="1"/>
  <c r="AY1347" i="1" s="1"/>
  <c r="AY1346" i="1" a="1"/>
  <c r="AY1346" i="1" s="1"/>
  <c r="AY1345" i="1" a="1"/>
  <c r="AY1345" i="1" s="1"/>
  <c r="AY1344" i="1" a="1"/>
  <c r="AY1344" i="1" s="1"/>
  <c r="AY1343" i="1" a="1"/>
  <c r="AY1343" i="1" s="1"/>
  <c r="AY1342" i="1" a="1"/>
  <c r="AY1342" i="1" s="1"/>
  <c r="AY1341" i="1" a="1"/>
  <c r="AY1341" i="1" s="1"/>
  <c r="AY1340" i="1" a="1"/>
  <c r="AY1340" i="1" s="1"/>
  <c r="AY1339" i="1" a="1"/>
  <c r="AY1339" i="1" s="1"/>
  <c r="AY1338" i="1" a="1"/>
  <c r="AY1338" i="1" s="1"/>
  <c r="AY1337" i="1" a="1"/>
  <c r="AY1337" i="1" s="1"/>
  <c r="AY1336" i="1" a="1"/>
  <c r="AY1336" i="1" s="1"/>
  <c r="AY1335" i="1" a="1"/>
  <c r="AY1335" i="1" s="1"/>
  <c r="AY1334" i="1" a="1"/>
  <c r="AY1334" i="1" s="1"/>
  <c r="AY1333" i="1" a="1"/>
  <c r="AY1333" i="1" s="1"/>
  <c r="AY1332" i="1" a="1"/>
  <c r="AY1332" i="1" s="1"/>
  <c r="AY1331" i="1" a="1"/>
  <c r="AY1331" i="1" s="1"/>
  <c r="AY1330" i="1" a="1"/>
  <c r="AY1330" i="1" s="1"/>
  <c r="AY1329" i="1" a="1"/>
  <c r="AY1329" i="1" s="1"/>
  <c r="AY1328" i="1" a="1"/>
  <c r="AY1328" i="1" s="1"/>
  <c r="AY1327" i="1" a="1"/>
  <c r="AY1327" i="1" s="1"/>
  <c r="AY1326" i="1" a="1"/>
  <c r="AY1326" i="1" s="1"/>
  <c r="AY1325" i="1" a="1"/>
  <c r="AY1325" i="1" s="1"/>
  <c r="AY1324" i="1" a="1"/>
  <c r="AY1324" i="1" s="1"/>
  <c r="AY1323" i="1" a="1"/>
  <c r="AY1323" i="1" s="1"/>
  <c r="AY1322" i="1" a="1"/>
  <c r="AY1322" i="1" s="1"/>
  <c r="AY1321" i="1" a="1"/>
  <c r="AY1321" i="1" s="1"/>
  <c r="AY1320" i="1" a="1"/>
  <c r="AY1320" i="1" s="1"/>
  <c r="AY1319" i="1" a="1"/>
  <c r="AY1319" i="1" s="1"/>
  <c r="AY1318" i="1" a="1"/>
  <c r="AY1318" i="1" s="1"/>
  <c r="AY1317" i="1" a="1"/>
  <c r="AY1317" i="1" s="1"/>
  <c r="AY1316" i="1" a="1"/>
  <c r="AY1316" i="1" s="1"/>
  <c r="AY1315" i="1" a="1"/>
  <c r="AY1315" i="1" s="1"/>
  <c r="AY1314" i="1" a="1"/>
  <c r="AY1314" i="1" s="1"/>
  <c r="AY1313" i="1" a="1"/>
  <c r="AY1313" i="1" s="1"/>
  <c r="AY1312" i="1" a="1"/>
  <c r="AY1312" i="1" s="1"/>
  <c r="AY1311" i="1" a="1"/>
  <c r="AY1311" i="1" s="1"/>
  <c r="AY1310" i="1" a="1"/>
  <c r="AY1310" i="1" s="1"/>
  <c r="AY1309" i="1" a="1"/>
  <c r="AY1309" i="1" s="1"/>
  <c r="AY1308" i="1" a="1"/>
  <c r="AY1308" i="1" s="1"/>
  <c r="AY1307" i="1" a="1"/>
  <c r="AY1307" i="1" s="1"/>
  <c r="AY1306" i="1" a="1"/>
  <c r="AY1306" i="1" s="1"/>
  <c r="AY1305" i="1" a="1"/>
  <c r="AY1305" i="1" s="1"/>
  <c r="AY1304" i="1" a="1"/>
  <c r="AY1304" i="1" s="1"/>
  <c r="AY1303" i="1" a="1"/>
  <c r="AY1303" i="1" s="1"/>
  <c r="AY1302" i="1" a="1"/>
  <c r="AY1302" i="1" s="1"/>
  <c r="AY1301" i="1" a="1"/>
  <c r="AY1301" i="1" s="1"/>
  <c r="AY1300" i="1" a="1"/>
  <c r="AY1300" i="1" s="1"/>
  <c r="AY1299" i="1" a="1"/>
  <c r="AY1299" i="1" s="1"/>
  <c r="AY1298" i="1" a="1"/>
  <c r="AY1298" i="1" s="1"/>
  <c r="AY1297" i="1" a="1"/>
  <c r="AY1297" i="1" s="1"/>
  <c r="AY1296" i="1" a="1"/>
  <c r="AY1296" i="1" s="1"/>
  <c r="AY1295" i="1" a="1"/>
  <c r="AY1295" i="1" s="1"/>
  <c r="AY1294" i="1" a="1"/>
  <c r="AY1294" i="1" s="1"/>
  <c r="AY1293" i="1" a="1"/>
  <c r="AY1293" i="1" s="1"/>
  <c r="AY1292" i="1" a="1"/>
  <c r="AY1292" i="1" s="1"/>
  <c r="AY1291" i="1" a="1"/>
  <c r="AY1291" i="1" s="1"/>
  <c r="AY1290" i="1" a="1"/>
  <c r="AY1290" i="1" s="1"/>
  <c r="AY1289" i="1" a="1"/>
  <c r="AY1289" i="1" s="1"/>
  <c r="AY1288" i="1" a="1"/>
  <c r="AY1288" i="1" s="1"/>
  <c r="AY1287" i="1" a="1"/>
  <c r="AY1287" i="1" s="1"/>
  <c r="AY1286" i="1" a="1"/>
  <c r="AY1286" i="1" s="1"/>
  <c r="AY1285" i="1" a="1"/>
  <c r="AY1285" i="1" s="1"/>
  <c r="AY1284" i="1" a="1"/>
  <c r="AY1284" i="1" s="1"/>
  <c r="AY1283" i="1" a="1"/>
  <c r="AY1283" i="1" s="1"/>
  <c r="AY1282" i="1" a="1"/>
  <c r="AY1282" i="1" s="1"/>
  <c r="AY1281" i="1" a="1"/>
  <c r="AY1281" i="1" s="1"/>
  <c r="AY1280" i="1" a="1"/>
  <c r="AY1280" i="1" s="1"/>
  <c r="AY1279" i="1" a="1"/>
  <c r="AY1279" i="1" s="1"/>
  <c r="AY1278" i="1" a="1"/>
  <c r="AY1278" i="1" s="1"/>
  <c r="AY1277" i="1" a="1"/>
  <c r="AY1277" i="1" s="1"/>
  <c r="AY1276" i="1" a="1"/>
  <c r="AY1276" i="1" s="1"/>
  <c r="AY1275" i="1" a="1"/>
  <c r="AY1275" i="1" s="1"/>
  <c r="AY1274" i="1" a="1"/>
  <c r="AY1274" i="1" s="1"/>
  <c r="AY1273" i="1" a="1"/>
  <c r="AY1273" i="1" s="1"/>
  <c r="AY1272" i="1" a="1"/>
  <c r="AY1272" i="1" s="1"/>
  <c r="AY1271" i="1" a="1"/>
  <c r="AY1271" i="1" s="1"/>
  <c r="AY1270" i="1" a="1"/>
  <c r="AY1270" i="1" s="1"/>
  <c r="AY1269" i="1" a="1"/>
  <c r="AY1269" i="1" s="1"/>
  <c r="AY1268" i="1" a="1"/>
  <c r="AY1268" i="1" s="1"/>
  <c r="AY1267" i="1" a="1"/>
  <c r="AY1267" i="1" s="1"/>
  <c r="AY1266" i="1" a="1"/>
  <c r="AY1266" i="1" s="1"/>
  <c r="AY1265" i="1" a="1"/>
  <c r="AY1265" i="1" s="1"/>
  <c r="AY1264" i="1" a="1"/>
  <c r="AY1264" i="1" s="1"/>
  <c r="AY1263" i="1" a="1"/>
  <c r="AY1263" i="1" s="1"/>
  <c r="AY1262" i="1" a="1"/>
  <c r="AY1262" i="1" s="1"/>
  <c r="AY1261" i="1" a="1"/>
  <c r="AY1261" i="1" s="1"/>
  <c r="AY1260" i="1" a="1"/>
  <c r="AY1260" i="1" s="1"/>
  <c r="AY1259" i="1" a="1"/>
  <c r="AY1259" i="1" s="1"/>
  <c r="AY1258" i="1" a="1"/>
  <c r="AY1258" i="1" s="1"/>
  <c r="AY1257" i="1" a="1"/>
  <c r="AY1257" i="1" s="1"/>
  <c r="AY1256" i="1" a="1"/>
  <c r="AY1256" i="1" s="1"/>
  <c r="AY1255" i="1" a="1"/>
  <c r="AY1255" i="1" s="1"/>
  <c r="AY1254" i="1" a="1"/>
  <c r="AY1254" i="1" s="1"/>
  <c r="AY1253" i="1" a="1"/>
  <c r="AY1253" i="1" s="1"/>
  <c r="AY1252" i="1" a="1"/>
  <c r="AY1252" i="1" s="1"/>
  <c r="AY1251" i="1" a="1"/>
  <c r="AY1251" i="1" s="1"/>
  <c r="AY1250" i="1" a="1"/>
  <c r="AY1250" i="1" s="1"/>
  <c r="AY1249" i="1" a="1"/>
  <c r="AY1249" i="1" s="1"/>
  <c r="AY1248" i="1" a="1"/>
  <c r="AY1248" i="1" s="1"/>
  <c r="AY1247" i="1" a="1"/>
  <c r="AY1247" i="1" s="1"/>
  <c r="AY1246" i="1" a="1"/>
  <c r="AY1246" i="1" s="1"/>
  <c r="AY1245" i="1" a="1"/>
  <c r="AY1245" i="1" s="1"/>
  <c r="AY1244" i="1" a="1"/>
  <c r="AY1244" i="1" s="1"/>
  <c r="AY1243" i="1" a="1"/>
  <c r="AY1243" i="1" s="1"/>
  <c r="AY1242" i="1" a="1"/>
  <c r="AY1242" i="1" s="1"/>
  <c r="AY1241" i="1" a="1"/>
  <c r="AY1241" i="1" s="1"/>
  <c r="AY1240" i="1" a="1"/>
  <c r="AY1240" i="1" s="1"/>
  <c r="AY1239" i="1" a="1"/>
  <c r="AY1239" i="1" s="1"/>
  <c r="AY1238" i="1" a="1"/>
  <c r="AY1238" i="1" s="1"/>
  <c r="AY1237" i="1" a="1"/>
  <c r="AY1237" i="1" s="1"/>
  <c r="AY1236" i="1" a="1"/>
  <c r="AY1236" i="1" s="1"/>
  <c r="AY1822" i="1" a="1"/>
  <c r="AY1822" i="1" s="1"/>
  <c r="AY5" i="1"/>
  <c r="G16" i="8"/>
  <c r="H16" i="8"/>
  <c r="N16" i="8"/>
  <c r="N15" i="8"/>
  <c r="N14" i="8"/>
  <c r="N13" i="8"/>
  <c r="N12" i="8"/>
  <c r="N11" i="8"/>
  <c r="N10" i="8"/>
  <c r="N9" i="8"/>
  <c r="N8" i="8"/>
  <c r="L2" i="1"/>
  <c r="Y2" i="1" l="1"/>
  <c r="AF1279" i="1" s="1"/>
  <c r="BL5" i="1"/>
  <c r="BK5" i="1"/>
  <c r="BG5" i="1"/>
  <c r="BF5" i="1"/>
  <c r="BE5" i="1"/>
  <c r="BD5" i="1"/>
  <c r="BC5" i="1"/>
  <c r="BB5" i="1"/>
  <c r="BA5" i="1"/>
  <c r="AZ5" i="1"/>
  <c r="AX5" i="1"/>
  <c r="AW5" i="1"/>
  <c r="AV5" i="1"/>
  <c r="AU5" i="1"/>
  <c r="AT5" i="1"/>
  <c r="AS5" i="1"/>
  <c r="AR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J5" i="1"/>
  <c r="I5" i="1"/>
  <c r="H5" i="1"/>
  <c r="E5" i="1"/>
  <c r="D5" i="1"/>
  <c r="C5" i="1"/>
  <c r="B5" i="1"/>
  <c r="A4" i="1"/>
  <c r="G15" i="8"/>
  <c r="H15" i="8" s="1"/>
  <c r="G14" i="8"/>
  <c r="H14" i="8" s="1"/>
  <c r="G13" i="8"/>
  <c r="H13" i="8" s="1"/>
  <c r="H12" i="8"/>
  <c r="G12" i="8"/>
  <c r="G11" i="8"/>
  <c r="H11" i="8" s="1"/>
  <c r="G10" i="8"/>
  <c r="H10" i="8" s="1"/>
  <c r="G9" i="8"/>
  <c r="H9" i="8" s="1"/>
  <c r="G8" i="8"/>
  <c r="H8" i="8" s="1"/>
  <c r="J16" i="8"/>
  <c r="J15" i="8"/>
  <c r="J14" i="8"/>
  <c r="J13" i="8"/>
  <c r="J12" i="8"/>
  <c r="J11" i="8"/>
  <c r="J10" i="8"/>
  <c r="J9" i="8"/>
  <c r="J8" i="8"/>
  <c r="K1290" i="1" a="1"/>
  <c r="K1290" i="1" s="1"/>
  <c r="AA1290" i="1" s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5" i="1" s="1"/>
  <c r="B1984" i="1"/>
  <c r="B1981" i="1"/>
  <c r="B1978" i="1"/>
  <c r="B1975" i="1"/>
  <c r="B1972" i="1"/>
  <c r="B1969" i="1"/>
  <c r="B1966" i="1"/>
  <c r="B1963" i="1"/>
  <c r="F16" i="8"/>
  <c r="F15" i="8"/>
  <c r="F14" i="8"/>
  <c r="F13" i="8"/>
  <c r="F12" i="8"/>
  <c r="F11" i="8"/>
  <c r="F10" i="8"/>
  <c r="F9" i="8"/>
  <c r="H1237" i="1" s="1" a="1"/>
  <c r="H1237" i="1" s="1"/>
  <c r="F8" i="8"/>
  <c r="D1960" i="1" a="1"/>
  <c r="D1960" i="1" s="1"/>
  <c r="B16" i="8"/>
  <c r="B15" i="8"/>
  <c r="B14" i="8"/>
  <c r="B13" i="8"/>
  <c r="B12" i="8"/>
  <c r="B11" i="8"/>
  <c r="B10" i="8"/>
  <c r="B9" i="8"/>
  <c r="B8" i="8"/>
  <c r="T1959" i="1"/>
  <c r="R1959" i="1"/>
  <c r="Q1959" i="1"/>
  <c r="P1959" i="1"/>
  <c r="O1959" i="1"/>
  <c r="N1959" i="1"/>
  <c r="B15" i="7"/>
  <c r="B14" i="7"/>
  <c r="A14" i="7"/>
  <c r="B13" i="7"/>
  <c r="A13" i="7"/>
  <c r="B12" i="7"/>
  <c r="A12" i="7"/>
  <c r="B11" i="7"/>
  <c r="A11" i="7"/>
  <c r="B10" i="7"/>
  <c r="A10" i="7"/>
  <c r="B9" i="7"/>
  <c r="A9" i="7"/>
  <c r="B8" i="7"/>
  <c r="B7" i="7"/>
  <c r="A1984" i="1"/>
  <c r="A1981" i="1"/>
  <c r="A1978" i="1"/>
  <c r="A1975" i="1"/>
  <c r="A1972" i="1"/>
  <c r="A1969" i="1"/>
  <c r="A1966" i="1"/>
  <c r="E1963" i="1"/>
  <c r="D1963" i="1" s="1" a="1"/>
  <c r="D1963" i="1" s="1"/>
  <c r="A1963" i="1"/>
  <c r="B1960" i="1"/>
  <c r="A1960" i="1"/>
  <c r="A1959" i="1"/>
  <c r="T1955" i="1"/>
  <c r="S1955" i="1"/>
  <c r="R1955" i="1"/>
  <c r="Q1955" i="1"/>
  <c r="P1955" i="1"/>
  <c r="O1955" i="1"/>
  <c r="N1955" i="1"/>
  <c r="M1955" i="1"/>
  <c r="L1955" i="1"/>
  <c r="K1955" i="1"/>
  <c r="J1955" i="1"/>
  <c r="I1955" i="1"/>
  <c r="H1955" i="1"/>
  <c r="G1955" i="1"/>
  <c r="F1955" i="1"/>
  <c r="D1951" i="1"/>
  <c r="F1951" i="1" s="1"/>
  <c r="D1950" i="1"/>
  <c r="F1950" i="1" s="1"/>
  <c r="D1949" i="1"/>
  <c r="F1949" i="1" s="1"/>
  <c r="D1948" i="1"/>
  <c r="F1948" i="1" s="1"/>
  <c r="D1947" i="1"/>
  <c r="F1947" i="1" s="1"/>
  <c r="D1946" i="1"/>
  <c r="F1946" i="1" s="1"/>
  <c r="D1945" i="1"/>
  <c r="F1945" i="1" s="1"/>
  <c r="D1944" i="1"/>
  <c r="F1944" i="1" s="1"/>
  <c r="D1943" i="1"/>
  <c r="F1943" i="1" s="1"/>
  <c r="D1942" i="1"/>
  <c r="F1942" i="1" s="1"/>
  <c r="D1941" i="1"/>
  <c r="F1941" i="1" s="1"/>
  <c r="D1940" i="1"/>
  <c r="F1940" i="1" s="1"/>
  <c r="D1939" i="1"/>
  <c r="F1939" i="1" s="1"/>
  <c r="D1938" i="1"/>
  <c r="F1938" i="1" s="1"/>
  <c r="D1937" i="1"/>
  <c r="F1937" i="1" s="1"/>
  <c r="D1936" i="1"/>
  <c r="F1936" i="1" s="1"/>
  <c r="D1935" i="1"/>
  <c r="F1935" i="1" s="1"/>
  <c r="D1934" i="1"/>
  <c r="F1934" i="1" s="1"/>
  <c r="D1933" i="1"/>
  <c r="F1933" i="1" s="1"/>
  <c r="D1932" i="1"/>
  <c r="F1932" i="1" s="1"/>
  <c r="D1931" i="1"/>
  <c r="F1931" i="1" s="1"/>
  <c r="D1930" i="1"/>
  <c r="F1930" i="1" s="1"/>
  <c r="D1929" i="1"/>
  <c r="F1929" i="1" s="1"/>
  <c r="D1928" i="1"/>
  <c r="F1928" i="1" s="1"/>
  <c r="D1927" i="1"/>
  <c r="F1927" i="1" s="1"/>
  <c r="D1926" i="1"/>
  <c r="F1926" i="1" s="1"/>
  <c r="D1925" i="1"/>
  <c r="F1925" i="1" s="1"/>
  <c r="D1924" i="1"/>
  <c r="F1924" i="1" s="1"/>
  <c r="D1923" i="1"/>
  <c r="F1923" i="1" s="1"/>
  <c r="D1922" i="1"/>
  <c r="F1922" i="1" s="1"/>
  <c r="D1921" i="1"/>
  <c r="F1921" i="1" s="1"/>
  <c r="D1920" i="1"/>
  <c r="F1920" i="1" s="1"/>
  <c r="D1919" i="1"/>
  <c r="F1919" i="1" s="1"/>
  <c r="D1918" i="1"/>
  <c r="F1918" i="1" s="1"/>
  <c r="D1917" i="1"/>
  <c r="F1917" i="1" s="1"/>
  <c r="D1916" i="1"/>
  <c r="F1916" i="1" s="1"/>
  <c r="D1915" i="1"/>
  <c r="F1915" i="1" s="1"/>
  <c r="D1914" i="1"/>
  <c r="F1914" i="1" s="1"/>
  <c r="D1913" i="1"/>
  <c r="F1913" i="1" s="1"/>
  <c r="D1912" i="1"/>
  <c r="F1912" i="1" s="1"/>
  <c r="D1911" i="1"/>
  <c r="F1911" i="1" s="1"/>
  <c r="D1910" i="1"/>
  <c r="F1910" i="1" s="1"/>
  <c r="D1909" i="1"/>
  <c r="F1909" i="1" s="1"/>
  <c r="D1908" i="1"/>
  <c r="F1908" i="1" s="1"/>
  <c r="D1907" i="1"/>
  <c r="F1907" i="1" s="1"/>
  <c r="D1906" i="1"/>
  <c r="F1906" i="1" s="1"/>
  <c r="D1905" i="1"/>
  <c r="F1905" i="1" s="1"/>
  <c r="D1904" i="1"/>
  <c r="F1904" i="1" s="1"/>
  <c r="D1903" i="1"/>
  <c r="F1903" i="1" s="1"/>
  <c r="D1902" i="1"/>
  <c r="F1902" i="1" s="1"/>
  <c r="D1901" i="1"/>
  <c r="F1901" i="1" s="1"/>
  <c r="D1900" i="1"/>
  <c r="F1900" i="1" s="1"/>
  <c r="D1899" i="1"/>
  <c r="F1899" i="1" s="1"/>
  <c r="D1898" i="1"/>
  <c r="F1898" i="1" s="1"/>
  <c r="D1897" i="1"/>
  <c r="F1897" i="1" s="1"/>
  <c r="D1896" i="1"/>
  <c r="F1896" i="1" s="1"/>
  <c r="D1895" i="1"/>
  <c r="F1895" i="1" s="1"/>
  <c r="D1894" i="1"/>
  <c r="F1894" i="1" s="1"/>
  <c r="D1893" i="1"/>
  <c r="F1893" i="1" s="1"/>
  <c r="D1892" i="1"/>
  <c r="F1892" i="1" s="1"/>
  <c r="D1891" i="1"/>
  <c r="F1891" i="1" s="1"/>
  <c r="D1890" i="1"/>
  <c r="F1890" i="1" s="1"/>
  <c r="D1889" i="1"/>
  <c r="F1889" i="1" s="1"/>
  <c r="D1888" i="1"/>
  <c r="F1888" i="1" s="1"/>
  <c r="D1887" i="1"/>
  <c r="F1887" i="1" s="1"/>
  <c r="D1886" i="1"/>
  <c r="F1886" i="1" s="1"/>
  <c r="D1885" i="1"/>
  <c r="F1885" i="1" s="1"/>
  <c r="D1884" i="1"/>
  <c r="F1884" i="1" s="1"/>
  <c r="D1883" i="1"/>
  <c r="F1883" i="1" s="1"/>
  <c r="D1882" i="1"/>
  <c r="F1882" i="1" s="1"/>
  <c r="D1881" i="1"/>
  <c r="F1881" i="1" s="1"/>
  <c r="D1880" i="1"/>
  <c r="F1880" i="1" s="1"/>
  <c r="D1879" i="1"/>
  <c r="F1879" i="1" s="1"/>
  <c r="D1878" i="1"/>
  <c r="F1878" i="1" s="1"/>
  <c r="D1877" i="1"/>
  <c r="F1877" i="1" s="1"/>
  <c r="D1876" i="1"/>
  <c r="F1876" i="1" s="1"/>
  <c r="D1875" i="1"/>
  <c r="F1875" i="1" s="1"/>
  <c r="D1874" i="1"/>
  <c r="F1874" i="1" s="1"/>
  <c r="D1873" i="1"/>
  <c r="F1873" i="1" s="1"/>
  <c r="D1872" i="1"/>
  <c r="F1872" i="1" s="1"/>
  <c r="D1871" i="1"/>
  <c r="F1871" i="1" s="1"/>
  <c r="D1870" i="1"/>
  <c r="F1870" i="1" s="1"/>
  <c r="D1869" i="1"/>
  <c r="F1869" i="1" s="1"/>
  <c r="D1868" i="1"/>
  <c r="F1868" i="1" s="1"/>
  <c r="D1867" i="1"/>
  <c r="F1867" i="1" s="1"/>
  <c r="D1866" i="1"/>
  <c r="F1866" i="1" s="1"/>
  <c r="D1865" i="1"/>
  <c r="F1865" i="1" s="1"/>
  <c r="D1864" i="1"/>
  <c r="F1864" i="1" s="1"/>
  <c r="D1863" i="1"/>
  <c r="F1863" i="1" s="1"/>
  <c r="D1862" i="1"/>
  <c r="F1862" i="1" s="1"/>
  <c r="D1861" i="1"/>
  <c r="F1861" i="1" s="1"/>
  <c r="D1860" i="1"/>
  <c r="F1860" i="1" s="1"/>
  <c r="D1859" i="1"/>
  <c r="F1859" i="1" s="1"/>
  <c r="D1858" i="1"/>
  <c r="F1858" i="1" s="1"/>
  <c r="D1857" i="1"/>
  <c r="F1857" i="1" s="1"/>
  <c r="D1856" i="1"/>
  <c r="F1856" i="1" s="1"/>
  <c r="D1855" i="1"/>
  <c r="F1855" i="1" s="1"/>
  <c r="D1854" i="1"/>
  <c r="F1854" i="1" s="1"/>
  <c r="D1853" i="1"/>
  <c r="F1853" i="1" s="1"/>
  <c r="D1852" i="1"/>
  <c r="F1852" i="1" s="1"/>
  <c r="D1851" i="1"/>
  <c r="F1851" i="1" s="1"/>
  <c r="D1850" i="1"/>
  <c r="F1850" i="1" s="1"/>
  <c r="D1849" i="1"/>
  <c r="F1849" i="1" s="1"/>
  <c r="D1848" i="1"/>
  <c r="F1848" i="1" s="1"/>
  <c r="D1847" i="1"/>
  <c r="F1847" i="1" s="1"/>
  <c r="D1846" i="1"/>
  <c r="F1846" i="1" s="1"/>
  <c r="D1845" i="1"/>
  <c r="F1845" i="1" s="1"/>
  <c r="D1844" i="1"/>
  <c r="F1844" i="1" s="1"/>
  <c r="D1843" i="1"/>
  <c r="F1843" i="1" s="1"/>
  <c r="D1842" i="1"/>
  <c r="F1842" i="1" s="1"/>
  <c r="D1841" i="1"/>
  <c r="F1841" i="1" s="1"/>
  <c r="D1840" i="1"/>
  <c r="F1840" i="1" s="1"/>
  <c r="D1839" i="1"/>
  <c r="F1839" i="1" s="1"/>
  <c r="D1838" i="1"/>
  <c r="F1838" i="1" s="1"/>
  <c r="D1837" i="1"/>
  <c r="F1837" i="1" s="1"/>
  <c r="D1836" i="1"/>
  <c r="F1836" i="1" s="1"/>
  <c r="D1835" i="1"/>
  <c r="F1835" i="1" s="1"/>
  <c r="D1834" i="1"/>
  <c r="F1834" i="1" s="1"/>
  <c r="D1833" i="1"/>
  <c r="F1833" i="1" s="1"/>
  <c r="D1832" i="1"/>
  <c r="F1832" i="1" s="1"/>
  <c r="D1831" i="1"/>
  <c r="F1831" i="1" s="1"/>
  <c r="D1830" i="1"/>
  <c r="F1830" i="1" s="1"/>
  <c r="D1829" i="1"/>
  <c r="F1829" i="1" s="1"/>
  <c r="D1828" i="1"/>
  <c r="F1828" i="1" s="1"/>
  <c r="D1827" i="1"/>
  <c r="F1827" i="1" s="1"/>
  <c r="F1826" i="1"/>
  <c r="D1826" i="1"/>
  <c r="B1826" i="1"/>
  <c r="A1826" i="1"/>
  <c r="BA1822" i="1" a="1"/>
  <c r="BA1822" i="1" s="1"/>
  <c r="AQ1822" i="1" a="1"/>
  <c r="AQ1822" i="1" s="1"/>
  <c r="AL1822" i="1" a="1"/>
  <c r="AL1822" i="1" s="1"/>
  <c r="AK1822" i="1" a="1"/>
  <c r="AK1822" i="1" s="1"/>
  <c r="AM1822" i="1" s="1"/>
  <c r="AQ1821" i="1" a="1"/>
  <c r="AQ1821" i="1" s="1"/>
  <c r="AQ1820" i="1" a="1"/>
  <c r="AQ1820" i="1" s="1"/>
  <c r="AT1820" i="1" s="1"/>
  <c r="AQ1819" i="1" a="1"/>
  <c r="AQ1819" i="1" s="1"/>
  <c r="AK1819" i="1" a="1"/>
  <c r="AK1819" i="1" s="1"/>
  <c r="AM1819" i="1" s="1"/>
  <c r="AQ1818" i="1" a="1"/>
  <c r="AQ1818" i="1" s="1"/>
  <c r="AQ1817" i="1" a="1"/>
  <c r="AQ1817" i="1" s="1"/>
  <c r="AT1817" i="1" s="1"/>
  <c r="BA1816" i="1" a="1"/>
  <c r="BA1816" i="1" s="1"/>
  <c r="AQ1816" i="1" a="1"/>
  <c r="AQ1816" i="1" s="1"/>
  <c r="AQ1815" i="1" a="1"/>
  <c r="AQ1815" i="1" s="1"/>
  <c r="AQ1814" i="1" a="1"/>
  <c r="AQ1814" i="1" s="1"/>
  <c r="AT1814" i="1" s="1"/>
  <c r="AQ1813" i="1" a="1"/>
  <c r="AQ1813" i="1" s="1"/>
  <c r="AQ1812" i="1" a="1"/>
  <c r="AQ1812" i="1" s="1"/>
  <c r="AQ1811" i="1" a="1"/>
  <c r="AQ1811" i="1" s="1"/>
  <c r="AT1811" i="1" s="1"/>
  <c r="AK1811" i="1" a="1"/>
  <c r="AK1811" i="1" s="1"/>
  <c r="AM1811" i="1" s="1"/>
  <c r="AQ1810" i="1" a="1"/>
  <c r="AQ1810" i="1" s="1"/>
  <c r="BA1809" i="1" a="1"/>
  <c r="BA1809" i="1" s="1"/>
  <c r="AQ1809" i="1" a="1"/>
  <c r="AQ1809" i="1" s="1"/>
  <c r="AT1809" i="1" s="1"/>
  <c r="AQ1808" i="1" a="1"/>
  <c r="AQ1808" i="1" s="1"/>
  <c r="AQ1807" i="1" a="1"/>
  <c r="AQ1807" i="1" s="1"/>
  <c r="AT1807" i="1" s="1"/>
  <c r="AQ1806" i="1" a="1"/>
  <c r="AQ1806" i="1" s="1"/>
  <c r="AQ1805" i="1" a="1"/>
  <c r="AQ1805" i="1" s="1"/>
  <c r="AR1805" i="1" s="1"/>
  <c r="AS1805" i="1" s="1"/>
  <c r="AQ1804" i="1" a="1"/>
  <c r="AQ1804" i="1" s="1"/>
  <c r="AQ1803" i="1" a="1"/>
  <c r="AQ1803" i="1" s="1"/>
  <c r="AQ1802" i="1" a="1"/>
  <c r="AQ1802" i="1" s="1"/>
  <c r="AQ1801" i="1" a="1"/>
  <c r="AQ1801" i="1" s="1"/>
  <c r="AQ1800" i="1" a="1"/>
  <c r="AQ1800" i="1" s="1"/>
  <c r="AT1800" i="1" s="1"/>
  <c r="AQ1799" i="1" a="1"/>
  <c r="AQ1799" i="1" s="1"/>
  <c r="BA1798" i="1" a="1"/>
  <c r="BA1798" i="1" s="1"/>
  <c r="AQ1798" i="1" a="1"/>
  <c r="AQ1798" i="1" s="1"/>
  <c r="AT1798" i="1" s="1"/>
  <c r="AQ1797" i="1" a="1"/>
  <c r="AQ1797" i="1" s="1"/>
  <c r="AQ1796" i="1" a="1"/>
  <c r="AQ1796" i="1" s="1"/>
  <c r="AQ1795" i="1" a="1"/>
  <c r="AQ1795" i="1" s="1"/>
  <c r="AQ1794" i="1" a="1"/>
  <c r="AQ1794" i="1" s="1"/>
  <c r="AQ1793" i="1" a="1"/>
  <c r="AQ1793" i="1" s="1"/>
  <c r="AR1793" i="1" s="1"/>
  <c r="AS1793" i="1" s="1"/>
  <c r="AK1793" i="1" a="1"/>
  <c r="AK1793" i="1" s="1"/>
  <c r="AM1793" i="1" s="1"/>
  <c r="AJ1793" i="1" a="1"/>
  <c r="AJ1793" i="1" s="1"/>
  <c r="BA1792" i="1" a="1"/>
  <c r="BA1792" i="1" s="1"/>
  <c r="AQ1792" i="1" a="1"/>
  <c r="AQ1792" i="1" s="1"/>
  <c r="AR1792" i="1" s="1"/>
  <c r="AS1792" i="1" s="1"/>
  <c r="AQ1791" i="1" a="1"/>
  <c r="AQ1791" i="1" s="1"/>
  <c r="AR1791" i="1" s="1"/>
  <c r="AS1791" i="1" s="1"/>
  <c r="AQ1790" i="1" a="1"/>
  <c r="AQ1790" i="1" s="1"/>
  <c r="AQ1789" i="1" a="1"/>
  <c r="AQ1789" i="1" s="1"/>
  <c r="AQ1788" i="1" a="1"/>
  <c r="AQ1788" i="1" s="1"/>
  <c r="AL1788" i="1" a="1"/>
  <c r="AL1788" i="1" s="1"/>
  <c r="AZ1787" i="1" a="1"/>
  <c r="AZ1787" i="1" s="1"/>
  <c r="BB1787" i="1" s="1"/>
  <c r="AQ1787" i="1" a="1"/>
  <c r="AQ1787" i="1" s="1"/>
  <c r="AQ1786" i="1" a="1"/>
  <c r="AQ1786" i="1" s="1"/>
  <c r="AT1786" i="1" s="1"/>
  <c r="AQ1785" i="1" a="1"/>
  <c r="AQ1785" i="1" s="1"/>
  <c r="AQ1784" i="1" a="1"/>
  <c r="AQ1784" i="1" s="1"/>
  <c r="AK1784" i="1" a="1"/>
  <c r="AK1784" i="1" s="1"/>
  <c r="AM1784" i="1" s="1"/>
  <c r="BA1783" i="1" a="1"/>
  <c r="BA1783" i="1" s="1"/>
  <c r="AQ1783" i="1" a="1"/>
  <c r="AQ1783" i="1" s="1"/>
  <c r="BA1782" i="1" a="1"/>
  <c r="BA1782" i="1" s="1"/>
  <c r="AQ1782" i="1" a="1"/>
  <c r="AQ1782" i="1" s="1"/>
  <c r="AT1782" i="1" s="1"/>
  <c r="AQ1781" i="1" a="1"/>
  <c r="AQ1781" i="1" s="1"/>
  <c r="AZ1780" i="1" a="1"/>
  <c r="AZ1780" i="1" s="1"/>
  <c r="BB1780" i="1" s="1"/>
  <c r="AQ1780" i="1" a="1"/>
  <c r="AQ1780" i="1" s="1"/>
  <c r="AZ1779" i="1" a="1"/>
  <c r="AZ1779" i="1" s="1"/>
  <c r="BB1779" i="1" s="1"/>
  <c r="AQ1779" i="1" a="1"/>
  <c r="AQ1779" i="1" s="1"/>
  <c r="AQ1778" i="1" a="1"/>
  <c r="AQ1778" i="1" s="1"/>
  <c r="AR1778" i="1" s="1"/>
  <c r="AS1778" i="1" s="1"/>
  <c r="AK1778" i="1" a="1"/>
  <c r="AK1778" i="1" s="1"/>
  <c r="AM1778" i="1" s="1"/>
  <c r="AJ1778" i="1" a="1"/>
  <c r="AJ1778" i="1" s="1"/>
  <c r="AQ1777" i="1" a="1"/>
  <c r="AQ1777" i="1" s="1"/>
  <c r="AL1777" i="1" a="1"/>
  <c r="AL1777" i="1" s="1"/>
  <c r="AQ1776" i="1" a="1"/>
  <c r="AQ1776" i="1" s="1"/>
  <c r="AQ1775" i="1" a="1"/>
  <c r="AQ1775" i="1" s="1"/>
  <c r="BA1774" i="1" a="1"/>
  <c r="BA1774" i="1" s="1"/>
  <c r="AQ1774" i="1" a="1"/>
  <c r="AQ1774" i="1" s="1"/>
  <c r="AJ1774" i="1" a="1"/>
  <c r="AJ1774" i="1" s="1"/>
  <c r="AQ1773" i="1" a="1"/>
  <c r="AQ1773" i="1" s="1"/>
  <c r="AQ1772" i="1" a="1"/>
  <c r="AQ1772" i="1" s="1"/>
  <c r="AQ1771" i="1" a="1"/>
  <c r="AQ1771" i="1" s="1"/>
  <c r="AT1771" i="1" s="1"/>
  <c r="AQ1770" i="1" a="1"/>
  <c r="AQ1770" i="1" s="1"/>
  <c r="AQ1769" i="1" a="1"/>
  <c r="AQ1769" i="1" s="1"/>
  <c r="AQ1768" i="1" a="1"/>
  <c r="AQ1768" i="1" s="1"/>
  <c r="AZ1767" i="1" a="1"/>
  <c r="AZ1767" i="1" s="1"/>
  <c r="BB1767" i="1" s="1"/>
  <c r="AQ1767" i="1" a="1"/>
  <c r="AQ1767" i="1" s="1"/>
  <c r="AQ1766" i="1" a="1"/>
  <c r="AQ1766" i="1" s="1"/>
  <c r="AR1766" i="1" s="1"/>
  <c r="AS1766" i="1" s="1"/>
  <c r="AK1766" i="1" a="1"/>
  <c r="AK1766" i="1" s="1"/>
  <c r="AM1766" i="1" s="1"/>
  <c r="AQ1765" i="1" a="1"/>
  <c r="AQ1765" i="1" s="1"/>
  <c r="BA1764" i="1" a="1"/>
  <c r="BA1764" i="1" s="1"/>
  <c r="AQ1764" i="1" a="1"/>
  <c r="AQ1764" i="1" s="1"/>
  <c r="AR1764" i="1" s="1"/>
  <c r="AS1764" i="1" s="1"/>
  <c r="AZ1763" i="1" a="1"/>
  <c r="AZ1763" i="1" s="1"/>
  <c r="BB1763" i="1" s="1"/>
  <c r="AQ1763" i="1" a="1"/>
  <c r="AQ1763" i="1" s="1"/>
  <c r="AR1763" i="1" s="1"/>
  <c r="AS1763" i="1" s="1"/>
  <c r="AQ1762" i="1" a="1"/>
  <c r="AQ1762" i="1" s="1"/>
  <c r="AQ1761" i="1" a="1"/>
  <c r="AQ1761" i="1" s="1"/>
  <c r="AT1761" i="1" s="1"/>
  <c r="AQ1760" i="1" a="1"/>
  <c r="AQ1760" i="1" s="1"/>
  <c r="AR1760" i="1" s="1"/>
  <c r="AS1760" i="1" s="1"/>
  <c r="AQ1759" i="1" a="1"/>
  <c r="AQ1759" i="1" s="1"/>
  <c r="AQ1758" i="1" a="1"/>
  <c r="AQ1758" i="1" s="1"/>
  <c r="AQ1757" i="1" a="1"/>
  <c r="AQ1757" i="1" s="1"/>
  <c r="AQ1756" i="1" a="1"/>
  <c r="AQ1756" i="1" s="1"/>
  <c r="BA1755" i="1" a="1"/>
  <c r="BA1755" i="1" s="1"/>
  <c r="AQ1755" i="1" a="1"/>
  <c r="AQ1755" i="1" s="1"/>
  <c r="AQ1754" i="1" a="1"/>
  <c r="AQ1754" i="1" s="1"/>
  <c r="AQ1753" i="1" a="1"/>
  <c r="AQ1753" i="1" s="1"/>
  <c r="AR1753" i="1" s="1"/>
  <c r="AS1753" i="1" s="1"/>
  <c r="AJ1753" i="1" a="1"/>
  <c r="AJ1753" i="1" s="1"/>
  <c r="AQ1752" i="1" a="1"/>
  <c r="AQ1752" i="1" s="1"/>
  <c r="AQ1751" i="1" a="1"/>
  <c r="AQ1751" i="1" s="1"/>
  <c r="AK1751" i="1" a="1"/>
  <c r="AK1751" i="1" s="1"/>
  <c r="AM1751" i="1" s="1"/>
  <c r="AQ1750" i="1" a="1"/>
  <c r="AQ1750" i="1" s="1"/>
  <c r="AL1750" i="1" a="1"/>
  <c r="AL1750" i="1" s="1"/>
  <c r="BA1749" i="1" a="1"/>
  <c r="BA1749" i="1" s="1"/>
  <c r="AQ1749" i="1" a="1"/>
  <c r="AQ1749" i="1" s="1"/>
  <c r="AQ1748" i="1" a="1"/>
  <c r="AQ1748" i="1" s="1"/>
  <c r="AT1748" i="1" s="1"/>
  <c r="AQ1747" i="1" a="1"/>
  <c r="AQ1747" i="1" s="1"/>
  <c r="AT1747" i="1" s="1"/>
  <c r="AJ1747" i="1" a="1"/>
  <c r="AJ1747" i="1" s="1"/>
  <c r="AQ1746" i="1" a="1"/>
  <c r="AQ1746" i="1" s="1"/>
  <c r="AJ1746" i="1" a="1"/>
  <c r="AJ1746" i="1" s="1"/>
  <c r="BA1745" i="1" a="1"/>
  <c r="BA1745" i="1" s="1"/>
  <c r="AQ1745" i="1" a="1"/>
  <c r="AQ1745" i="1" s="1"/>
  <c r="AT1745" i="1" s="1"/>
  <c r="AQ1744" i="1" a="1"/>
  <c r="AQ1744" i="1" s="1"/>
  <c r="AQ1743" i="1" a="1"/>
  <c r="AQ1743" i="1" s="1"/>
  <c r="AQ1742" i="1" a="1"/>
  <c r="AQ1742" i="1" s="1"/>
  <c r="AQ1741" i="1" a="1"/>
  <c r="AQ1741" i="1" s="1"/>
  <c r="AT1741" i="1" s="1"/>
  <c r="AJ1741" i="1" a="1"/>
  <c r="AJ1741" i="1" s="1"/>
  <c r="AQ1740" i="1" a="1"/>
  <c r="AQ1740" i="1" s="1"/>
  <c r="AR1740" i="1" s="1"/>
  <c r="AS1740" i="1" s="1"/>
  <c r="AZ1739" i="1" a="1"/>
  <c r="AZ1739" i="1" s="1"/>
  <c r="BB1739" i="1" s="1"/>
  <c r="AQ1739" i="1" a="1"/>
  <c r="AQ1739" i="1" s="1"/>
  <c r="AQ1738" i="1" a="1"/>
  <c r="AQ1738" i="1" s="1"/>
  <c r="AT1738" i="1" s="1"/>
  <c r="AQ1737" i="1" a="1"/>
  <c r="AQ1737" i="1" s="1"/>
  <c r="AL1737" i="1" a="1"/>
  <c r="AL1737" i="1" s="1"/>
  <c r="BA1736" i="1" a="1"/>
  <c r="BA1736" i="1" s="1"/>
  <c r="AQ1736" i="1" a="1"/>
  <c r="AQ1736" i="1" s="1"/>
  <c r="AQ1735" i="1" a="1"/>
  <c r="AQ1735" i="1" s="1"/>
  <c r="AZ1734" i="1" a="1"/>
  <c r="AZ1734" i="1" s="1"/>
  <c r="BB1734" i="1" s="1"/>
  <c r="AQ1734" i="1" a="1"/>
  <c r="AQ1734" i="1" s="1"/>
  <c r="AQ1733" i="1" a="1"/>
  <c r="AQ1733" i="1" s="1"/>
  <c r="AQ1732" i="1" a="1"/>
  <c r="AQ1732" i="1" s="1"/>
  <c r="AQ1731" i="1" a="1"/>
  <c r="AQ1731" i="1" s="1"/>
  <c r="AQ1730" i="1" a="1"/>
  <c r="AQ1730" i="1" s="1"/>
  <c r="AQ1729" i="1" a="1"/>
  <c r="AQ1729" i="1" s="1"/>
  <c r="AZ1728" i="1" a="1"/>
  <c r="AZ1728" i="1" s="1"/>
  <c r="BB1728" i="1" s="1"/>
  <c r="AQ1728" i="1" a="1"/>
  <c r="AQ1728" i="1" s="1"/>
  <c r="AT1728" i="1" s="1"/>
  <c r="BA1727" i="1" a="1"/>
  <c r="BA1727" i="1" s="1"/>
  <c r="AQ1727" i="1" a="1"/>
  <c r="AQ1727" i="1" s="1"/>
  <c r="AL1727" i="1" a="1"/>
  <c r="AL1727" i="1" s="1"/>
  <c r="AQ1726" i="1" a="1"/>
  <c r="AQ1726" i="1" s="1"/>
  <c r="AT1726" i="1" s="1"/>
  <c r="AQ1725" i="1" a="1"/>
  <c r="AQ1725" i="1" s="1"/>
  <c r="AQ1724" i="1" a="1"/>
  <c r="AQ1724" i="1" s="1"/>
  <c r="AL1724" i="1" a="1"/>
  <c r="AL1724" i="1" s="1"/>
  <c r="AQ1723" i="1" a="1"/>
  <c r="AQ1723" i="1" s="1"/>
  <c r="AZ1722" i="1" a="1"/>
  <c r="AZ1722" i="1" s="1"/>
  <c r="BB1722" i="1" s="1"/>
  <c r="AQ1722" i="1" a="1"/>
  <c r="AQ1722" i="1" s="1"/>
  <c r="AL1722" i="1" a="1"/>
  <c r="AL1722" i="1" s="1"/>
  <c r="AQ1721" i="1" a="1"/>
  <c r="AQ1721" i="1" s="1"/>
  <c r="AR1721" i="1" s="1"/>
  <c r="AS1721" i="1" s="1"/>
  <c r="AQ1720" i="1" a="1"/>
  <c r="AQ1720" i="1" s="1"/>
  <c r="AT1720" i="1" s="1"/>
  <c r="AL1720" i="1" a="1"/>
  <c r="AL1720" i="1" s="1"/>
  <c r="BA1719" i="1" a="1"/>
  <c r="BA1719" i="1" s="1"/>
  <c r="AQ1719" i="1" a="1"/>
  <c r="AQ1719" i="1" s="1"/>
  <c r="AQ1718" i="1" a="1"/>
  <c r="AQ1718" i="1" s="1"/>
  <c r="AQ1717" i="1" a="1"/>
  <c r="AQ1717" i="1" s="1"/>
  <c r="AT1717" i="1" s="1"/>
  <c r="AQ1716" i="1" a="1"/>
  <c r="AQ1716" i="1" s="1"/>
  <c r="AQ1715" i="1" a="1"/>
  <c r="AQ1715" i="1" s="1"/>
  <c r="AL1715" i="1" a="1"/>
  <c r="AL1715" i="1" s="1"/>
  <c r="BA1714" i="1" a="1"/>
  <c r="BA1714" i="1" s="1"/>
  <c r="AZ1714" i="1" a="1"/>
  <c r="AZ1714" i="1" s="1"/>
  <c r="BB1714" i="1" s="1"/>
  <c r="AQ1714" i="1" a="1"/>
  <c r="AQ1714" i="1" s="1"/>
  <c r="AQ1713" i="1" a="1"/>
  <c r="AQ1713" i="1" s="1"/>
  <c r="AQ1712" i="1" a="1"/>
  <c r="AQ1712" i="1" s="1"/>
  <c r="AT1712" i="1" s="1"/>
  <c r="AL1712" i="1" a="1"/>
  <c r="AL1712" i="1" s="1"/>
  <c r="AJ1712" i="1" a="1"/>
  <c r="AJ1712" i="1" s="1"/>
  <c r="BA1711" i="1" a="1"/>
  <c r="BA1711" i="1" s="1"/>
  <c r="AQ1711" i="1" a="1"/>
  <c r="AQ1711" i="1" s="1"/>
  <c r="AQ1710" i="1" a="1"/>
  <c r="AQ1710" i="1" s="1"/>
  <c r="AQ1709" i="1" a="1"/>
  <c r="AQ1709" i="1" s="1"/>
  <c r="AL1709" i="1" a="1"/>
  <c r="AL1709" i="1" s="1"/>
  <c r="AQ1708" i="1" a="1"/>
  <c r="AQ1708" i="1" s="1"/>
  <c r="AQ1707" i="1" a="1"/>
  <c r="AQ1707" i="1" s="1"/>
  <c r="AT1707" i="1" s="1"/>
  <c r="AL1707" i="1" a="1"/>
  <c r="AL1707" i="1" s="1"/>
  <c r="AJ1707" i="1" a="1"/>
  <c r="AJ1707" i="1" s="1"/>
  <c r="AQ1706" i="1" a="1"/>
  <c r="AQ1706" i="1" s="1"/>
  <c r="BA1705" i="1" a="1"/>
  <c r="BA1705" i="1" s="1"/>
  <c r="AQ1705" i="1" a="1"/>
  <c r="AQ1705" i="1" s="1"/>
  <c r="AR1705" i="1" s="1"/>
  <c r="AS1705" i="1" s="1"/>
  <c r="AK1705" i="1" a="1"/>
  <c r="AK1705" i="1" s="1"/>
  <c r="AM1705" i="1" s="1"/>
  <c r="AQ1704" i="1" a="1"/>
  <c r="AQ1704" i="1" s="1"/>
  <c r="AL1704" i="1" a="1"/>
  <c r="AL1704" i="1" s="1"/>
  <c r="AQ1703" i="1" a="1"/>
  <c r="AQ1703" i="1" s="1"/>
  <c r="AZ1702" i="1" a="1"/>
  <c r="AZ1702" i="1" s="1"/>
  <c r="BB1702" i="1" s="1"/>
  <c r="AQ1702" i="1" a="1"/>
  <c r="AQ1702" i="1" s="1"/>
  <c r="BA1701" i="1" a="1"/>
  <c r="BA1701" i="1" s="1"/>
  <c r="AZ1701" i="1" a="1"/>
  <c r="AZ1701" i="1" s="1"/>
  <c r="BB1701" i="1" s="1"/>
  <c r="AQ1701" i="1" a="1"/>
  <c r="AQ1701" i="1" s="1"/>
  <c r="AQ1700" i="1" a="1"/>
  <c r="AQ1700" i="1" s="1"/>
  <c r="AQ1699" i="1" a="1"/>
  <c r="AQ1699" i="1" s="1"/>
  <c r="AT1699" i="1" s="1"/>
  <c r="AQ1698" i="1" a="1"/>
  <c r="AQ1698" i="1" s="1"/>
  <c r="AT1698" i="1" s="1"/>
  <c r="AL1698" i="1" a="1"/>
  <c r="AL1698" i="1" s="1"/>
  <c r="AQ1697" i="1" a="1"/>
  <c r="AQ1697" i="1" s="1"/>
  <c r="BA1696" i="1" a="1"/>
  <c r="BA1696" i="1" s="1"/>
  <c r="AQ1696" i="1" a="1"/>
  <c r="AQ1696" i="1" s="1"/>
  <c r="AR1696" i="1" s="1"/>
  <c r="AS1696" i="1" s="1"/>
  <c r="AL1696" i="1" a="1"/>
  <c r="AL1696" i="1" s="1"/>
  <c r="AQ1695" i="1" a="1"/>
  <c r="AQ1695" i="1" s="1"/>
  <c r="BA1694" i="1" a="1"/>
  <c r="BA1694" i="1" s="1"/>
  <c r="AZ1694" i="1" a="1"/>
  <c r="AZ1694" i="1" s="1"/>
  <c r="BB1694" i="1" s="1"/>
  <c r="AQ1694" i="1" a="1"/>
  <c r="AQ1694" i="1" s="1"/>
  <c r="AT1694" i="1" s="1"/>
  <c r="AK1694" i="1" a="1"/>
  <c r="AK1694" i="1" s="1"/>
  <c r="AM1694" i="1" s="1"/>
  <c r="AZ1693" i="1" a="1"/>
  <c r="AZ1693" i="1" s="1"/>
  <c r="BB1693" i="1" s="1"/>
  <c r="AQ1693" i="1" a="1"/>
  <c r="AQ1693" i="1" s="1"/>
  <c r="AJ1693" i="1" a="1"/>
  <c r="AJ1693" i="1" s="1"/>
  <c r="AQ1692" i="1" a="1"/>
  <c r="AQ1692" i="1" s="1"/>
  <c r="AZ1691" i="1" a="1"/>
  <c r="AZ1691" i="1" s="1"/>
  <c r="BB1691" i="1" s="1"/>
  <c r="AQ1691" i="1" a="1"/>
  <c r="AQ1691" i="1" s="1"/>
  <c r="AQ1690" i="1" a="1"/>
  <c r="AQ1690" i="1" s="1"/>
  <c r="AQ1689" i="1" a="1"/>
  <c r="AQ1689" i="1" s="1"/>
  <c r="AT1689" i="1" s="1"/>
  <c r="AQ1688" i="1" a="1"/>
  <c r="AQ1688" i="1" s="1"/>
  <c r="AT1688" i="1" s="1"/>
  <c r="AQ1687" i="1" a="1"/>
  <c r="AQ1687" i="1" s="1"/>
  <c r="AR1687" i="1" s="1"/>
  <c r="AS1687" i="1" s="1"/>
  <c r="AL1687" i="1" a="1"/>
  <c r="AL1687" i="1" s="1"/>
  <c r="AQ1686" i="1" a="1"/>
  <c r="AQ1686" i="1" s="1"/>
  <c r="AT1686" i="1" s="1"/>
  <c r="AL1686" i="1" a="1"/>
  <c r="AL1686" i="1" s="1"/>
  <c r="AK1686" i="1" a="1"/>
  <c r="AK1686" i="1" s="1"/>
  <c r="AM1686" i="1" s="1"/>
  <c r="AQ1685" i="1" a="1"/>
  <c r="AQ1685" i="1" s="1"/>
  <c r="AQ1684" i="1" a="1"/>
  <c r="AQ1684" i="1" s="1"/>
  <c r="AL1684" i="1" a="1"/>
  <c r="AL1684" i="1" s="1"/>
  <c r="AJ1684" i="1" a="1"/>
  <c r="AJ1684" i="1" s="1"/>
  <c r="AQ1683" i="1" a="1"/>
  <c r="AQ1683" i="1" s="1"/>
  <c r="AQ1682" i="1" a="1"/>
  <c r="AQ1682" i="1" s="1"/>
  <c r="AQ1681" i="1" a="1"/>
  <c r="AQ1681" i="1" s="1"/>
  <c r="AQ1680" i="1" a="1"/>
  <c r="AQ1680" i="1" s="1"/>
  <c r="AJ1680" i="1" a="1"/>
  <c r="AJ1680" i="1" s="1"/>
  <c r="AQ1679" i="1" a="1"/>
  <c r="AQ1679" i="1" s="1"/>
  <c r="AK1679" i="1" a="1"/>
  <c r="AK1679" i="1" s="1"/>
  <c r="AM1679" i="1" s="1"/>
  <c r="AQ1678" i="1" a="1"/>
  <c r="AQ1678" i="1" s="1"/>
  <c r="AT1678" i="1" s="1"/>
  <c r="AJ1678" i="1" a="1"/>
  <c r="AJ1678" i="1" s="1"/>
  <c r="AQ1677" i="1" a="1"/>
  <c r="AQ1677" i="1" s="1"/>
  <c r="AQ1676" i="1" a="1"/>
  <c r="AQ1676" i="1" s="1"/>
  <c r="AR1676" i="1" s="1"/>
  <c r="AS1676" i="1" s="1"/>
  <c r="AL1676" i="1" a="1"/>
  <c r="AL1676" i="1" s="1"/>
  <c r="AJ1676" i="1" a="1"/>
  <c r="AJ1676" i="1" s="1"/>
  <c r="AQ1675" i="1" a="1"/>
  <c r="AQ1675" i="1" s="1"/>
  <c r="AT1675" i="1" s="1"/>
  <c r="BA1674" i="1" a="1"/>
  <c r="BA1674" i="1" s="1"/>
  <c r="AQ1674" i="1" a="1"/>
  <c r="AQ1674" i="1" s="1"/>
  <c r="AZ1673" i="1" a="1"/>
  <c r="AZ1673" i="1" s="1"/>
  <c r="BB1673" i="1" s="1"/>
  <c r="AQ1673" i="1" a="1"/>
  <c r="AQ1673" i="1" s="1"/>
  <c r="AT1673" i="1" s="1"/>
  <c r="AQ1672" i="1" a="1"/>
  <c r="AQ1672" i="1" s="1"/>
  <c r="AR1672" i="1" s="1"/>
  <c r="AS1672" i="1" s="1"/>
  <c r="AQ1671" i="1" a="1"/>
  <c r="AQ1671" i="1" s="1"/>
  <c r="AK1671" i="1" a="1"/>
  <c r="AK1671" i="1" s="1"/>
  <c r="AM1671" i="1" s="1"/>
  <c r="AQ1670" i="1" a="1"/>
  <c r="AQ1670" i="1" s="1"/>
  <c r="AQ1669" i="1" a="1"/>
  <c r="AQ1669" i="1" s="1"/>
  <c r="AQ1668" i="1" a="1"/>
  <c r="AQ1668" i="1" s="1"/>
  <c r="AK1668" i="1" a="1"/>
  <c r="AK1668" i="1" s="1"/>
  <c r="AM1668" i="1" s="1"/>
  <c r="AJ1668" i="1" a="1"/>
  <c r="AJ1668" i="1" s="1"/>
  <c r="AQ1667" i="1" a="1"/>
  <c r="AQ1667" i="1" s="1"/>
  <c r="AQ1666" i="1" a="1"/>
  <c r="AQ1666" i="1" s="1"/>
  <c r="AL1666" i="1" a="1"/>
  <c r="AL1666" i="1" s="1"/>
  <c r="AQ1665" i="1" a="1"/>
  <c r="AQ1665" i="1" s="1"/>
  <c r="AL1665" i="1" a="1"/>
  <c r="AL1665" i="1" s="1"/>
  <c r="AK1665" i="1" a="1"/>
  <c r="AK1665" i="1" s="1"/>
  <c r="AM1665" i="1" s="1"/>
  <c r="BA1664" i="1" a="1"/>
  <c r="BA1664" i="1" s="1"/>
  <c r="AQ1664" i="1" a="1"/>
  <c r="AQ1664" i="1" s="1"/>
  <c r="AQ1663" i="1" a="1"/>
  <c r="AQ1663" i="1" s="1"/>
  <c r="AQ1662" i="1" a="1"/>
  <c r="AQ1662" i="1" s="1"/>
  <c r="BA1661" i="1" a="1"/>
  <c r="BA1661" i="1" s="1"/>
  <c r="AQ1661" i="1" a="1"/>
  <c r="AQ1661" i="1" s="1"/>
  <c r="AT1661" i="1" s="1"/>
  <c r="AQ1660" i="1" a="1"/>
  <c r="AQ1660" i="1" s="1"/>
  <c r="AT1660" i="1" s="1"/>
  <c r="AL1660" i="1" a="1"/>
  <c r="AL1660" i="1" s="1"/>
  <c r="AJ1660" i="1" a="1"/>
  <c r="AJ1660" i="1" s="1"/>
  <c r="AQ1659" i="1" a="1"/>
  <c r="AQ1659" i="1" s="1"/>
  <c r="AR1659" i="1" s="1"/>
  <c r="AS1659" i="1" s="1"/>
  <c r="BA1658" i="1" a="1"/>
  <c r="BA1658" i="1" s="1"/>
  <c r="AQ1658" i="1" a="1"/>
  <c r="AQ1658" i="1" s="1"/>
  <c r="AK1658" i="1" a="1"/>
  <c r="AK1658" i="1" s="1"/>
  <c r="AM1658" i="1" s="1"/>
  <c r="AJ1658" i="1" a="1"/>
  <c r="AJ1658" i="1" s="1"/>
  <c r="AZ1657" i="1" a="1"/>
  <c r="AZ1657" i="1" s="1"/>
  <c r="BB1657" i="1" s="1"/>
  <c r="AQ1657" i="1" a="1"/>
  <c r="AQ1657" i="1" s="1"/>
  <c r="AT1657" i="1" s="1"/>
  <c r="BA1656" i="1" a="1"/>
  <c r="BA1656" i="1" s="1"/>
  <c r="AZ1656" i="1" a="1"/>
  <c r="AZ1656" i="1" s="1"/>
  <c r="BB1656" i="1" s="1"/>
  <c r="AQ1656" i="1" a="1"/>
  <c r="AQ1656" i="1" s="1"/>
  <c r="AT1656" i="1" s="1"/>
  <c r="AQ1655" i="1" a="1"/>
  <c r="AQ1655" i="1" s="1"/>
  <c r="AL1655" i="1" a="1"/>
  <c r="AL1655" i="1" s="1"/>
  <c r="AK1655" i="1" a="1"/>
  <c r="AK1655" i="1" s="1"/>
  <c r="AM1655" i="1" s="1"/>
  <c r="AZ1654" i="1" a="1"/>
  <c r="AZ1654" i="1" s="1"/>
  <c r="BB1654" i="1" s="1"/>
  <c r="AQ1654" i="1" a="1"/>
  <c r="AQ1654" i="1" s="1"/>
  <c r="AQ1653" i="1" a="1"/>
  <c r="AQ1653" i="1" s="1"/>
  <c r="AQ1652" i="1" a="1"/>
  <c r="AQ1652" i="1" s="1"/>
  <c r="AJ1652" i="1" a="1"/>
  <c r="AJ1652" i="1" s="1"/>
  <c r="AQ1651" i="1" a="1"/>
  <c r="AQ1651" i="1" s="1"/>
  <c r="AL1651" i="1" a="1"/>
  <c r="AL1651" i="1" s="1"/>
  <c r="BA1650" i="1" a="1"/>
  <c r="BA1650" i="1" s="1"/>
  <c r="AQ1650" i="1" a="1"/>
  <c r="AQ1650" i="1" s="1"/>
  <c r="AQ1649" i="1" a="1"/>
  <c r="AQ1649" i="1" s="1"/>
  <c r="AL1649" i="1" a="1"/>
  <c r="AL1649" i="1" s="1"/>
  <c r="AZ1648" i="1" a="1"/>
  <c r="AZ1648" i="1" s="1"/>
  <c r="BB1648" i="1" s="1"/>
  <c r="AQ1648" i="1" a="1"/>
  <c r="AQ1648" i="1" s="1"/>
  <c r="AL1648" i="1" a="1"/>
  <c r="AL1648" i="1" s="1"/>
  <c r="AK1648" i="1" a="1"/>
  <c r="AK1648" i="1" s="1"/>
  <c r="AM1648" i="1" s="1"/>
  <c r="AQ1647" i="1" a="1"/>
  <c r="AQ1647" i="1" s="1"/>
  <c r="AR1647" i="1" s="1"/>
  <c r="AS1647" i="1" s="1"/>
  <c r="AK1647" i="1" a="1"/>
  <c r="AK1647" i="1" s="1"/>
  <c r="AM1647" i="1" s="1"/>
  <c r="AQ1646" i="1" a="1"/>
  <c r="AQ1646" i="1" s="1"/>
  <c r="AQ1645" i="1" a="1"/>
  <c r="AQ1645" i="1" s="1"/>
  <c r="AZ1644" i="1" a="1"/>
  <c r="AZ1644" i="1" s="1"/>
  <c r="BB1644" i="1" s="1"/>
  <c r="AQ1644" i="1" a="1"/>
  <c r="AQ1644" i="1" s="1"/>
  <c r="AR1644" i="1" s="1"/>
  <c r="AS1644" i="1" s="1"/>
  <c r="AL1644" i="1" a="1"/>
  <c r="AL1644" i="1" s="1"/>
  <c r="AK1644" i="1" a="1"/>
  <c r="AK1644" i="1" s="1"/>
  <c r="AM1644" i="1" s="1"/>
  <c r="BA1643" i="1" a="1"/>
  <c r="BA1643" i="1" s="1"/>
  <c r="AQ1643" i="1" a="1"/>
  <c r="AQ1643" i="1" s="1"/>
  <c r="AQ1642" i="1" a="1"/>
  <c r="AQ1642" i="1" s="1"/>
  <c r="AL1642" i="1" a="1"/>
  <c r="AL1642" i="1" s="1"/>
  <c r="AQ1641" i="1" a="1"/>
  <c r="AQ1641" i="1" s="1"/>
  <c r="AL1641" i="1" a="1"/>
  <c r="AL1641" i="1" s="1"/>
  <c r="AK1641" i="1" a="1"/>
  <c r="AK1641" i="1" s="1"/>
  <c r="AM1641" i="1" s="1"/>
  <c r="AZ1640" i="1" a="1"/>
  <c r="AZ1640" i="1" s="1"/>
  <c r="BB1640" i="1" s="1"/>
  <c r="AQ1640" i="1" a="1"/>
  <c r="AQ1640" i="1" s="1"/>
  <c r="BA1639" i="1" a="1"/>
  <c r="BA1639" i="1" s="1"/>
  <c r="AQ1639" i="1" a="1"/>
  <c r="AQ1639" i="1" s="1"/>
  <c r="AK1639" i="1" a="1"/>
  <c r="AK1639" i="1" s="1"/>
  <c r="AM1639" i="1" s="1"/>
  <c r="AQ1638" i="1" a="1"/>
  <c r="AQ1638" i="1" s="1"/>
  <c r="AR1638" i="1" s="1"/>
  <c r="AS1638" i="1" s="1"/>
  <c r="AQ1637" i="1" a="1"/>
  <c r="AQ1637" i="1" s="1"/>
  <c r="AR1637" i="1" s="1"/>
  <c r="AS1637" i="1" s="1"/>
  <c r="BA1636" i="1" a="1"/>
  <c r="BA1636" i="1" s="1"/>
  <c r="AQ1636" i="1" a="1"/>
  <c r="AQ1636" i="1" s="1"/>
  <c r="AK1636" i="1" a="1"/>
  <c r="AK1636" i="1" s="1"/>
  <c r="AM1636" i="1" s="1"/>
  <c r="AQ1635" i="1" a="1"/>
  <c r="AQ1635" i="1" s="1"/>
  <c r="AT1635" i="1" s="1"/>
  <c r="AQ1634" i="1" a="1"/>
  <c r="AQ1634" i="1" s="1"/>
  <c r="AQ1633" i="1" a="1"/>
  <c r="AQ1633" i="1" s="1"/>
  <c r="AT1633" i="1" s="1"/>
  <c r="AK1633" i="1" a="1"/>
  <c r="AK1633" i="1" s="1"/>
  <c r="AM1633" i="1" s="1"/>
  <c r="AQ1632" i="1" a="1"/>
  <c r="AQ1632" i="1" s="1"/>
  <c r="AQ1631" i="1" a="1"/>
  <c r="AQ1631" i="1" s="1"/>
  <c r="AJ1631" i="1" a="1"/>
  <c r="AJ1631" i="1" s="1"/>
  <c r="AQ1630" i="1" a="1"/>
  <c r="AQ1630" i="1" s="1"/>
  <c r="AT1630" i="1" s="1"/>
  <c r="AL1630" i="1" a="1"/>
  <c r="AL1630" i="1" s="1"/>
  <c r="BA1629" i="1" a="1"/>
  <c r="BA1629" i="1" s="1"/>
  <c r="AQ1629" i="1" a="1"/>
  <c r="AQ1629" i="1" s="1"/>
  <c r="AZ1628" i="1" a="1"/>
  <c r="AZ1628" i="1" s="1"/>
  <c r="BB1628" i="1" s="1"/>
  <c r="AQ1628" i="1" a="1"/>
  <c r="AQ1628" i="1" s="1"/>
  <c r="AZ1627" i="1" a="1"/>
  <c r="AZ1627" i="1" s="1"/>
  <c r="BB1627" i="1" s="1"/>
  <c r="AQ1627" i="1" a="1"/>
  <c r="AQ1627" i="1" s="1"/>
  <c r="AK1627" i="1" a="1"/>
  <c r="AK1627" i="1" s="1"/>
  <c r="AM1627" i="1" s="1"/>
  <c r="AJ1627" i="1" a="1"/>
  <c r="AJ1627" i="1" s="1"/>
  <c r="AQ1626" i="1" a="1"/>
  <c r="AQ1626" i="1" s="1"/>
  <c r="AL1626" i="1" a="1"/>
  <c r="AL1626" i="1" s="1"/>
  <c r="AQ1625" i="1" a="1"/>
  <c r="AQ1625" i="1" s="1"/>
  <c r="BA1624" i="1" a="1"/>
  <c r="BA1624" i="1" s="1"/>
  <c r="AQ1624" i="1" a="1"/>
  <c r="AQ1624" i="1" s="1"/>
  <c r="AQ1623" i="1" a="1"/>
  <c r="AQ1623" i="1" s="1"/>
  <c r="AR1623" i="1" s="1"/>
  <c r="AS1623" i="1" s="1"/>
  <c r="AQ1622" i="1" a="1"/>
  <c r="AQ1622" i="1" s="1"/>
  <c r="AT1622" i="1" s="1"/>
  <c r="AQ1621" i="1" a="1"/>
  <c r="AQ1621" i="1" s="1"/>
  <c r="AR1621" i="1" s="1"/>
  <c r="AS1621" i="1" s="1"/>
  <c r="AL1621" i="1" a="1"/>
  <c r="AL1621" i="1" s="1"/>
  <c r="AQ1620" i="1" a="1"/>
  <c r="AQ1620" i="1" s="1"/>
  <c r="AL1620" i="1" a="1"/>
  <c r="AL1620" i="1" s="1"/>
  <c r="AQ1619" i="1" a="1"/>
  <c r="AQ1619" i="1" s="1"/>
  <c r="AZ1618" i="1" a="1"/>
  <c r="AZ1618" i="1" s="1"/>
  <c r="BB1618" i="1" s="1"/>
  <c r="AQ1618" i="1" a="1"/>
  <c r="AQ1618" i="1" s="1"/>
  <c r="AL1618" i="1" a="1"/>
  <c r="AL1618" i="1" s="1"/>
  <c r="AJ1618" i="1" a="1"/>
  <c r="AJ1618" i="1" s="1"/>
  <c r="AQ1617" i="1" a="1"/>
  <c r="AQ1617" i="1" s="1"/>
  <c r="AT1617" i="1" s="1"/>
  <c r="AQ1616" i="1" a="1"/>
  <c r="AQ1616" i="1" s="1"/>
  <c r="AK1616" i="1" a="1"/>
  <c r="AK1616" i="1" s="1"/>
  <c r="AM1616" i="1" s="1"/>
  <c r="AQ1615" i="1" a="1"/>
  <c r="AQ1615" i="1" s="1"/>
  <c r="AR1615" i="1" s="1"/>
  <c r="AS1615" i="1" s="1"/>
  <c r="AL1615" i="1" a="1"/>
  <c r="AL1615" i="1" s="1"/>
  <c r="BA1614" i="1" a="1"/>
  <c r="BA1614" i="1" s="1"/>
  <c r="AQ1614" i="1" a="1"/>
  <c r="AQ1614" i="1" s="1"/>
  <c r="AK1614" i="1" a="1"/>
  <c r="AK1614" i="1" s="1"/>
  <c r="AM1614" i="1" s="1"/>
  <c r="AQ1613" i="1" a="1"/>
  <c r="AQ1613" i="1" s="1"/>
  <c r="BA1612" i="1" a="1"/>
  <c r="BA1612" i="1" s="1"/>
  <c r="AQ1612" i="1" a="1"/>
  <c r="AQ1612" i="1" s="1"/>
  <c r="AJ1612" i="1" a="1"/>
  <c r="AJ1612" i="1" s="1"/>
  <c r="BA1611" i="1" a="1"/>
  <c r="BA1611" i="1" s="1"/>
  <c r="AQ1611" i="1" a="1"/>
  <c r="AQ1611" i="1" s="1"/>
  <c r="AQ1610" i="1" a="1"/>
  <c r="AQ1610" i="1" s="1"/>
  <c r="AT1610" i="1" s="1"/>
  <c r="AQ1609" i="1" a="1"/>
  <c r="AQ1609" i="1" s="1"/>
  <c r="AJ1609" i="1" a="1"/>
  <c r="AJ1609" i="1" s="1"/>
  <c r="AQ1608" i="1" a="1"/>
  <c r="AQ1608" i="1" s="1"/>
  <c r="AL1608" i="1" a="1"/>
  <c r="AL1608" i="1" s="1"/>
  <c r="AQ1607" i="1" a="1"/>
  <c r="AQ1607" i="1" s="1"/>
  <c r="AR1607" i="1" s="1"/>
  <c r="AS1607" i="1" s="1"/>
  <c r="AL1607" i="1" a="1"/>
  <c r="AL1607" i="1" s="1"/>
  <c r="AQ1606" i="1" a="1"/>
  <c r="AQ1606" i="1" s="1"/>
  <c r="AL1606" i="1" a="1"/>
  <c r="AL1606" i="1" s="1"/>
  <c r="AJ1606" i="1" a="1"/>
  <c r="AJ1606" i="1" s="1"/>
  <c r="AQ1605" i="1" a="1"/>
  <c r="AQ1605" i="1" s="1"/>
  <c r="AT1605" i="1" s="1"/>
  <c r="AQ1604" i="1" a="1"/>
  <c r="AQ1604" i="1" s="1"/>
  <c r="AK1604" i="1" a="1"/>
  <c r="AK1604" i="1" s="1"/>
  <c r="AM1604" i="1" s="1"/>
  <c r="AZ1603" i="1" a="1"/>
  <c r="AZ1603" i="1" s="1"/>
  <c r="BB1603" i="1" s="1"/>
  <c r="AQ1603" i="1" a="1"/>
  <c r="AQ1603" i="1" s="1"/>
  <c r="AT1603" i="1" s="1"/>
  <c r="AQ1602" i="1" a="1"/>
  <c r="AQ1602" i="1" s="1"/>
  <c r="AR1602" i="1" s="1"/>
  <c r="AS1602" i="1" s="1"/>
  <c r="AQ1601" i="1" a="1"/>
  <c r="AQ1601" i="1" s="1"/>
  <c r="BA1600" i="1" a="1"/>
  <c r="BA1600" i="1" s="1"/>
  <c r="AZ1600" i="1" a="1"/>
  <c r="AZ1600" i="1" s="1"/>
  <c r="BB1600" i="1" s="1"/>
  <c r="AQ1600" i="1" a="1"/>
  <c r="AQ1600" i="1" s="1"/>
  <c r="BA1599" i="1" a="1"/>
  <c r="BA1599" i="1" s="1"/>
  <c r="AQ1599" i="1" a="1"/>
  <c r="AQ1599" i="1" s="1"/>
  <c r="AQ1598" i="1" a="1"/>
  <c r="AQ1598" i="1" s="1"/>
  <c r="AL1598" i="1" a="1"/>
  <c r="AL1598" i="1" s="1"/>
  <c r="AK1598" i="1" a="1"/>
  <c r="AK1598" i="1" s="1"/>
  <c r="AM1598" i="1" s="1"/>
  <c r="AQ1597" i="1" a="1"/>
  <c r="AQ1597" i="1" s="1"/>
  <c r="AL1597" i="1" a="1"/>
  <c r="AL1597" i="1" s="1"/>
  <c r="AQ1596" i="1" a="1"/>
  <c r="AQ1596" i="1" s="1"/>
  <c r="AT1596" i="1" s="1"/>
  <c r="AL1596" i="1" a="1"/>
  <c r="AL1596" i="1" s="1"/>
  <c r="AK1596" i="1" a="1"/>
  <c r="AK1596" i="1" s="1"/>
  <c r="AM1596" i="1" s="1"/>
  <c r="AQ1595" i="1" a="1"/>
  <c r="AQ1595" i="1" s="1"/>
  <c r="AT1595" i="1" s="1"/>
  <c r="AJ1595" i="1" a="1"/>
  <c r="AJ1595" i="1" s="1"/>
  <c r="BA1594" i="1" a="1"/>
  <c r="BA1594" i="1" s="1"/>
  <c r="AZ1594" i="1" a="1"/>
  <c r="AZ1594" i="1" s="1"/>
  <c r="BB1594" i="1" s="1"/>
  <c r="AQ1594" i="1" a="1"/>
  <c r="AQ1594" i="1" s="1"/>
  <c r="AZ1593" i="1" a="1"/>
  <c r="AZ1593" i="1" s="1"/>
  <c r="BB1593" i="1" s="1"/>
  <c r="AQ1593" i="1" a="1"/>
  <c r="AQ1593" i="1" s="1"/>
  <c r="AT1593" i="1" s="1"/>
  <c r="BA1592" i="1" a="1"/>
  <c r="BA1592" i="1" s="1"/>
  <c r="AQ1592" i="1" a="1"/>
  <c r="AQ1592" i="1" s="1"/>
  <c r="AR1592" i="1" s="1"/>
  <c r="AS1592" i="1" s="1"/>
  <c r="AQ1591" i="1" a="1"/>
  <c r="AQ1591" i="1" s="1"/>
  <c r="AQ1590" i="1" a="1"/>
  <c r="AQ1590" i="1" s="1"/>
  <c r="AR1590" i="1" s="1"/>
  <c r="AS1590" i="1" s="1"/>
  <c r="AK1590" i="1" a="1"/>
  <c r="AK1590" i="1" s="1"/>
  <c r="AM1590" i="1" s="1"/>
  <c r="AJ1590" i="1" a="1"/>
  <c r="AJ1590" i="1" s="1"/>
  <c r="BA1589" i="1" a="1"/>
  <c r="BA1589" i="1" s="1"/>
  <c r="AQ1589" i="1" a="1"/>
  <c r="AQ1589" i="1" s="1"/>
  <c r="AR1589" i="1" s="1"/>
  <c r="AS1589" i="1" s="1"/>
  <c r="AK1589" i="1" a="1"/>
  <c r="AK1589" i="1" s="1"/>
  <c r="AM1589" i="1" s="1"/>
  <c r="AZ1588" i="1" a="1"/>
  <c r="AZ1588" i="1" s="1"/>
  <c r="BB1588" i="1" s="1"/>
  <c r="AQ1588" i="1" a="1"/>
  <c r="AQ1588" i="1" s="1"/>
  <c r="AQ1587" i="1" a="1"/>
  <c r="AQ1587" i="1" s="1"/>
  <c r="AT1587" i="1" s="1"/>
  <c r="AQ1586" i="1" a="1"/>
  <c r="AQ1586" i="1" s="1"/>
  <c r="AT1586" i="1" s="1"/>
  <c r="AL1586" i="1" a="1"/>
  <c r="AL1586" i="1" s="1"/>
  <c r="AJ1586" i="1" a="1"/>
  <c r="AJ1586" i="1" s="1"/>
  <c r="BA1585" i="1" a="1"/>
  <c r="BA1585" i="1" s="1"/>
  <c r="AQ1585" i="1" a="1"/>
  <c r="AQ1585" i="1" s="1"/>
  <c r="AQ1584" i="1" a="1"/>
  <c r="AQ1584" i="1" s="1"/>
  <c r="AR1584" i="1" s="1"/>
  <c r="AS1584" i="1" s="1"/>
  <c r="AL1584" i="1" a="1"/>
  <c r="AL1584" i="1" s="1"/>
  <c r="AQ1583" i="1" a="1"/>
  <c r="AQ1583" i="1" s="1"/>
  <c r="AK1583" i="1" a="1"/>
  <c r="AK1583" i="1" s="1"/>
  <c r="AM1583" i="1" s="1"/>
  <c r="AQ1582" i="1" a="1"/>
  <c r="AQ1582" i="1" s="1"/>
  <c r="AR1582" i="1" s="1"/>
  <c r="AS1582" i="1" s="1"/>
  <c r="AL1582" i="1" a="1"/>
  <c r="AL1582" i="1" s="1"/>
  <c r="AJ1582" i="1" a="1"/>
  <c r="AJ1582" i="1" s="1"/>
  <c r="BA1581" i="1" a="1"/>
  <c r="BA1581" i="1" s="1"/>
  <c r="AQ1581" i="1" a="1"/>
  <c r="AQ1581" i="1" s="1"/>
  <c r="AT1581" i="1" s="1"/>
  <c r="AQ1580" i="1" a="1"/>
  <c r="AQ1580" i="1" s="1"/>
  <c r="BA1579" i="1" a="1"/>
  <c r="BA1579" i="1" s="1"/>
  <c r="AZ1579" i="1" a="1"/>
  <c r="AZ1579" i="1" s="1"/>
  <c r="BB1579" i="1" s="1"/>
  <c r="AQ1579" i="1" a="1"/>
  <c r="AQ1579" i="1" s="1"/>
  <c r="AQ1578" i="1" a="1"/>
  <c r="AQ1578" i="1" s="1"/>
  <c r="AZ1577" i="1" a="1"/>
  <c r="AZ1577" i="1" s="1"/>
  <c r="BB1577" i="1" s="1"/>
  <c r="AQ1577" i="1" a="1"/>
  <c r="AQ1577" i="1" s="1"/>
  <c r="AL1577" i="1" a="1"/>
  <c r="AL1577" i="1" s="1"/>
  <c r="AQ1576" i="1" a="1"/>
  <c r="AQ1576" i="1" s="1"/>
  <c r="AQ1575" i="1" a="1"/>
  <c r="AQ1575" i="1" s="1"/>
  <c r="AR1575" i="1" s="1"/>
  <c r="AS1575" i="1" s="1"/>
  <c r="BA1574" i="1" a="1"/>
  <c r="BA1574" i="1" s="1"/>
  <c r="AQ1574" i="1" a="1"/>
  <c r="AQ1574" i="1" s="1"/>
  <c r="AL1574" i="1" a="1"/>
  <c r="AL1574" i="1" s="1"/>
  <c r="AQ1573" i="1" a="1"/>
  <c r="AQ1573" i="1" s="1"/>
  <c r="AJ1573" i="1" a="1"/>
  <c r="AJ1573" i="1" s="1"/>
  <c r="AQ1572" i="1" a="1"/>
  <c r="AQ1572" i="1" s="1"/>
  <c r="AT1572" i="1" s="1"/>
  <c r="AQ1571" i="1" a="1"/>
  <c r="AQ1571" i="1" s="1"/>
  <c r="AT1571" i="1" s="1"/>
  <c r="AL1571" i="1" a="1"/>
  <c r="AL1571" i="1" s="1"/>
  <c r="BA1570" i="1" a="1"/>
  <c r="BA1570" i="1" s="1"/>
  <c r="AQ1570" i="1" a="1"/>
  <c r="AQ1570" i="1" s="1"/>
  <c r="AT1570" i="1" s="1"/>
  <c r="AL1570" i="1" a="1"/>
  <c r="AL1570" i="1" s="1"/>
  <c r="AQ1569" i="1" a="1"/>
  <c r="AQ1569" i="1" s="1"/>
  <c r="AR1569" i="1" s="1"/>
  <c r="AS1569" i="1" s="1"/>
  <c r="AQ1568" i="1" a="1"/>
  <c r="AQ1568" i="1" s="1"/>
  <c r="AJ1568" i="1" a="1"/>
  <c r="AJ1568" i="1" s="1"/>
  <c r="BA1567" i="1" a="1"/>
  <c r="BA1567" i="1" s="1"/>
  <c r="AQ1567" i="1" a="1"/>
  <c r="AQ1567" i="1" s="1"/>
  <c r="AZ1566" i="1" a="1"/>
  <c r="AZ1566" i="1" s="1"/>
  <c r="BB1566" i="1" s="1"/>
  <c r="AQ1566" i="1" a="1"/>
  <c r="AQ1566" i="1" s="1"/>
  <c r="AQ1565" i="1" a="1"/>
  <c r="AQ1565" i="1" s="1"/>
  <c r="AK1565" i="1" a="1"/>
  <c r="AK1565" i="1" s="1"/>
  <c r="AM1565" i="1" s="1"/>
  <c r="BA1564" i="1" a="1"/>
  <c r="BA1564" i="1" s="1"/>
  <c r="AZ1564" i="1" a="1"/>
  <c r="AZ1564" i="1" s="1"/>
  <c r="BB1564" i="1" s="1"/>
  <c r="AQ1564" i="1" a="1"/>
  <c r="AQ1564" i="1" s="1"/>
  <c r="BA1563" i="1" a="1"/>
  <c r="BA1563" i="1" s="1"/>
  <c r="AZ1563" i="1" a="1"/>
  <c r="AZ1563" i="1" s="1"/>
  <c r="BB1563" i="1" s="1"/>
  <c r="AQ1563" i="1" a="1"/>
  <c r="AQ1563" i="1" s="1"/>
  <c r="AQ1562" i="1" a="1"/>
  <c r="AQ1562" i="1" s="1"/>
  <c r="AQ1561" i="1" a="1"/>
  <c r="AQ1561" i="1" s="1"/>
  <c r="AL1561" i="1" a="1"/>
  <c r="AL1561" i="1" s="1"/>
  <c r="AJ1561" i="1" a="1"/>
  <c r="AJ1561" i="1" s="1"/>
  <c r="AQ1560" i="1" a="1"/>
  <c r="AQ1560" i="1" s="1"/>
  <c r="AR1560" i="1" s="1"/>
  <c r="AS1560" i="1" s="1"/>
  <c r="K1560" i="1" a="1"/>
  <c r="K1560" i="1" s="1"/>
  <c r="M1560" i="1" s="1"/>
  <c r="O1560" i="1" s="1"/>
  <c r="P1560" i="1" s="1"/>
  <c r="BA1559" i="1" a="1"/>
  <c r="BA1559" i="1" s="1"/>
  <c r="AZ1559" i="1" a="1"/>
  <c r="AZ1559" i="1" s="1"/>
  <c r="BB1559" i="1" s="1"/>
  <c r="AQ1559" i="1" a="1"/>
  <c r="AQ1559" i="1" s="1"/>
  <c r="AQ1558" i="1" a="1"/>
  <c r="AQ1558" i="1" s="1"/>
  <c r="AQ1557" i="1" a="1"/>
  <c r="AQ1557" i="1" s="1"/>
  <c r="AQ1556" i="1" a="1"/>
  <c r="AQ1556" i="1" s="1"/>
  <c r="AL1556" i="1" a="1"/>
  <c r="AL1556" i="1" s="1"/>
  <c r="AJ1556" i="1" a="1"/>
  <c r="AJ1556" i="1" s="1"/>
  <c r="AQ1555" i="1" a="1"/>
  <c r="AQ1555" i="1" s="1"/>
  <c r="AR1555" i="1" s="1"/>
  <c r="AS1555" i="1" s="1"/>
  <c r="AL1555" i="1" a="1"/>
  <c r="AL1555" i="1" s="1"/>
  <c r="AQ1554" i="1" a="1"/>
  <c r="AQ1554" i="1" s="1"/>
  <c r="AL1554" i="1" a="1"/>
  <c r="AL1554" i="1" s="1"/>
  <c r="AQ1553" i="1" a="1"/>
  <c r="AQ1553" i="1" s="1"/>
  <c r="AQ1552" i="1" a="1"/>
  <c r="AQ1552" i="1" s="1"/>
  <c r="AK1552" i="1" a="1"/>
  <c r="AK1552" i="1" s="1"/>
  <c r="AM1552" i="1" s="1"/>
  <c r="AJ1552" i="1" a="1"/>
  <c r="AJ1552" i="1" s="1"/>
  <c r="BA1551" i="1" a="1"/>
  <c r="BA1551" i="1" s="1"/>
  <c r="AQ1551" i="1" a="1"/>
  <c r="AQ1551" i="1" s="1"/>
  <c r="AJ1551" i="1" a="1"/>
  <c r="AJ1551" i="1" s="1"/>
  <c r="BA1550" i="1" a="1"/>
  <c r="BA1550" i="1" s="1"/>
  <c r="AZ1550" i="1" a="1"/>
  <c r="AZ1550" i="1" s="1"/>
  <c r="BB1550" i="1" s="1"/>
  <c r="AQ1550" i="1" a="1"/>
  <c r="AQ1550" i="1" s="1"/>
  <c r="AL1550" i="1" a="1"/>
  <c r="AL1550" i="1" s="1"/>
  <c r="BA1549" i="1" a="1"/>
  <c r="BA1549" i="1" s="1"/>
  <c r="AQ1549" i="1" a="1"/>
  <c r="AQ1549" i="1" s="1"/>
  <c r="AT1549" i="1" s="1"/>
  <c r="AJ1549" i="1" a="1"/>
  <c r="AJ1549" i="1" s="1"/>
  <c r="AQ1548" i="1" a="1"/>
  <c r="AQ1548" i="1" s="1"/>
  <c r="AZ1547" i="1" a="1"/>
  <c r="AZ1547" i="1" s="1"/>
  <c r="BB1547" i="1" s="1"/>
  <c r="AQ1547" i="1" a="1"/>
  <c r="AQ1547" i="1" s="1"/>
  <c r="AK1547" i="1" a="1"/>
  <c r="AK1547" i="1" s="1"/>
  <c r="AM1547" i="1" s="1"/>
  <c r="AQ1546" i="1" a="1"/>
  <c r="AQ1546" i="1" s="1"/>
  <c r="AJ1546" i="1" a="1"/>
  <c r="AJ1546" i="1" s="1"/>
  <c r="AQ1545" i="1" a="1"/>
  <c r="AQ1545" i="1" s="1"/>
  <c r="AJ1545" i="1" a="1"/>
  <c r="AJ1545" i="1" s="1"/>
  <c r="AQ1544" i="1" a="1"/>
  <c r="AQ1544" i="1" s="1"/>
  <c r="AT1544" i="1" s="1"/>
  <c r="AK1544" i="1" a="1"/>
  <c r="AK1544" i="1" s="1"/>
  <c r="AM1544" i="1" s="1"/>
  <c r="AJ1544" i="1" a="1"/>
  <c r="AJ1544" i="1" s="1"/>
  <c r="AZ1543" i="1" a="1"/>
  <c r="AZ1543" i="1" s="1"/>
  <c r="BB1543" i="1" s="1"/>
  <c r="AQ1543" i="1" a="1"/>
  <c r="AQ1543" i="1" s="1"/>
  <c r="AR1543" i="1" s="1"/>
  <c r="AS1543" i="1" s="1"/>
  <c r="AZ1542" i="1" a="1"/>
  <c r="AZ1542" i="1" s="1"/>
  <c r="BB1542" i="1" s="1"/>
  <c r="AQ1542" i="1" a="1"/>
  <c r="AQ1542" i="1" s="1"/>
  <c r="AJ1542" i="1" a="1"/>
  <c r="AJ1542" i="1" s="1"/>
  <c r="AQ1541" i="1" a="1"/>
  <c r="AQ1541" i="1" s="1"/>
  <c r="AQ1540" i="1" a="1"/>
  <c r="AQ1540" i="1" s="1"/>
  <c r="AJ1540" i="1" a="1"/>
  <c r="AJ1540" i="1" s="1"/>
  <c r="AZ1539" i="1" a="1"/>
  <c r="AZ1539" i="1" s="1"/>
  <c r="BB1539" i="1" s="1"/>
  <c r="AQ1539" i="1" a="1"/>
  <c r="AQ1539" i="1" s="1"/>
  <c r="AR1539" i="1" s="1"/>
  <c r="AS1539" i="1" s="1"/>
  <c r="AJ1539" i="1" a="1"/>
  <c r="AJ1539" i="1" s="1"/>
  <c r="AQ1538" i="1" a="1"/>
  <c r="AQ1538" i="1" s="1"/>
  <c r="AR1538" i="1" s="1"/>
  <c r="AS1538" i="1" s="1"/>
  <c r="AQ1537" i="1" a="1"/>
  <c r="AQ1537" i="1" s="1"/>
  <c r="AL1537" i="1" a="1"/>
  <c r="AL1537" i="1" s="1"/>
  <c r="AJ1537" i="1" a="1"/>
  <c r="AJ1537" i="1" s="1"/>
  <c r="AQ1536" i="1" a="1"/>
  <c r="AQ1536" i="1" s="1"/>
  <c r="AR1536" i="1" s="1"/>
  <c r="AS1536" i="1" s="1"/>
  <c r="AK1536" i="1" a="1"/>
  <c r="AK1536" i="1" s="1"/>
  <c r="AM1536" i="1" s="1"/>
  <c r="BA1535" i="1" a="1"/>
  <c r="BA1535" i="1" s="1"/>
  <c r="AQ1535" i="1" a="1"/>
  <c r="AQ1535" i="1" s="1"/>
  <c r="AR1535" i="1" s="1"/>
  <c r="AS1535" i="1" s="1"/>
  <c r="AQ1534" i="1" a="1"/>
  <c r="AQ1534" i="1" s="1"/>
  <c r="AK1534" i="1" a="1"/>
  <c r="AK1534" i="1" s="1"/>
  <c r="AM1534" i="1" s="1"/>
  <c r="AQ1533" i="1" a="1"/>
  <c r="AQ1533" i="1" s="1"/>
  <c r="AJ1533" i="1" a="1"/>
  <c r="AJ1533" i="1" s="1"/>
  <c r="AZ1532" i="1" a="1"/>
  <c r="AZ1532" i="1" s="1"/>
  <c r="BB1532" i="1" s="1"/>
  <c r="AQ1532" i="1" a="1"/>
  <c r="AQ1532" i="1" s="1"/>
  <c r="AT1532" i="1" s="1"/>
  <c r="AJ1532" i="1" a="1"/>
  <c r="AJ1532" i="1" s="1"/>
  <c r="AQ1531" i="1" a="1"/>
  <c r="AQ1531" i="1" s="1"/>
  <c r="AL1531" i="1" a="1"/>
  <c r="AL1531" i="1" s="1"/>
  <c r="AQ1530" i="1" a="1"/>
  <c r="AQ1530" i="1" s="1"/>
  <c r="BA1529" i="1" a="1"/>
  <c r="BA1529" i="1" s="1"/>
  <c r="AQ1529" i="1" a="1"/>
  <c r="AQ1529" i="1" s="1"/>
  <c r="AR1529" i="1" s="1"/>
  <c r="AS1529" i="1" s="1"/>
  <c r="AQ1528" i="1" a="1"/>
  <c r="AQ1528" i="1" s="1"/>
  <c r="AR1528" i="1" s="1"/>
  <c r="AS1528" i="1" s="1"/>
  <c r="AK1528" i="1" a="1"/>
  <c r="AK1528" i="1" s="1"/>
  <c r="AM1528" i="1" s="1"/>
  <c r="AQ1527" i="1" a="1"/>
  <c r="AQ1527" i="1" s="1"/>
  <c r="AR1527" i="1" s="1"/>
  <c r="AS1527" i="1" s="1"/>
  <c r="AK1527" i="1" a="1"/>
  <c r="AK1527" i="1" s="1"/>
  <c r="AM1527" i="1" s="1"/>
  <c r="AJ1527" i="1" a="1"/>
  <c r="AJ1527" i="1" s="1"/>
  <c r="AQ1526" i="1" a="1"/>
  <c r="AQ1526" i="1" s="1"/>
  <c r="AJ1526" i="1" a="1"/>
  <c r="AJ1526" i="1" s="1"/>
  <c r="BA1525" i="1" a="1"/>
  <c r="BA1525" i="1" s="1"/>
  <c r="AZ1525" i="1" a="1"/>
  <c r="AZ1525" i="1" s="1"/>
  <c r="BB1525" i="1" s="1"/>
  <c r="AQ1525" i="1" a="1"/>
  <c r="AQ1525" i="1" s="1"/>
  <c r="AQ1524" i="1" a="1"/>
  <c r="AQ1524" i="1" s="1"/>
  <c r="AL1524" i="1" a="1"/>
  <c r="AL1524" i="1" s="1"/>
  <c r="AQ1523" i="1" a="1"/>
  <c r="AQ1523" i="1" s="1"/>
  <c r="BA1522" i="1" a="1"/>
  <c r="BA1522" i="1" s="1"/>
  <c r="AQ1522" i="1" a="1"/>
  <c r="AQ1522" i="1" s="1"/>
  <c r="AJ1522" i="1" a="1"/>
  <c r="AJ1522" i="1" s="1"/>
  <c r="AZ1521" i="1" a="1"/>
  <c r="AZ1521" i="1" s="1"/>
  <c r="BB1521" i="1" s="1"/>
  <c r="AQ1521" i="1" a="1"/>
  <c r="AQ1521" i="1" s="1"/>
  <c r="AT1521" i="1" s="1"/>
  <c r="AQ1520" i="1" a="1"/>
  <c r="AQ1520" i="1" s="1"/>
  <c r="AR1520" i="1" s="1"/>
  <c r="AS1520" i="1" s="1"/>
  <c r="AK1520" i="1" a="1"/>
  <c r="AK1520" i="1" s="1"/>
  <c r="AM1520" i="1" s="1"/>
  <c r="AQ1519" i="1" a="1"/>
  <c r="AQ1519" i="1" s="1"/>
  <c r="AL1519" i="1" a="1"/>
  <c r="AL1519" i="1" s="1"/>
  <c r="AJ1519" i="1" a="1"/>
  <c r="AJ1519" i="1" s="1"/>
  <c r="BA1518" i="1" a="1"/>
  <c r="BA1518" i="1" s="1"/>
  <c r="AQ1518" i="1" a="1"/>
  <c r="AQ1518" i="1" s="1"/>
  <c r="AL1518" i="1" a="1"/>
  <c r="AL1518" i="1" s="1"/>
  <c r="AQ1517" i="1" a="1"/>
  <c r="AQ1517" i="1" s="1"/>
  <c r="AQ1516" i="1" a="1"/>
  <c r="AQ1516" i="1" s="1"/>
  <c r="AL1516" i="1" a="1"/>
  <c r="AL1516" i="1" s="1"/>
  <c r="AQ1515" i="1" a="1"/>
  <c r="AQ1515" i="1" s="1"/>
  <c r="AK1515" i="1" a="1"/>
  <c r="AK1515" i="1" s="1"/>
  <c r="AM1515" i="1" s="1"/>
  <c r="AJ1515" i="1" a="1"/>
  <c r="AJ1515" i="1" s="1"/>
  <c r="BA1514" i="1" a="1"/>
  <c r="BA1514" i="1" s="1"/>
  <c r="AQ1514" i="1" a="1"/>
  <c r="AQ1514" i="1" s="1"/>
  <c r="AZ1513" i="1" a="1"/>
  <c r="AZ1513" i="1" s="1"/>
  <c r="BB1513" i="1" s="1"/>
  <c r="AQ1513" i="1" a="1"/>
  <c r="AQ1513" i="1" s="1"/>
  <c r="AL1513" i="1" a="1"/>
  <c r="AL1513" i="1" s="1"/>
  <c r="AK1513" i="1" a="1"/>
  <c r="AK1513" i="1" s="1"/>
  <c r="AM1513" i="1" s="1"/>
  <c r="AQ1512" i="1" a="1"/>
  <c r="AQ1512" i="1" s="1"/>
  <c r="AJ1512" i="1" a="1"/>
  <c r="AJ1512" i="1" s="1"/>
  <c r="AQ1511" i="1" a="1"/>
  <c r="AQ1511" i="1" s="1"/>
  <c r="AL1511" i="1" a="1"/>
  <c r="AL1511" i="1" s="1"/>
  <c r="BA1510" i="1" a="1"/>
  <c r="BA1510" i="1" s="1"/>
  <c r="AQ1510" i="1" a="1"/>
  <c r="AQ1510" i="1" s="1"/>
  <c r="AL1510" i="1" a="1"/>
  <c r="AL1510" i="1" s="1"/>
  <c r="AQ1509" i="1" a="1"/>
  <c r="AQ1509" i="1" s="1"/>
  <c r="AT1509" i="1" s="1"/>
  <c r="AL1509" i="1" a="1"/>
  <c r="AL1509" i="1" s="1"/>
  <c r="AQ1508" i="1" a="1"/>
  <c r="AQ1508" i="1" s="1"/>
  <c r="AT1508" i="1" s="1"/>
  <c r="BA1507" i="1" a="1"/>
  <c r="BA1507" i="1" s="1"/>
  <c r="AQ1507" i="1" a="1"/>
  <c r="AQ1507" i="1" s="1"/>
  <c r="AK1507" i="1" a="1"/>
  <c r="AK1507" i="1" s="1"/>
  <c r="AM1507" i="1" s="1"/>
  <c r="AJ1507" i="1" a="1"/>
  <c r="AJ1507" i="1" s="1"/>
  <c r="BA1506" i="1" a="1"/>
  <c r="BA1506" i="1" s="1"/>
  <c r="AQ1506" i="1" a="1"/>
  <c r="AQ1506" i="1" s="1"/>
  <c r="AR1506" i="1" s="1"/>
  <c r="AS1506" i="1" s="1"/>
  <c r="AK1506" i="1" a="1"/>
  <c r="AK1506" i="1" s="1"/>
  <c r="AM1506" i="1" s="1"/>
  <c r="AJ1506" i="1" a="1"/>
  <c r="AJ1506" i="1" s="1"/>
  <c r="BA1505" i="1" a="1"/>
  <c r="BA1505" i="1" s="1"/>
  <c r="AQ1505" i="1" a="1"/>
  <c r="AQ1505" i="1" s="1"/>
  <c r="AR1505" i="1" s="1"/>
  <c r="AS1505" i="1" s="1"/>
  <c r="AL1505" i="1" a="1"/>
  <c r="AL1505" i="1" s="1"/>
  <c r="BA1504" i="1" a="1"/>
  <c r="BA1504" i="1" s="1"/>
  <c r="AQ1504" i="1" a="1"/>
  <c r="AQ1504" i="1" s="1"/>
  <c r="AT1504" i="1" s="1"/>
  <c r="AK1504" i="1" a="1"/>
  <c r="AK1504" i="1" s="1"/>
  <c r="AM1504" i="1" s="1"/>
  <c r="AZ1503" i="1" a="1"/>
  <c r="AZ1503" i="1" s="1"/>
  <c r="BB1503" i="1" s="1"/>
  <c r="AQ1503" i="1" a="1"/>
  <c r="AQ1503" i="1" s="1"/>
  <c r="AT1503" i="1" s="1"/>
  <c r="AL1503" i="1" a="1"/>
  <c r="AL1503" i="1" s="1"/>
  <c r="AJ1503" i="1" a="1"/>
  <c r="AJ1503" i="1" s="1"/>
  <c r="AQ1502" i="1" a="1"/>
  <c r="AQ1502" i="1" s="1"/>
  <c r="AK1502" i="1" a="1"/>
  <c r="AK1502" i="1" s="1"/>
  <c r="AM1502" i="1" s="1"/>
  <c r="AJ1502" i="1" a="1"/>
  <c r="AJ1502" i="1" s="1"/>
  <c r="AZ1501" i="1" a="1"/>
  <c r="AZ1501" i="1" s="1"/>
  <c r="BB1501" i="1" s="1"/>
  <c r="AQ1501" i="1" a="1"/>
  <c r="AQ1501" i="1" s="1"/>
  <c r="AL1501" i="1" a="1"/>
  <c r="AL1501" i="1" s="1"/>
  <c r="AQ1500" i="1" a="1"/>
  <c r="AQ1500" i="1" s="1"/>
  <c r="AK1500" i="1" a="1"/>
  <c r="AK1500" i="1" s="1"/>
  <c r="AM1500" i="1" s="1"/>
  <c r="BA1499" i="1" a="1"/>
  <c r="BA1499" i="1" s="1"/>
  <c r="AZ1499" i="1" a="1"/>
  <c r="AZ1499" i="1" s="1"/>
  <c r="BB1499" i="1" s="1"/>
  <c r="AQ1499" i="1" a="1"/>
  <c r="AQ1499" i="1" s="1"/>
  <c r="AZ1498" i="1" a="1"/>
  <c r="AZ1498" i="1" s="1"/>
  <c r="BB1498" i="1" s="1"/>
  <c r="AQ1498" i="1" a="1"/>
  <c r="AQ1498" i="1" s="1"/>
  <c r="AR1498" i="1" s="1"/>
  <c r="AS1498" i="1" s="1"/>
  <c r="AL1498" i="1" a="1"/>
  <c r="AL1498" i="1" s="1"/>
  <c r="AK1498" i="1" a="1"/>
  <c r="AK1498" i="1" s="1"/>
  <c r="AM1498" i="1" s="1"/>
  <c r="AQ1497" i="1" a="1"/>
  <c r="AQ1497" i="1" s="1"/>
  <c r="AJ1497" i="1" a="1"/>
  <c r="AJ1497" i="1" s="1"/>
  <c r="AQ1496" i="1" a="1"/>
  <c r="AQ1496" i="1" s="1"/>
  <c r="AT1496" i="1" s="1"/>
  <c r="AJ1496" i="1" a="1"/>
  <c r="AJ1496" i="1" s="1"/>
  <c r="BA1495" i="1" a="1"/>
  <c r="BA1495" i="1" s="1"/>
  <c r="AZ1495" i="1" a="1"/>
  <c r="AZ1495" i="1" s="1"/>
  <c r="BB1495" i="1" s="1"/>
  <c r="AQ1495" i="1" a="1"/>
  <c r="AQ1495" i="1" s="1"/>
  <c r="AK1495" i="1" a="1"/>
  <c r="AK1495" i="1" s="1"/>
  <c r="AM1495" i="1" s="1"/>
  <c r="AQ1494" i="1" a="1"/>
  <c r="AQ1494" i="1" s="1"/>
  <c r="AT1494" i="1" s="1"/>
  <c r="AQ1493" i="1" a="1"/>
  <c r="AQ1493" i="1" s="1"/>
  <c r="AK1493" i="1" a="1"/>
  <c r="AK1493" i="1" s="1"/>
  <c r="AM1493" i="1" s="1"/>
  <c r="AJ1493" i="1" a="1"/>
  <c r="AJ1493" i="1" s="1"/>
  <c r="BA1492" i="1" a="1"/>
  <c r="BA1492" i="1" s="1"/>
  <c r="AZ1492" i="1" a="1"/>
  <c r="AZ1492" i="1" s="1"/>
  <c r="BB1492" i="1" s="1"/>
  <c r="AQ1492" i="1" a="1"/>
  <c r="AQ1492" i="1" s="1"/>
  <c r="AR1492" i="1" s="1"/>
  <c r="AS1492" i="1" s="1"/>
  <c r="BA1491" i="1" a="1"/>
  <c r="BA1491" i="1" s="1"/>
  <c r="AQ1491" i="1" a="1"/>
  <c r="AQ1491" i="1" s="1"/>
  <c r="AR1491" i="1" s="1"/>
  <c r="AS1491" i="1" s="1"/>
  <c r="AL1491" i="1" a="1"/>
  <c r="AL1491" i="1" s="1"/>
  <c r="AQ1490" i="1" a="1"/>
  <c r="AQ1490" i="1" s="1"/>
  <c r="AK1490" i="1" a="1"/>
  <c r="AK1490" i="1" s="1"/>
  <c r="AM1490" i="1" s="1"/>
  <c r="AQ1489" i="1" a="1"/>
  <c r="AQ1489" i="1" s="1"/>
  <c r="AL1489" i="1" a="1"/>
  <c r="AL1489" i="1" s="1"/>
  <c r="AQ1488" i="1" a="1"/>
  <c r="AQ1488" i="1" s="1"/>
  <c r="AK1488" i="1" a="1"/>
  <c r="AK1488" i="1" s="1"/>
  <c r="AM1488" i="1" s="1"/>
  <c r="BA1487" i="1" a="1"/>
  <c r="BA1487" i="1" s="1"/>
  <c r="AQ1487" i="1" a="1"/>
  <c r="AQ1487" i="1" s="1"/>
  <c r="AL1487" i="1" a="1"/>
  <c r="AL1487" i="1" s="1"/>
  <c r="AQ1486" i="1" a="1"/>
  <c r="AQ1486" i="1" s="1"/>
  <c r="AL1486" i="1" a="1"/>
  <c r="AL1486" i="1" s="1"/>
  <c r="AK1486" i="1" a="1"/>
  <c r="AK1486" i="1" s="1"/>
  <c r="AM1486" i="1" s="1"/>
  <c r="AQ1485" i="1" a="1"/>
  <c r="AQ1485" i="1" s="1"/>
  <c r="AR1485" i="1" s="1"/>
  <c r="AS1485" i="1" s="1"/>
  <c r="AL1485" i="1" a="1"/>
  <c r="AL1485" i="1" s="1"/>
  <c r="BA1484" i="1" a="1"/>
  <c r="BA1484" i="1" s="1"/>
  <c r="AZ1484" i="1" a="1"/>
  <c r="AZ1484" i="1" s="1"/>
  <c r="BB1484" i="1" s="1"/>
  <c r="AQ1484" i="1" a="1"/>
  <c r="AQ1484" i="1" s="1"/>
  <c r="AT1484" i="1" s="1"/>
  <c r="AK1484" i="1" a="1"/>
  <c r="AK1484" i="1" s="1"/>
  <c r="AM1484" i="1" s="1"/>
  <c r="BA1483" i="1" a="1"/>
  <c r="BA1483" i="1" s="1"/>
  <c r="AZ1483" i="1" a="1"/>
  <c r="AZ1483" i="1" s="1"/>
  <c r="BB1483" i="1" s="1"/>
  <c r="AQ1483" i="1" a="1"/>
  <c r="AQ1483" i="1" s="1"/>
  <c r="AK1483" i="1" a="1"/>
  <c r="AK1483" i="1" s="1"/>
  <c r="AM1483" i="1" s="1"/>
  <c r="AQ1482" i="1" a="1"/>
  <c r="AQ1482" i="1" s="1"/>
  <c r="AK1482" i="1" a="1"/>
  <c r="AK1482" i="1" s="1"/>
  <c r="AM1482" i="1" s="1"/>
  <c r="BA1481" i="1" a="1"/>
  <c r="BA1481" i="1" s="1"/>
  <c r="AZ1481" i="1" a="1"/>
  <c r="AZ1481" i="1" s="1"/>
  <c r="BB1481" i="1" s="1"/>
  <c r="AQ1481" i="1" a="1"/>
  <c r="AQ1481" i="1" s="1"/>
  <c r="AL1481" i="1" a="1"/>
  <c r="AL1481" i="1" s="1"/>
  <c r="AJ1481" i="1" a="1"/>
  <c r="AJ1481" i="1" s="1"/>
  <c r="AQ1480" i="1" a="1"/>
  <c r="AQ1480" i="1" s="1"/>
  <c r="AL1480" i="1" a="1"/>
  <c r="AL1480" i="1" s="1"/>
  <c r="AQ1479" i="1" a="1"/>
  <c r="AQ1479" i="1" s="1"/>
  <c r="AL1479" i="1" a="1"/>
  <c r="AL1479" i="1" s="1"/>
  <c r="AJ1479" i="1" a="1"/>
  <c r="AJ1479" i="1" s="1"/>
  <c r="BA1478" i="1" a="1"/>
  <c r="BA1478" i="1" s="1"/>
  <c r="AQ1478" i="1" a="1"/>
  <c r="AQ1478" i="1" s="1"/>
  <c r="AT1478" i="1" s="1"/>
  <c r="BA1477" i="1" a="1"/>
  <c r="BA1477" i="1" s="1"/>
  <c r="AQ1477" i="1" a="1"/>
  <c r="AQ1477" i="1" s="1"/>
  <c r="AQ1476" i="1" a="1"/>
  <c r="AQ1476" i="1" s="1"/>
  <c r="AL1476" i="1" a="1"/>
  <c r="AL1476" i="1" s="1"/>
  <c r="AK1476" i="1" a="1"/>
  <c r="AK1476" i="1" s="1"/>
  <c r="AM1476" i="1" s="1"/>
  <c r="AQ1475" i="1" a="1"/>
  <c r="AQ1475" i="1" s="1"/>
  <c r="AT1475" i="1" s="1"/>
  <c r="AQ1474" i="1" a="1"/>
  <c r="AQ1474" i="1" s="1"/>
  <c r="AT1474" i="1" s="1"/>
  <c r="AL1474" i="1" a="1"/>
  <c r="AL1474" i="1" s="1"/>
  <c r="AJ1474" i="1" a="1"/>
  <c r="AJ1474" i="1" s="1"/>
  <c r="AQ1473" i="1" a="1"/>
  <c r="AQ1473" i="1" s="1"/>
  <c r="AK1473" i="1" a="1"/>
  <c r="AK1473" i="1" s="1"/>
  <c r="AM1473" i="1" s="1"/>
  <c r="BA1472" i="1" a="1"/>
  <c r="BA1472" i="1" s="1"/>
  <c r="AZ1472" i="1" a="1"/>
  <c r="AZ1472" i="1" s="1"/>
  <c r="BB1472" i="1" s="1"/>
  <c r="AQ1472" i="1" a="1"/>
  <c r="AQ1472" i="1" s="1"/>
  <c r="AL1472" i="1" a="1"/>
  <c r="AL1472" i="1" s="1"/>
  <c r="AK1472" i="1" a="1"/>
  <c r="AK1472" i="1" s="1"/>
  <c r="AM1472" i="1" s="1"/>
  <c r="AJ1472" i="1" a="1"/>
  <c r="AJ1472" i="1" s="1"/>
  <c r="AQ1471" i="1" a="1"/>
  <c r="AQ1471" i="1" s="1"/>
  <c r="AL1471" i="1" a="1"/>
  <c r="AL1471" i="1" s="1"/>
  <c r="AJ1471" i="1" a="1"/>
  <c r="AJ1471" i="1" s="1"/>
  <c r="AQ1470" i="1" a="1"/>
  <c r="AQ1470" i="1" s="1"/>
  <c r="AT1470" i="1" s="1"/>
  <c r="AL1470" i="1" a="1"/>
  <c r="AL1470" i="1" s="1"/>
  <c r="AK1470" i="1" a="1"/>
  <c r="AK1470" i="1" s="1"/>
  <c r="AM1470" i="1" s="1"/>
  <c r="AJ1470" i="1" a="1"/>
  <c r="AJ1470" i="1" s="1"/>
  <c r="AQ1469" i="1" a="1"/>
  <c r="AQ1469" i="1" s="1"/>
  <c r="AQ1468" i="1" a="1"/>
  <c r="AQ1468" i="1" s="1"/>
  <c r="AT1468" i="1" s="1"/>
  <c r="AL1468" i="1" a="1"/>
  <c r="AL1468" i="1" s="1"/>
  <c r="AK1468" i="1" a="1"/>
  <c r="AK1468" i="1" s="1"/>
  <c r="AM1468" i="1" s="1"/>
  <c r="AQ1467" i="1" a="1"/>
  <c r="AQ1467" i="1" s="1"/>
  <c r="AT1467" i="1" s="1"/>
  <c r="BA1466" i="1" a="1"/>
  <c r="BA1466" i="1" s="1"/>
  <c r="AQ1466" i="1" a="1"/>
  <c r="AQ1466" i="1" s="1"/>
  <c r="AL1466" i="1" a="1"/>
  <c r="AL1466" i="1" s="1"/>
  <c r="AJ1466" i="1" a="1"/>
  <c r="AJ1466" i="1" s="1"/>
  <c r="BA1465" i="1" a="1"/>
  <c r="BA1465" i="1" s="1"/>
  <c r="AQ1465" i="1" a="1"/>
  <c r="AQ1465" i="1" s="1"/>
  <c r="AL1465" i="1" a="1"/>
  <c r="AL1465" i="1" s="1"/>
  <c r="AQ1464" i="1" a="1"/>
  <c r="AQ1464" i="1" s="1"/>
  <c r="AL1464" i="1" a="1"/>
  <c r="AL1464" i="1" s="1"/>
  <c r="AJ1464" i="1" a="1"/>
  <c r="AJ1464" i="1" s="1"/>
  <c r="BA1463" i="1" a="1"/>
  <c r="BA1463" i="1" s="1"/>
  <c r="AQ1463" i="1" a="1"/>
  <c r="AQ1463" i="1" s="1"/>
  <c r="AL1463" i="1" a="1"/>
  <c r="AL1463" i="1" s="1"/>
  <c r="AJ1463" i="1" a="1"/>
  <c r="AJ1463" i="1" s="1"/>
  <c r="AQ1462" i="1" a="1"/>
  <c r="AQ1462" i="1" s="1"/>
  <c r="AK1462" i="1" a="1"/>
  <c r="AK1462" i="1" s="1"/>
  <c r="AM1462" i="1" s="1"/>
  <c r="AJ1462" i="1" a="1"/>
  <c r="AJ1462" i="1" s="1"/>
  <c r="BA1461" i="1" a="1"/>
  <c r="BA1461" i="1" s="1"/>
  <c r="AQ1461" i="1" a="1"/>
  <c r="AQ1461" i="1" s="1"/>
  <c r="AK1461" i="1" a="1"/>
  <c r="AK1461" i="1" s="1"/>
  <c r="AM1461" i="1" s="1"/>
  <c r="AJ1461" i="1" a="1"/>
  <c r="AJ1461" i="1" s="1"/>
  <c r="BA1460" i="1" a="1"/>
  <c r="BA1460" i="1" s="1"/>
  <c r="AQ1460" i="1" a="1"/>
  <c r="AQ1460" i="1" s="1"/>
  <c r="BA1459" i="1" a="1"/>
  <c r="BA1459" i="1" s="1"/>
  <c r="AQ1459" i="1" a="1"/>
  <c r="AQ1459" i="1" s="1"/>
  <c r="AJ1459" i="1" a="1"/>
  <c r="AJ1459" i="1" s="1"/>
  <c r="BA1458" i="1" a="1"/>
  <c r="BA1458" i="1" s="1"/>
  <c r="AQ1458" i="1" a="1"/>
  <c r="AQ1458" i="1" s="1"/>
  <c r="AL1458" i="1" a="1"/>
  <c r="AL1458" i="1" s="1"/>
  <c r="AJ1458" i="1" a="1"/>
  <c r="AJ1458" i="1" s="1"/>
  <c r="BA1457" i="1" a="1"/>
  <c r="BA1457" i="1" s="1"/>
  <c r="AQ1457" i="1" a="1"/>
  <c r="AQ1457" i="1" s="1"/>
  <c r="AK1457" i="1" a="1"/>
  <c r="AK1457" i="1" s="1"/>
  <c r="AM1457" i="1" s="1"/>
  <c r="AJ1457" i="1" a="1"/>
  <c r="AJ1457" i="1" s="1"/>
  <c r="AZ1456" i="1" a="1"/>
  <c r="AZ1456" i="1" s="1"/>
  <c r="BB1456" i="1" s="1"/>
  <c r="AQ1456" i="1" a="1"/>
  <c r="AQ1456" i="1" s="1"/>
  <c r="AL1456" i="1" a="1"/>
  <c r="AL1456" i="1" s="1"/>
  <c r="AJ1456" i="1" a="1"/>
  <c r="AJ1456" i="1" s="1"/>
  <c r="AQ1455" i="1" a="1"/>
  <c r="AQ1455" i="1" s="1"/>
  <c r="AT1455" i="1" s="1"/>
  <c r="AK1455" i="1" a="1"/>
  <c r="AK1455" i="1" s="1"/>
  <c r="AM1455" i="1" s="1"/>
  <c r="AJ1455" i="1" a="1"/>
  <c r="AJ1455" i="1" s="1"/>
  <c r="BA1454" i="1" a="1"/>
  <c r="BA1454" i="1" s="1"/>
  <c r="AQ1454" i="1" a="1"/>
  <c r="AQ1454" i="1" s="1"/>
  <c r="AQ1453" i="1" a="1"/>
  <c r="AQ1453" i="1" s="1"/>
  <c r="AQ1452" i="1" a="1"/>
  <c r="AQ1452" i="1" s="1"/>
  <c r="AR1452" i="1" s="1"/>
  <c r="AS1452" i="1" s="1"/>
  <c r="AK1452" i="1" a="1"/>
  <c r="AK1452" i="1" s="1"/>
  <c r="AM1452" i="1" s="1"/>
  <c r="AZ1451" i="1" a="1"/>
  <c r="AZ1451" i="1" s="1"/>
  <c r="BB1451" i="1" s="1"/>
  <c r="AQ1451" i="1" a="1"/>
  <c r="AQ1451" i="1" s="1"/>
  <c r="AR1451" i="1" s="1"/>
  <c r="AS1451" i="1" s="1"/>
  <c r="AL1451" i="1" a="1"/>
  <c r="AL1451" i="1" s="1"/>
  <c r="BA1450" i="1" a="1"/>
  <c r="BA1450" i="1" s="1"/>
  <c r="AQ1450" i="1" a="1"/>
  <c r="AQ1450" i="1" s="1"/>
  <c r="AZ1449" i="1" a="1"/>
  <c r="AZ1449" i="1" s="1"/>
  <c r="BB1449" i="1" s="1"/>
  <c r="AQ1449" i="1" a="1"/>
  <c r="AQ1449" i="1" s="1"/>
  <c r="AK1449" i="1" a="1"/>
  <c r="AK1449" i="1" s="1"/>
  <c r="AM1449" i="1" s="1"/>
  <c r="AQ1448" i="1" a="1"/>
  <c r="AQ1448" i="1" s="1"/>
  <c r="BA1447" i="1" a="1"/>
  <c r="BA1447" i="1" s="1"/>
  <c r="AQ1447" i="1" a="1"/>
  <c r="AQ1447" i="1" s="1"/>
  <c r="AT1447" i="1" s="1"/>
  <c r="AL1447" i="1" a="1"/>
  <c r="AL1447" i="1" s="1"/>
  <c r="BA1446" i="1" a="1"/>
  <c r="BA1446" i="1" s="1"/>
  <c r="AQ1446" i="1" a="1"/>
  <c r="AQ1446" i="1" s="1"/>
  <c r="AR1446" i="1" s="1"/>
  <c r="AS1446" i="1" s="1"/>
  <c r="AL1446" i="1" a="1"/>
  <c r="AL1446" i="1" s="1"/>
  <c r="AK1446" i="1" a="1"/>
  <c r="AK1446" i="1" s="1"/>
  <c r="AM1446" i="1" s="1"/>
  <c r="BA1445" i="1" a="1"/>
  <c r="BA1445" i="1" s="1"/>
  <c r="AQ1445" i="1" a="1"/>
  <c r="AQ1445" i="1" s="1"/>
  <c r="AT1445" i="1" s="1"/>
  <c r="AQ1444" i="1" a="1"/>
  <c r="AQ1444" i="1" s="1"/>
  <c r="AT1444" i="1" s="1"/>
  <c r="AL1444" i="1" a="1"/>
  <c r="AL1444" i="1" s="1"/>
  <c r="AK1444" i="1" a="1"/>
  <c r="AK1444" i="1" s="1"/>
  <c r="AM1444" i="1" s="1"/>
  <c r="AJ1444" i="1" a="1"/>
  <c r="AJ1444" i="1" s="1"/>
  <c r="BA1443" i="1" a="1"/>
  <c r="BA1443" i="1" s="1"/>
  <c r="AZ1443" i="1" a="1"/>
  <c r="AZ1443" i="1" s="1"/>
  <c r="BB1443" i="1" s="1"/>
  <c r="AQ1443" i="1" a="1"/>
  <c r="AQ1443" i="1" s="1"/>
  <c r="AR1443" i="1" s="1"/>
  <c r="AS1443" i="1" s="1"/>
  <c r="AJ1443" i="1" a="1"/>
  <c r="AJ1443" i="1" s="1"/>
  <c r="AQ1442" i="1" a="1"/>
  <c r="AQ1442" i="1" s="1"/>
  <c r="AL1442" i="1" a="1"/>
  <c r="AL1442" i="1" s="1"/>
  <c r="AJ1442" i="1" a="1"/>
  <c r="AJ1442" i="1" s="1"/>
  <c r="BA1441" i="1" a="1"/>
  <c r="BA1441" i="1" s="1"/>
  <c r="AQ1441" i="1" a="1"/>
  <c r="AQ1441" i="1" s="1"/>
  <c r="AL1441" i="1" a="1"/>
  <c r="AL1441" i="1" s="1"/>
  <c r="AQ1440" i="1" a="1"/>
  <c r="AQ1440" i="1" s="1"/>
  <c r="AJ1440" i="1" a="1"/>
  <c r="AJ1440" i="1" s="1"/>
  <c r="BA1439" i="1" a="1"/>
  <c r="BA1439" i="1" s="1"/>
  <c r="AZ1439" i="1" a="1"/>
  <c r="AZ1439" i="1" s="1"/>
  <c r="BB1439" i="1" s="1"/>
  <c r="AQ1439" i="1" a="1"/>
  <c r="AQ1439" i="1" s="1"/>
  <c r="AJ1439" i="1" a="1"/>
  <c r="AJ1439" i="1" s="1"/>
  <c r="AQ1438" i="1" a="1"/>
  <c r="AQ1438" i="1" s="1"/>
  <c r="AT1438" i="1" s="1"/>
  <c r="AK1438" i="1" a="1"/>
  <c r="AK1438" i="1" s="1"/>
  <c r="AM1438" i="1" s="1"/>
  <c r="AQ1437" i="1" a="1"/>
  <c r="AQ1437" i="1" s="1"/>
  <c r="AR1437" i="1" s="1"/>
  <c r="AS1437" i="1" s="1"/>
  <c r="AK1437" i="1" a="1"/>
  <c r="AK1437" i="1" s="1"/>
  <c r="AM1437" i="1" s="1"/>
  <c r="AJ1437" i="1" a="1"/>
  <c r="AJ1437" i="1" s="1"/>
  <c r="AQ1436" i="1" a="1"/>
  <c r="AQ1436" i="1" s="1"/>
  <c r="AT1436" i="1" s="1"/>
  <c r="AL1436" i="1" a="1"/>
  <c r="AL1436" i="1" s="1"/>
  <c r="AJ1436" i="1" a="1"/>
  <c r="AJ1436" i="1" s="1"/>
  <c r="BA1435" i="1" a="1"/>
  <c r="BA1435" i="1" s="1"/>
  <c r="AQ1435" i="1" a="1"/>
  <c r="AQ1435" i="1" s="1"/>
  <c r="AT1435" i="1" s="1"/>
  <c r="AK1435" i="1" a="1"/>
  <c r="AK1435" i="1" s="1"/>
  <c r="AM1435" i="1" s="1"/>
  <c r="AQ1434" i="1" a="1"/>
  <c r="AQ1434" i="1" s="1"/>
  <c r="AR1434" i="1" s="1"/>
  <c r="AS1434" i="1" s="1"/>
  <c r="AL1434" i="1" a="1"/>
  <c r="AL1434" i="1" s="1"/>
  <c r="AQ1433" i="1" a="1"/>
  <c r="AQ1433" i="1" s="1"/>
  <c r="AL1433" i="1" a="1"/>
  <c r="AL1433" i="1" s="1"/>
  <c r="AJ1433" i="1" a="1"/>
  <c r="AJ1433" i="1" s="1"/>
  <c r="BA1432" i="1" a="1"/>
  <c r="BA1432" i="1" s="1"/>
  <c r="AZ1432" i="1" a="1"/>
  <c r="AZ1432" i="1" s="1"/>
  <c r="BB1432" i="1" s="1"/>
  <c r="AQ1432" i="1" a="1"/>
  <c r="AQ1432" i="1" s="1"/>
  <c r="AT1432" i="1" s="1"/>
  <c r="AZ1431" i="1" a="1"/>
  <c r="AZ1431" i="1" s="1"/>
  <c r="BB1431" i="1" s="1"/>
  <c r="AQ1431" i="1" a="1"/>
  <c r="AQ1431" i="1" s="1"/>
  <c r="AQ1430" i="1" a="1"/>
  <c r="AQ1430" i="1" s="1"/>
  <c r="AK1430" i="1" a="1"/>
  <c r="AK1430" i="1" s="1"/>
  <c r="AM1430" i="1" s="1"/>
  <c r="AJ1430" i="1" a="1"/>
  <c r="AJ1430" i="1" s="1"/>
  <c r="BA1429" i="1" a="1"/>
  <c r="BA1429" i="1" s="1"/>
  <c r="AQ1429" i="1" a="1"/>
  <c r="AQ1429" i="1" s="1"/>
  <c r="AL1429" i="1" a="1"/>
  <c r="AL1429" i="1" s="1"/>
  <c r="AJ1429" i="1" a="1"/>
  <c r="AJ1429" i="1" s="1"/>
  <c r="BA1428" i="1" a="1"/>
  <c r="BA1428" i="1" s="1"/>
  <c r="AQ1428" i="1" a="1"/>
  <c r="AQ1428" i="1" s="1"/>
  <c r="AQ1427" i="1" a="1"/>
  <c r="AQ1427" i="1" s="1"/>
  <c r="AT1427" i="1" s="1"/>
  <c r="AQ1426" i="1" a="1"/>
  <c r="AQ1426" i="1" s="1"/>
  <c r="AL1426" i="1" a="1"/>
  <c r="AL1426" i="1" s="1"/>
  <c r="AJ1426" i="1" a="1"/>
  <c r="AJ1426" i="1" s="1"/>
  <c r="AQ1425" i="1" a="1"/>
  <c r="AQ1425" i="1" s="1"/>
  <c r="AQ1424" i="1" a="1"/>
  <c r="AQ1424" i="1" s="1"/>
  <c r="AR1424" i="1" s="1"/>
  <c r="AS1424" i="1" s="1"/>
  <c r="AK1424" i="1" a="1"/>
  <c r="AK1424" i="1" s="1"/>
  <c r="AM1424" i="1" s="1"/>
  <c r="AJ1424" i="1" a="1"/>
  <c r="AJ1424" i="1" s="1"/>
  <c r="AZ1423" i="1" a="1"/>
  <c r="AZ1423" i="1" s="1"/>
  <c r="BB1423" i="1" s="1"/>
  <c r="AQ1423" i="1" a="1"/>
  <c r="AQ1423" i="1" s="1"/>
  <c r="AK1423" i="1" a="1"/>
  <c r="AK1423" i="1" s="1"/>
  <c r="AM1423" i="1" s="1"/>
  <c r="AQ1422" i="1" a="1"/>
  <c r="AQ1422" i="1" s="1"/>
  <c r="AK1422" i="1" a="1"/>
  <c r="AK1422" i="1" s="1"/>
  <c r="AM1422" i="1" s="1"/>
  <c r="BA1421" i="1" a="1"/>
  <c r="BA1421" i="1" s="1"/>
  <c r="AZ1421" i="1" a="1"/>
  <c r="AZ1421" i="1" s="1"/>
  <c r="BB1421" i="1" s="1"/>
  <c r="AQ1421" i="1" a="1"/>
  <c r="AQ1421" i="1" s="1"/>
  <c r="AL1421" i="1" a="1"/>
  <c r="AL1421" i="1" s="1"/>
  <c r="BA1420" i="1" a="1"/>
  <c r="BA1420" i="1" s="1"/>
  <c r="AQ1420" i="1" a="1"/>
  <c r="AQ1420" i="1" s="1"/>
  <c r="AL1420" i="1" a="1"/>
  <c r="AL1420" i="1" s="1"/>
  <c r="AQ1419" i="1" a="1"/>
  <c r="AQ1419" i="1" s="1"/>
  <c r="AR1419" i="1" s="1"/>
  <c r="AS1419" i="1" s="1"/>
  <c r="AL1419" i="1" a="1"/>
  <c r="AL1419" i="1" s="1"/>
  <c r="BA1418" i="1" a="1"/>
  <c r="BA1418" i="1" s="1"/>
  <c r="AQ1418" i="1" a="1"/>
  <c r="AQ1418" i="1" s="1"/>
  <c r="AJ1418" i="1" a="1"/>
  <c r="AJ1418" i="1" s="1"/>
  <c r="BA1417" i="1" a="1"/>
  <c r="BA1417" i="1" s="1"/>
  <c r="AQ1417" i="1" a="1"/>
  <c r="AQ1417" i="1" s="1"/>
  <c r="AR1417" i="1" s="1"/>
  <c r="AS1417" i="1" s="1"/>
  <c r="AJ1417" i="1" a="1"/>
  <c r="AJ1417" i="1" s="1"/>
  <c r="AZ1416" i="1" a="1"/>
  <c r="AZ1416" i="1" s="1"/>
  <c r="BB1416" i="1" s="1"/>
  <c r="AQ1416" i="1" a="1"/>
  <c r="AQ1416" i="1" s="1"/>
  <c r="AT1416" i="1" s="1"/>
  <c r="AL1416" i="1" a="1"/>
  <c r="AL1416" i="1" s="1"/>
  <c r="H1416" i="1" a="1"/>
  <c r="H1416" i="1" s="1"/>
  <c r="BA1415" i="1" a="1"/>
  <c r="BA1415" i="1" s="1"/>
  <c r="AQ1415" i="1" a="1"/>
  <c r="AQ1415" i="1" s="1"/>
  <c r="BA1414" i="1" a="1"/>
  <c r="BA1414" i="1" s="1"/>
  <c r="AZ1414" i="1" a="1"/>
  <c r="AZ1414" i="1" s="1"/>
  <c r="BB1414" i="1" s="1"/>
  <c r="AQ1414" i="1" a="1"/>
  <c r="AQ1414" i="1" s="1"/>
  <c r="AT1414" i="1" s="1"/>
  <c r="AZ1413" i="1" a="1"/>
  <c r="AZ1413" i="1" s="1"/>
  <c r="BB1413" i="1" s="1"/>
  <c r="AQ1413" i="1" a="1"/>
  <c r="AQ1413" i="1" s="1"/>
  <c r="AL1413" i="1" a="1"/>
  <c r="AL1413" i="1" s="1"/>
  <c r="AJ1413" i="1" a="1"/>
  <c r="AJ1413" i="1" s="1"/>
  <c r="AQ1412" i="1" a="1"/>
  <c r="AQ1412" i="1" s="1"/>
  <c r="AT1412" i="1" s="1"/>
  <c r="AK1412" i="1" a="1"/>
  <c r="AK1412" i="1" s="1"/>
  <c r="AM1412" i="1" s="1"/>
  <c r="AQ1411" i="1" a="1"/>
  <c r="AQ1411" i="1" s="1"/>
  <c r="AL1411" i="1" a="1"/>
  <c r="AL1411" i="1" s="1"/>
  <c r="AQ1410" i="1" a="1"/>
  <c r="AQ1410" i="1" s="1"/>
  <c r="AK1410" i="1" a="1"/>
  <c r="AK1410" i="1" s="1"/>
  <c r="AM1410" i="1" s="1"/>
  <c r="AJ1410" i="1" a="1"/>
  <c r="AJ1410" i="1" s="1"/>
  <c r="AQ1409" i="1" a="1"/>
  <c r="AQ1409" i="1" s="1"/>
  <c r="AR1409" i="1" s="1"/>
  <c r="AS1409" i="1" s="1"/>
  <c r="AZ1408" i="1" a="1"/>
  <c r="AZ1408" i="1" s="1"/>
  <c r="BB1408" i="1" s="1"/>
  <c r="AQ1408" i="1" a="1"/>
  <c r="AQ1408" i="1" s="1"/>
  <c r="AL1408" i="1" a="1"/>
  <c r="AL1408" i="1" s="1"/>
  <c r="AQ1407" i="1" a="1"/>
  <c r="AQ1407" i="1" s="1"/>
  <c r="AR1407" i="1" s="1"/>
  <c r="AS1407" i="1" s="1"/>
  <c r="AK1407" i="1" a="1"/>
  <c r="AK1407" i="1" s="1"/>
  <c r="AM1407" i="1" s="1"/>
  <c r="AQ1406" i="1" a="1"/>
  <c r="AQ1406" i="1" s="1"/>
  <c r="AL1406" i="1" a="1"/>
  <c r="AL1406" i="1" s="1"/>
  <c r="AJ1406" i="1" a="1"/>
  <c r="AJ1406" i="1" s="1"/>
  <c r="AQ1405" i="1" a="1"/>
  <c r="AQ1405" i="1" s="1"/>
  <c r="AZ1404" i="1" a="1"/>
  <c r="AZ1404" i="1" s="1"/>
  <c r="BB1404" i="1" s="1"/>
  <c r="AQ1404" i="1" a="1"/>
  <c r="AQ1404" i="1" s="1"/>
  <c r="AK1404" i="1" a="1"/>
  <c r="AK1404" i="1" s="1"/>
  <c r="AM1404" i="1" s="1"/>
  <c r="AQ1403" i="1" a="1"/>
  <c r="AQ1403" i="1" s="1"/>
  <c r="BA1402" i="1" a="1"/>
  <c r="BA1402" i="1" s="1"/>
  <c r="AQ1402" i="1" a="1"/>
  <c r="AQ1402" i="1" s="1"/>
  <c r="AR1402" i="1" s="1"/>
  <c r="AS1402" i="1" s="1"/>
  <c r="AL1402" i="1" a="1"/>
  <c r="AL1402" i="1" s="1"/>
  <c r="AJ1402" i="1" a="1"/>
  <c r="AJ1402" i="1" s="1"/>
  <c r="BA1401" i="1" a="1"/>
  <c r="BA1401" i="1" s="1"/>
  <c r="AZ1401" i="1" a="1"/>
  <c r="AZ1401" i="1" s="1"/>
  <c r="BB1401" i="1" s="1"/>
  <c r="AQ1401" i="1" a="1"/>
  <c r="AQ1401" i="1" s="1"/>
  <c r="AT1401" i="1" s="1"/>
  <c r="AK1401" i="1" a="1"/>
  <c r="AK1401" i="1" s="1"/>
  <c r="AM1401" i="1" s="1"/>
  <c r="BA1400" i="1" a="1"/>
  <c r="BA1400" i="1" s="1"/>
  <c r="AZ1400" i="1" a="1"/>
  <c r="AZ1400" i="1" s="1"/>
  <c r="BB1400" i="1" s="1"/>
  <c r="AQ1400" i="1" a="1"/>
  <c r="AQ1400" i="1" s="1"/>
  <c r="AR1400" i="1" s="1"/>
  <c r="AS1400" i="1" s="1"/>
  <c r="AQ1399" i="1" a="1"/>
  <c r="AQ1399" i="1" s="1"/>
  <c r="AK1399" i="1" a="1"/>
  <c r="AK1399" i="1" s="1"/>
  <c r="AM1399" i="1" s="1"/>
  <c r="AZ1398" i="1" a="1"/>
  <c r="AZ1398" i="1" s="1"/>
  <c r="BB1398" i="1" s="1"/>
  <c r="AQ1398" i="1" a="1"/>
  <c r="AQ1398" i="1" s="1"/>
  <c r="AR1398" i="1" s="1"/>
  <c r="AS1398" i="1" s="1"/>
  <c r="AK1398" i="1" a="1"/>
  <c r="AK1398" i="1" s="1"/>
  <c r="AM1398" i="1" s="1"/>
  <c r="AZ1397" i="1" a="1"/>
  <c r="AZ1397" i="1" s="1"/>
  <c r="BB1397" i="1" s="1"/>
  <c r="AQ1397" i="1" a="1"/>
  <c r="AQ1397" i="1" s="1"/>
  <c r="AR1397" i="1" s="1"/>
  <c r="AS1397" i="1" s="1"/>
  <c r="AL1397" i="1" a="1"/>
  <c r="AL1397" i="1" s="1"/>
  <c r="BA1396" i="1" a="1"/>
  <c r="BA1396" i="1" s="1"/>
  <c r="AZ1396" i="1" a="1"/>
  <c r="AZ1396" i="1" s="1"/>
  <c r="BB1396" i="1" s="1"/>
  <c r="AQ1396" i="1" a="1"/>
  <c r="AQ1396" i="1" s="1"/>
  <c r="AQ1395" i="1" a="1"/>
  <c r="AQ1395" i="1" s="1"/>
  <c r="AR1395" i="1" s="1"/>
  <c r="AS1395" i="1" s="1"/>
  <c r="BA1394" i="1" a="1"/>
  <c r="BA1394" i="1" s="1"/>
  <c r="AZ1394" i="1" a="1"/>
  <c r="AZ1394" i="1" s="1"/>
  <c r="BB1394" i="1" s="1"/>
  <c r="AQ1394" i="1" a="1"/>
  <c r="AQ1394" i="1" s="1"/>
  <c r="AZ1393" i="1" a="1"/>
  <c r="AZ1393" i="1" s="1"/>
  <c r="BB1393" i="1" s="1"/>
  <c r="AQ1393" i="1" a="1"/>
  <c r="AQ1393" i="1" s="1"/>
  <c r="AK1393" i="1" a="1"/>
  <c r="AK1393" i="1" s="1"/>
  <c r="AM1393" i="1" s="1"/>
  <c r="AJ1393" i="1" a="1"/>
  <c r="AJ1393" i="1" s="1"/>
  <c r="AQ1392" i="1" a="1"/>
  <c r="AQ1392" i="1" s="1"/>
  <c r="AK1392" i="1" a="1"/>
  <c r="AK1392" i="1" s="1"/>
  <c r="AM1392" i="1" s="1"/>
  <c r="AZ1391" i="1" a="1"/>
  <c r="AZ1391" i="1" s="1"/>
  <c r="BB1391" i="1" s="1"/>
  <c r="AQ1391" i="1" a="1"/>
  <c r="AQ1391" i="1" s="1"/>
  <c r="AT1391" i="1" s="1"/>
  <c r="AL1391" i="1" a="1"/>
  <c r="AL1391" i="1" s="1"/>
  <c r="AJ1391" i="1" a="1"/>
  <c r="AJ1391" i="1" s="1"/>
  <c r="BA1390" i="1" a="1"/>
  <c r="BA1390" i="1" s="1"/>
  <c r="AQ1390" i="1" a="1"/>
  <c r="AQ1390" i="1" s="1"/>
  <c r="AT1390" i="1" s="1"/>
  <c r="AQ1389" i="1" a="1"/>
  <c r="AQ1389" i="1" s="1"/>
  <c r="AT1389" i="1" s="1"/>
  <c r="AL1389" i="1" a="1"/>
  <c r="AL1389" i="1" s="1"/>
  <c r="AK1389" i="1" a="1"/>
  <c r="AK1389" i="1" s="1"/>
  <c r="AM1389" i="1" s="1"/>
  <c r="AQ1388" i="1" a="1"/>
  <c r="AQ1388" i="1" s="1"/>
  <c r="AL1388" i="1" a="1"/>
  <c r="AL1388" i="1" s="1"/>
  <c r="AJ1388" i="1" a="1"/>
  <c r="AJ1388" i="1" s="1"/>
  <c r="BA1387" i="1" a="1"/>
  <c r="BA1387" i="1" s="1"/>
  <c r="AQ1387" i="1" a="1"/>
  <c r="AQ1387" i="1" s="1"/>
  <c r="AQ1386" i="1" a="1"/>
  <c r="AQ1386" i="1" s="1"/>
  <c r="AT1386" i="1" s="1"/>
  <c r="AK1386" i="1" a="1"/>
  <c r="AK1386" i="1" s="1"/>
  <c r="AM1386" i="1" s="1"/>
  <c r="AQ1385" i="1" a="1"/>
  <c r="AQ1385" i="1" s="1"/>
  <c r="AR1385" i="1" s="1"/>
  <c r="AS1385" i="1" s="1"/>
  <c r="AJ1385" i="1" a="1"/>
  <c r="AJ1385" i="1" s="1"/>
  <c r="AQ1384" i="1" a="1"/>
  <c r="AQ1384" i="1" s="1"/>
  <c r="AR1384" i="1" s="1"/>
  <c r="AS1384" i="1" s="1"/>
  <c r="AL1384" i="1" a="1"/>
  <c r="AL1384" i="1" s="1"/>
  <c r="AJ1384" i="1" a="1"/>
  <c r="AJ1384" i="1" s="1"/>
  <c r="BA1383" i="1" a="1"/>
  <c r="BA1383" i="1" s="1"/>
  <c r="AZ1383" i="1" a="1"/>
  <c r="AZ1383" i="1" s="1"/>
  <c r="BB1383" i="1" s="1"/>
  <c r="AQ1383" i="1" a="1"/>
  <c r="AQ1383" i="1" s="1"/>
  <c r="AK1383" i="1" a="1"/>
  <c r="AK1383" i="1" s="1"/>
  <c r="AM1383" i="1" s="1"/>
  <c r="AQ1382" i="1" a="1"/>
  <c r="AQ1382" i="1" s="1"/>
  <c r="AQ1381" i="1" a="1"/>
  <c r="AQ1381" i="1" s="1"/>
  <c r="AL1381" i="1" a="1"/>
  <c r="AL1381" i="1" s="1"/>
  <c r="AJ1381" i="1" a="1"/>
  <c r="AJ1381" i="1" s="1"/>
  <c r="BA1380" i="1" a="1"/>
  <c r="BA1380" i="1" s="1"/>
  <c r="AZ1380" i="1" a="1"/>
  <c r="AZ1380" i="1" s="1"/>
  <c r="BB1380" i="1" s="1"/>
  <c r="AQ1380" i="1" a="1"/>
  <c r="AQ1380" i="1" s="1"/>
  <c r="AK1380" i="1" a="1"/>
  <c r="AK1380" i="1" s="1"/>
  <c r="AM1380" i="1" s="1"/>
  <c r="AJ1380" i="1" a="1"/>
  <c r="AJ1380" i="1" s="1"/>
  <c r="H1380" i="1" a="1"/>
  <c r="H1380" i="1" s="1"/>
  <c r="BA1379" i="1" a="1"/>
  <c r="BA1379" i="1" s="1"/>
  <c r="AQ1379" i="1" a="1"/>
  <c r="AQ1379" i="1" s="1"/>
  <c r="AK1379" i="1" a="1"/>
  <c r="AK1379" i="1" s="1"/>
  <c r="AM1379" i="1" s="1"/>
  <c r="AJ1379" i="1" a="1"/>
  <c r="AJ1379" i="1" s="1"/>
  <c r="AZ1378" i="1" a="1"/>
  <c r="AZ1378" i="1" s="1"/>
  <c r="BB1378" i="1" s="1"/>
  <c r="AQ1378" i="1" a="1"/>
  <c r="AQ1378" i="1" s="1"/>
  <c r="AT1378" i="1" s="1"/>
  <c r="AL1378" i="1" a="1"/>
  <c r="AL1378" i="1" s="1"/>
  <c r="AQ1377" i="1" a="1"/>
  <c r="AQ1377" i="1" s="1"/>
  <c r="AR1377" i="1" s="1"/>
  <c r="AS1377" i="1" s="1"/>
  <c r="AQ1376" i="1" a="1"/>
  <c r="AQ1376" i="1" s="1"/>
  <c r="AL1376" i="1" a="1"/>
  <c r="AL1376" i="1" s="1"/>
  <c r="AJ1376" i="1" a="1"/>
  <c r="AJ1376" i="1" s="1"/>
  <c r="BA1375" i="1" a="1"/>
  <c r="BA1375" i="1" s="1"/>
  <c r="AQ1375" i="1" a="1"/>
  <c r="AQ1375" i="1" s="1"/>
  <c r="AL1375" i="1" a="1"/>
  <c r="AL1375" i="1" s="1"/>
  <c r="AK1375" i="1" a="1"/>
  <c r="AK1375" i="1" s="1"/>
  <c r="AM1375" i="1" s="1"/>
  <c r="BA1374" i="1" a="1"/>
  <c r="BA1374" i="1" s="1"/>
  <c r="AQ1374" i="1" a="1"/>
  <c r="AQ1374" i="1" s="1"/>
  <c r="AL1374" i="1" a="1"/>
  <c r="AL1374" i="1" s="1"/>
  <c r="AJ1374" i="1" a="1"/>
  <c r="AJ1374" i="1" s="1"/>
  <c r="AQ1373" i="1" a="1"/>
  <c r="AQ1373" i="1" s="1"/>
  <c r="AL1373" i="1" a="1"/>
  <c r="AL1373" i="1" s="1"/>
  <c r="AJ1373" i="1" a="1"/>
  <c r="AJ1373" i="1" s="1"/>
  <c r="BA1372" i="1" a="1"/>
  <c r="BA1372" i="1" s="1"/>
  <c r="AQ1372" i="1" a="1"/>
  <c r="AQ1372" i="1" s="1"/>
  <c r="AT1372" i="1" s="1"/>
  <c r="AL1372" i="1" a="1"/>
  <c r="AL1372" i="1" s="1"/>
  <c r="AJ1372" i="1" a="1"/>
  <c r="AJ1372" i="1" s="1"/>
  <c r="BA1371" i="1" a="1"/>
  <c r="BA1371" i="1" s="1"/>
  <c r="AQ1371" i="1" a="1"/>
  <c r="AQ1371" i="1" s="1"/>
  <c r="AL1371" i="1" a="1"/>
  <c r="AL1371" i="1" s="1"/>
  <c r="AK1371" i="1" a="1"/>
  <c r="AK1371" i="1" s="1"/>
  <c r="AM1371" i="1" s="1"/>
  <c r="BA1370" i="1" a="1"/>
  <c r="BA1370" i="1" s="1"/>
  <c r="AZ1370" i="1" a="1"/>
  <c r="AZ1370" i="1" s="1"/>
  <c r="BB1370" i="1" s="1"/>
  <c r="AQ1370" i="1" a="1"/>
  <c r="AQ1370" i="1" s="1"/>
  <c r="AK1370" i="1" a="1"/>
  <c r="AK1370" i="1" s="1"/>
  <c r="AM1370" i="1" s="1"/>
  <c r="AZ1369" i="1" a="1"/>
  <c r="AZ1369" i="1" s="1"/>
  <c r="BB1369" i="1" s="1"/>
  <c r="AQ1369" i="1" a="1"/>
  <c r="AQ1369" i="1" s="1"/>
  <c r="AQ1368" i="1" a="1"/>
  <c r="AQ1368" i="1" s="1"/>
  <c r="AR1368" i="1" s="1"/>
  <c r="AS1368" i="1" s="1"/>
  <c r="BA1367" i="1" a="1"/>
  <c r="BA1367" i="1" s="1"/>
  <c r="AQ1367" i="1" a="1"/>
  <c r="AQ1367" i="1" s="1"/>
  <c r="AL1367" i="1" a="1"/>
  <c r="AL1367" i="1" s="1"/>
  <c r="AQ1366" i="1" a="1"/>
  <c r="AQ1366" i="1" s="1"/>
  <c r="AK1366" i="1" a="1"/>
  <c r="AK1366" i="1" s="1"/>
  <c r="AM1366" i="1" s="1"/>
  <c r="AQ1365" i="1" a="1"/>
  <c r="AQ1365" i="1" s="1"/>
  <c r="AJ1365" i="1" a="1"/>
  <c r="AJ1365" i="1" s="1"/>
  <c r="BA1364" i="1" a="1"/>
  <c r="BA1364" i="1" s="1"/>
  <c r="AQ1364" i="1" a="1"/>
  <c r="AQ1364" i="1" s="1"/>
  <c r="AJ1364" i="1" a="1"/>
  <c r="AJ1364" i="1" s="1"/>
  <c r="AZ1363" i="1" a="1"/>
  <c r="AZ1363" i="1" s="1"/>
  <c r="BB1363" i="1" s="1"/>
  <c r="AQ1363" i="1" a="1"/>
  <c r="AQ1363" i="1" s="1"/>
  <c r="AL1363" i="1" a="1"/>
  <c r="AL1363" i="1" s="1"/>
  <c r="AK1363" i="1" a="1"/>
  <c r="AK1363" i="1" s="1"/>
  <c r="AM1363" i="1" s="1"/>
  <c r="AQ1362" i="1" a="1"/>
  <c r="AQ1362" i="1" s="1"/>
  <c r="AT1362" i="1" s="1"/>
  <c r="AQ1361" i="1" a="1"/>
  <c r="AQ1361" i="1" s="1"/>
  <c r="AL1361" i="1" a="1"/>
  <c r="AL1361" i="1" s="1"/>
  <c r="AJ1361" i="1" a="1"/>
  <c r="AJ1361" i="1" s="1"/>
  <c r="AQ1360" i="1" a="1"/>
  <c r="AQ1360" i="1" s="1"/>
  <c r="AT1360" i="1" s="1"/>
  <c r="AL1360" i="1" a="1"/>
  <c r="AL1360" i="1" s="1"/>
  <c r="AJ1360" i="1" a="1"/>
  <c r="AJ1360" i="1" s="1"/>
  <c r="AZ1359" i="1" a="1"/>
  <c r="AZ1359" i="1" s="1"/>
  <c r="BB1359" i="1" s="1"/>
  <c r="AQ1359" i="1" a="1"/>
  <c r="AQ1359" i="1" s="1"/>
  <c r="AL1359" i="1" a="1"/>
  <c r="AL1359" i="1" s="1"/>
  <c r="AQ1358" i="1" a="1"/>
  <c r="AQ1358" i="1" s="1"/>
  <c r="AT1358" i="1" s="1"/>
  <c r="AL1358" i="1" a="1"/>
  <c r="AL1358" i="1" s="1"/>
  <c r="AK1358" i="1" a="1"/>
  <c r="AK1358" i="1" s="1"/>
  <c r="AM1358" i="1" s="1"/>
  <c r="AQ1357" i="1" a="1"/>
  <c r="AQ1357" i="1" s="1"/>
  <c r="AL1357" i="1" a="1"/>
  <c r="AL1357" i="1" s="1"/>
  <c r="AJ1357" i="1" a="1"/>
  <c r="AJ1357" i="1" s="1"/>
  <c r="BA1356" i="1" a="1"/>
  <c r="BA1356" i="1" s="1"/>
  <c r="AQ1356" i="1" a="1"/>
  <c r="AQ1356" i="1" s="1"/>
  <c r="AR1356" i="1" s="1"/>
  <c r="AS1356" i="1" s="1"/>
  <c r="AL1356" i="1" a="1"/>
  <c r="AL1356" i="1" s="1"/>
  <c r="AK1356" i="1" a="1"/>
  <c r="AK1356" i="1" s="1"/>
  <c r="AM1356" i="1" s="1"/>
  <c r="AQ1355" i="1" a="1"/>
  <c r="AQ1355" i="1" s="1"/>
  <c r="AT1355" i="1" s="1"/>
  <c r="AJ1355" i="1" a="1"/>
  <c r="AJ1355" i="1" s="1"/>
  <c r="AZ1354" i="1" a="1"/>
  <c r="AZ1354" i="1" s="1"/>
  <c r="BB1354" i="1" s="1"/>
  <c r="AQ1354" i="1" a="1"/>
  <c r="AQ1354" i="1" s="1"/>
  <c r="AL1354" i="1" a="1"/>
  <c r="AL1354" i="1" s="1"/>
  <c r="AQ1353" i="1" a="1"/>
  <c r="AQ1353" i="1" s="1"/>
  <c r="AT1353" i="1" s="1"/>
  <c r="AK1353" i="1" a="1"/>
  <c r="AK1353" i="1" s="1"/>
  <c r="AM1353" i="1" s="1"/>
  <c r="BA1352" i="1" a="1"/>
  <c r="BA1352" i="1" s="1"/>
  <c r="AQ1352" i="1" a="1"/>
  <c r="AQ1352" i="1" s="1"/>
  <c r="AL1352" i="1" a="1"/>
  <c r="AL1352" i="1" s="1"/>
  <c r="AJ1352" i="1" a="1"/>
  <c r="AJ1352" i="1" s="1"/>
  <c r="BA1351" i="1" a="1"/>
  <c r="BA1351" i="1" s="1"/>
  <c r="AQ1351" i="1" a="1"/>
  <c r="AQ1351" i="1" s="1"/>
  <c r="AQ1350" i="1" a="1"/>
  <c r="AQ1350" i="1" s="1"/>
  <c r="AL1350" i="1" a="1"/>
  <c r="AL1350" i="1" s="1"/>
  <c r="AK1350" i="1" a="1"/>
  <c r="AK1350" i="1" s="1"/>
  <c r="AM1350" i="1" s="1"/>
  <c r="BA1349" i="1" a="1"/>
  <c r="BA1349" i="1" s="1"/>
  <c r="AQ1349" i="1" a="1"/>
  <c r="AQ1349" i="1" s="1"/>
  <c r="AZ1348" i="1" a="1"/>
  <c r="AZ1348" i="1" s="1"/>
  <c r="BB1348" i="1" s="1"/>
  <c r="AQ1348" i="1" a="1"/>
  <c r="AQ1348" i="1" s="1"/>
  <c r="AZ1347" i="1" a="1"/>
  <c r="AZ1347" i="1" s="1"/>
  <c r="BB1347" i="1" s="1"/>
  <c r="AQ1347" i="1" a="1"/>
  <c r="AQ1347" i="1" s="1"/>
  <c r="AL1347" i="1" a="1"/>
  <c r="AL1347" i="1" s="1"/>
  <c r="AJ1347" i="1" a="1"/>
  <c r="AJ1347" i="1" s="1"/>
  <c r="AQ1346" i="1" a="1"/>
  <c r="AQ1346" i="1" s="1"/>
  <c r="AL1346" i="1" a="1"/>
  <c r="AL1346" i="1" s="1"/>
  <c r="BA1345" i="1" a="1"/>
  <c r="BA1345" i="1" s="1"/>
  <c r="AQ1345" i="1" a="1"/>
  <c r="AQ1345" i="1" s="1"/>
  <c r="AL1345" i="1" a="1"/>
  <c r="AL1345" i="1" s="1"/>
  <c r="AK1345" i="1" a="1"/>
  <c r="AK1345" i="1" s="1"/>
  <c r="AM1345" i="1" s="1"/>
  <c r="AQ1344" i="1" a="1"/>
  <c r="AQ1344" i="1" s="1"/>
  <c r="AT1344" i="1" s="1"/>
  <c r="AK1344" i="1" a="1"/>
  <c r="AK1344" i="1" s="1"/>
  <c r="AM1344" i="1" s="1"/>
  <c r="BA1343" i="1" a="1"/>
  <c r="BA1343" i="1" s="1"/>
  <c r="AQ1343" i="1" a="1"/>
  <c r="AQ1343" i="1" s="1"/>
  <c r="AL1343" i="1" a="1"/>
  <c r="AL1343" i="1" s="1"/>
  <c r="AJ1343" i="1" a="1"/>
  <c r="AJ1343" i="1" s="1"/>
  <c r="AQ1342" i="1" a="1"/>
  <c r="AQ1342" i="1" s="1"/>
  <c r="AL1342" i="1" a="1"/>
  <c r="AL1342" i="1" s="1"/>
  <c r="AJ1342" i="1" a="1"/>
  <c r="AJ1342" i="1" s="1"/>
  <c r="AZ1341" i="1" a="1"/>
  <c r="AZ1341" i="1" s="1"/>
  <c r="BB1341" i="1" s="1"/>
  <c r="AQ1341" i="1" a="1"/>
  <c r="AQ1341" i="1" s="1"/>
  <c r="AQ1340" i="1" a="1"/>
  <c r="AQ1340" i="1" s="1"/>
  <c r="AT1340" i="1" s="1"/>
  <c r="AK1340" i="1" a="1"/>
  <c r="AK1340" i="1" s="1"/>
  <c r="AM1340" i="1" s="1"/>
  <c r="AJ1340" i="1" a="1"/>
  <c r="AJ1340" i="1" s="1"/>
  <c r="BA1339" i="1" a="1"/>
  <c r="BA1339" i="1" s="1"/>
  <c r="AQ1339" i="1" a="1"/>
  <c r="AQ1339" i="1" s="1"/>
  <c r="AT1339" i="1" s="1"/>
  <c r="AJ1339" i="1" a="1"/>
  <c r="AJ1339" i="1" s="1"/>
  <c r="BA1338" i="1" a="1"/>
  <c r="BA1338" i="1" s="1"/>
  <c r="AQ1338" i="1" a="1"/>
  <c r="AQ1338" i="1" s="1"/>
  <c r="AQ1337" i="1" a="1"/>
  <c r="AQ1337" i="1" s="1"/>
  <c r="AT1337" i="1" s="1"/>
  <c r="AL1337" i="1" a="1"/>
  <c r="AL1337" i="1" s="1"/>
  <c r="AK1337" i="1" a="1"/>
  <c r="AK1337" i="1" s="1"/>
  <c r="AM1337" i="1" s="1"/>
  <c r="AQ1336" i="1" a="1"/>
  <c r="AQ1336" i="1" s="1"/>
  <c r="AL1336" i="1" a="1"/>
  <c r="AL1336" i="1" s="1"/>
  <c r="AQ1335" i="1" a="1"/>
  <c r="AQ1335" i="1" s="1"/>
  <c r="AL1335" i="1" a="1"/>
  <c r="AL1335" i="1" s="1"/>
  <c r="AK1335" i="1" a="1"/>
  <c r="AK1335" i="1" s="1"/>
  <c r="AM1335" i="1" s="1"/>
  <c r="K1335" i="1" a="1"/>
  <c r="K1335" i="1" s="1"/>
  <c r="M1335" i="1" s="1"/>
  <c r="O1335" i="1" s="1"/>
  <c r="P1335" i="1" s="1"/>
  <c r="AZ1334" i="1" a="1"/>
  <c r="AZ1334" i="1" s="1"/>
  <c r="BB1334" i="1" s="1"/>
  <c r="AQ1334" i="1" a="1"/>
  <c r="AQ1334" i="1" s="1"/>
  <c r="AJ1334" i="1" a="1"/>
  <c r="AJ1334" i="1" s="1"/>
  <c r="AZ1333" i="1" a="1"/>
  <c r="AZ1333" i="1" s="1"/>
  <c r="BB1333" i="1" s="1"/>
  <c r="AQ1333" i="1" a="1"/>
  <c r="AQ1333" i="1" s="1"/>
  <c r="AQ1332" i="1" a="1"/>
  <c r="AQ1332" i="1" s="1"/>
  <c r="AK1332" i="1" a="1"/>
  <c r="AK1332" i="1" s="1"/>
  <c r="AM1332" i="1" s="1"/>
  <c r="AJ1332" i="1" a="1"/>
  <c r="AJ1332" i="1" s="1"/>
  <c r="AQ1331" i="1" a="1"/>
  <c r="AQ1331" i="1" s="1"/>
  <c r="AT1331" i="1" s="1"/>
  <c r="AL1331" i="1" a="1"/>
  <c r="AL1331" i="1" s="1"/>
  <c r="AK1331" i="1" a="1"/>
  <c r="AK1331" i="1" s="1"/>
  <c r="AM1331" i="1" s="1"/>
  <c r="BA1330" i="1" a="1"/>
  <c r="BA1330" i="1" s="1"/>
  <c r="AQ1330" i="1" a="1"/>
  <c r="AQ1330" i="1" s="1"/>
  <c r="AR1330" i="1" s="1"/>
  <c r="AS1330" i="1" s="1"/>
  <c r="AL1330" i="1" a="1"/>
  <c r="AL1330" i="1" s="1"/>
  <c r="AQ1329" i="1" a="1"/>
  <c r="AQ1329" i="1" s="1"/>
  <c r="AR1329" i="1" s="1"/>
  <c r="AS1329" i="1" s="1"/>
  <c r="AL1329" i="1" a="1"/>
  <c r="AL1329" i="1" s="1"/>
  <c r="AK1329" i="1" a="1"/>
  <c r="AK1329" i="1" s="1"/>
  <c r="AM1329" i="1" s="1"/>
  <c r="AJ1329" i="1" a="1"/>
  <c r="AJ1329" i="1" s="1"/>
  <c r="BA1328" i="1" a="1"/>
  <c r="BA1328" i="1" s="1"/>
  <c r="AQ1328" i="1" a="1"/>
  <c r="AQ1328" i="1" s="1"/>
  <c r="AT1328" i="1" s="1"/>
  <c r="AL1328" i="1" a="1"/>
  <c r="AL1328" i="1" s="1"/>
  <c r="AJ1328" i="1" a="1"/>
  <c r="AJ1328" i="1" s="1"/>
  <c r="AQ1327" i="1" a="1"/>
  <c r="AQ1327" i="1" s="1"/>
  <c r="AK1327" i="1" a="1"/>
  <c r="AK1327" i="1" s="1"/>
  <c r="AM1327" i="1" s="1"/>
  <c r="AJ1327" i="1" a="1"/>
  <c r="AJ1327" i="1" s="1"/>
  <c r="L1327" i="1" a="1"/>
  <c r="L1327" i="1" s="1"/>
  <c r="H1327" i="1" a="1"/>
  <c r="H1327" i="1" s="1"/>
  <c r="BA1326" i="1" a="1"/>
  <c r="BA1326" i="1" s="1"/>
  <c r="AZ1326" i="1" a="1"/>
  <c r="AZ1326" i="1" s="1"/>
  <c r="BB1326" i="1" s="1"/>
  <c r="AQ1326" i="1" a="1"/>
  <c r="AQ1326" i="1" s="1"/>
  <c r="AL1326" i="1" a="1"/>
  <c r="AL1326" i="1" s="1"/>
  <c r="AK1326" i="1" a="1"/>
  <c r="AK1326" i="1" s="1"/>
  <c r="AM1326" i="1" s="1"/>
  <c r="H1326" i="1" a="1"/>
  <c r="H1326" i="1" s="1"/>
  <c r="BA1325" i="1" a="1"/>
  <c r="BA1325" i="1" s="1"/>
  <c r="AQ1325" i="1" a="1"/>
  <c r="AQ1325" i="1" s="1"/>
  <c r="AR1325" i="1" s="1"/>
  <c r="AS1325" i="1" s="1"/>
  <c r="AZ1324" i="1" a="1"/>
  <c r="AZ1324" i="1" s="1"/>
  <c r="BB1324" i="1" s="1"/>
  <c r="AQ1324" i="1" a="1"/>
  <c r="AQ1324" i="1" s="1"/>
  <c r="AL1324" i="1" a="1"/>
  <c r="AL1324" i="1" s="1"/>
  <c r="AK1324" i="1" a="1"/>
  <c r="AK1324" i="1" s="1"/>
  <c r="AM1324" i="1" s="1"/>
  <c r="AZ1323" i="1" a="1"/>
  <c r="AZ1323" i="1" s="1"/>
  <c r="BB1323" i="1" s="1"/>
  <c r="AQ1323" i="1" a="1"/>
  <c r="AQ1323" i="1" s="1"/>
  <c r="AL1323" i="1" a="1"/>
  <c r="AL1323" i="1" s="1"/>
  <c r="BA1322" i="1" a="1"/>
  <c r="BA1322" i="1" s="1"/>
  <c r="AQ1322" i="1" a="1"/>
  <c r="AQ1322" i="1" s="1"/>
  <c r="BA1321" i="1" a="1"/>
  <c r="BA1321" i="1" s="1"/>
  <c r="AZ1321" i="1" a="1"/>
  <c r="AZ1321" i="1" s="1"/>
  <c r="BB1321" i="1" s="1"/>
  <c r="AQ1321" i="1" a="1"/>
  <c r="AQ1321" i="1" s="1"/>
  <c r="AT1321" i="1" s="1"/>
  <c r="AL1321" i="1" a="1"/>
  <c r="AL1321" i="1" s="1"/>
  <c r="AZ1320" i="1" a="1"/>
  <c r="AZ1320" i="1" s="1"/>
  <c r="BB1320" i="1" s="1"/>
  <c r="AQ1320" i="1" a="1"/>
  <c r="AQ1320" i="1" s="1"/>
  <c r="AT1320" i="1" s="1"/>
  <c r="AK1320" i="1" a="1"/>
  <c r="AK1320" i="1" s="1"/>
  <c r="AM1320" i="1" s="1"/>
  <c r="AJ1320" i="1" a="1"/>
  <c r="AJ1320" i="1" s="1"/>
  <c r="AZ1319" i="1" a="1"/>
  <c r="AZ1319" i="1" s="1"/>
  <c r="BB1319" i="1" s="1"/>
  <c r="AQ1319" i="1" a="1"/>
  <c r="AQ1319" i="1" s="1"/>
  <c r="AK1319" i="1" a="1"/>
  <c r="AK1319" i="1" s="1"/>
  <c r="AM1319" i="1" s="1"/>
  <c r="AJ1319" i="1" a="1"/>
  <c r="AJ1319" i="1" s="1"/>
  <c r="AZ1318" i="1" a="1"/>
  <c r="AZ1318" i="1" s="1"/>
  <c r="BB1318" i="1" s="1"/>
  <c r="AQ1318" i="1" a="1"/>
  <c r="AQ1318" i="1" s="1"/>
  <c r="AR1318" i="1" s="1"/>
  <c r="AS1318" i="1" s="1"/>
  <c r="AK1318" i="1" a="1"/>
  <c r="AK1318" i="1" s="1"/>
  <c r="AM1318" i="1" s="1"/>
  <c r="AQ1317" i="1" a="1"/>
  <c r="AQ1317" i="1" s="1"/>
  <c r="AQ1316" i="1" a="1"/>
  <c r="AQ1316" i="1" s="1"/>
  <c r="AT1316" i="1" s="1"/>
  <c r="AK1316" i="1" a="1"/>
  <c r="AK1316" i="1" s="1"/>
  <c r="AM1316" i="1" s="1"/>
  <c r="AJ1316" i="1" a="1"/>
  <c r="AJ1316" i="1" s="1"/>
  <c r="BA1315" i="1" a="1"/>
  <c r="BA1315" i="1" s="1"/>
  <c r="AZ1315" i="1" a="1"/>
  <c r="AZ1315" i="1" s="1"/>
  <c r="BB1315" i="1" s="1"/>
  <c r="AQ1315" i="1" a="1"/>
  <c r="AQ1315" i="1" s="1"/>
  <c r="AQ1314" i="1" a="1"/>
  <c r="AQ1314" i="1" s="1"/>
  <c r="AT1314" i="1" s="1"/>
  <c r="BA1313" i="1" a="1"/>
  <c r="BA1313" i="1" s="1"/>
  <c r="AZ1313" i="1" a="1"/>
  <c r="AZ1313" i="1" s="1"/>
  <c r="BB1313" i="1" s="1"/>
  <c r="AQ1313" i="1" a="1"/>
  <c r="AQ1313" i="1" s="1"/>
  <c r="BA1312" i="1" a="1"/>
  <c r="BA1312" i="1" s="1"/>
  <c r="AQ1312" i="1" a="1"/>
  <c r="AQ1312" i="1" s="1"/>
  <c r="AL1312" i="1" a="1"/>
  <c r="AL1312" i="1" s="1"/>
  <c r="AJ1312" i="1" a="1"/>
  <c r="AJ1312" i="1" s="1"/>
  <c r="BA1311" i="1" a="1"/>
  <c r="BA1311" i="1" s="1"/>
  <c r="AQ1311" i="1" a="1"/>
  <c r="AQ1311" i="1" s="1"/>
  <c r="BA1310" i="1" a="1"/>
  <c r="BA1310" i="1" s="1"/>
  <c r="AZ1310" i="1" a="1"/>
  <c r="AZ1310" i="1" s="1"/>
  <c r="BB1310" i="1" s="1"/>
  <c r="AQ1310" i="1" a="1"/>
  <c r="AQ1310" i="1" s="1"/>
  <c r="AZ1309" i="1" a="1"/>
  <c r="AZ1309" i="1" s="1"/>
  <c r="BB1309" i="1" s="1"/>
  <c r="AQ1309" i="1" a="1"/>
  <c r="AQ1309" i="1" s="1"/>
  <c r="AQ1308" i="1" a="1"/>
  <c r="AQ1308" i="1" s="1"/>
  <c r="AK1308" i="1" a="1"/>
  <c r="AK1308" i="1" s="1"/>
  <c r="AM1308" i="1" s="1"/>
  <c r="AJ1308" i="1" a="1"/>
  <c r="AJ1308" i="1" s="1"/>
  <c r="BA1307" i="1" a="1"/>
  <c r="BA1307" i="1" s="1"/>
  <c r="AZ1307" i="1" a="1"/>
  <c r="AZ1307" i="1" s="1"/>
  <c r="BB1307" i="1" s="1"/>
  <c r="AQ1307" i="1" a="1"/>
  <c r="AQ1307" i="1" s="1"/>
  <c r="AL1307" i="1" a="1"/>
  <c r="AL1307" i="1" s="1"/>
  <c r="AJ1307" i="1" a="1"/>
  <c r="AJ1307" i="1" s="1"/>
  <c r="BA1306" i="1" a="1"/>
  <c r="BA1306" i="1" s="1"/>
  <c r="AQ1306" i="1" a="1"/>
  <c r="AQ1306" i="1" s="1"/>
  <c r="AL1306" i="1" a="1"/>
  <c r="AL1306" i="1" s="1"/>
  <c r="AK1306" i="1" a="1"/>
  <c r="AK1306" i="1" s="1"/>
  <c r="AM1306" i="1" s="1"/>
  <c r="AQ1305" i="1" a="1"/>
  <c r="AQ1305" i="1" s="1"/>
  <c r="AL1305" i="1" a="1"/>
  <c r="AL1305" i="1" s="1"/>
  <c r="BA1304" i="1" a="1"/>
  <c r="BA1304" i="1" s="1"/>
  <c r="AQ1304" i="1" a="1"/>
  <c r="AQ1304" i="1" s="1"/>
  <c r="AZ1303" i="1" a="1"/>
  <c r="AZ1303" i="1" s="1"/>
  <c r="BB1303" i="1" s="1"/>
  <c r="AQ1303" i="1" a="1"/>
  <c r="AQ1303" i="1" s="1"/>
  <c r="AL1303" i="1" a="1"/>
  <c r="AL1303" i="1" s="1"/>
  <c r="AK1303" i="1" a="1"/>
  <c r="AK1303" i="1" s="1"/>
  <c r="AM1303" i="1" s="1"/>
  <c r="AQ1302" i="1" a="1"/>
  <c r="AQ1302" i="1" s="1"/>
  <c r="AT1302" i="1" s="1"/>
  <c r="AQ1301" i="1" a="1"/>
  <c r="AQ1301" i="1" s="1"/>
  <c r="AL1301" i="1" a="1"/>
  <c r="AL1301" i="1" s="1"/>
  <c r="AJ1301" i="1" a="1"/>
  <c r="AJ1301" i="1" s="1"/>
  <c r="BA1300" i="1" a="1"/>
  <c r="BA1300" i="1" s="1"/>
  <c r="AQ1300" i="1" a="1"/>
  <c r="AQ1300" i="1" s="1"/>
  <c r="AT1300" i="1" s="1"/>
  <c r="AL1300" i="1" a="1"/>
  <c r="AL1300" i="1" s="1"/>
  <c r="AK1300" i="1" a="1"/>
  <c r="AK1300" i="1" s="1"/>
  <c r="AM1300" i="1" s="1"/>
  <c r="AQ1299" i="1" a="1"/>
  <c r="AQ1299" i="1" s="1"/>
  <c r="AK1299" i="1" a="1"/>
  <c r="AK1299" i="1" s="1"/>
  <c r="AM1299" i="1" s="1"/>
  <c r="AJ1299" i="1" a="1"/>
  <c r="AJ1299" i="1" s="1"/>
  <c r="AQ1298" i="1" a="1"/>
  <c r="AQ1298" i="1" s="1"/>
  <c r="AL1298" i="1" a="1"/>
  <c r="AL1298" i="1" s="1"/>
  <c r="AK1298" i="1" a="1"/>
  <c r="AK1298" i="1" s="1"/>
  <c r="AM1298" i="1" s="1"/>
  <c r="BA1297" i="1" a="1"/>
  <c r="BA1297" i="1" s="1"/>
  <c r="AQ1297" i="1" a="1"/>
  <c r="AQ1297" i="1" s="1"/>
  <c r="AQ1296" i="1" a="1"/>
  <c r="AQ1296" i="1" s="1"/>
  <c r="AL1296" i="1" a="1"/>
  <c r="AL1296" i="1" s="1"/>
  <c r="AK1296" i="1" a="1"/>
  <c r="AK1296" i="1" s="1"/>
  <c r="AM1296" i="1" s="1"/>
  <c r="AJ1296" i="1" a="1"/>
  <c r="AJ1296" i="1" s="1"/>
  <c r="AQ1295" i="1" a="1"/>
  <c r="AQ1295" i="1" s="1"/>
  <c r="AR1295" i="1" s="1"/>
  <c r="AS1295" i="1" s="1"/>
  <c r="AQ1294" i="1" a="1"/>
  <c r="AQ1294" i="1" s="1"/>
  <c r="AL1294" i="1" a="1"/>
  <c r="AL1294" i="1" s="1"/>
  <c r="AJ1294" i="1" a="1"/>
  <c r="AJ1294" i="1" s="1"/>
  <c r="BA1293" i="1" a="1"/>
  <c r="BA1293" i="1" s="1"/>
  <c r="AZ1293" i="1" a="1"/>
  <c r="AZ1293" i="1" s="1"/>
  <c r="BB1293" i="1" s="1"/>
  <c r="AQ1293" i="1" a="1"/>
  <c r="AQ1293" i="1" s="1"/>
  <c r="AL1293" i="1" a="1"/>
  <c r="AL1293" i="1" s="1"/>
  <c r="AQ1292" i="1" a="1"/>
  <c r="AQ1292" i="1" s="1"/>
  <c r="AK1292" i="1" a="1"/>
  <c r="AK1292" i="1" s="1"/>
  <c r="AM1292" i="1" s="1"/>
  <c r="AJ1292" i="1" a="1"/>
  <c r="AJ1292" i="1" s="1"/>
  <c r="BA1291" i="1" a="1"/>
  <c r="BA1291" i="1" s="1"/>
  <c r="AQ1291" i="1" a="1"/>
  <c r="AQ1291" i="1" s="1"/>
  <c r="AT1291" i="1" s="1"/>
  <c r="AL1291" i="1" a="1"/>
  <c r="AL1291" i="1" s="1"/>
  <c r="AJ1291" i="1" a="1"/>
  <c r="AJ1291" i="1" s="1"/>
  <c r="AQ1290" i="1" a="1"/>
  <c r="AQ1290" i="1" s="1"/>
  <c r="AL1290" i="1" a="1"/>
  <c r="AL1290" i="1" s="1"/>
  <c r="AK1290" i="1" a="1"/>
  <c r="AK1290" i="1" s="1"/>
  <c r="AM1290" i="1" s="1"/>
  <c r="L1290" i="1" a="1"/>
  <c r="L1290" i="1" s="1"/>
  <c r="BA1289" i="1" a="1"/>
  <c r="BA1289" i="1" s="1"/>
  <c r="AQ1289" i="1" a="1"/>
  <c r="AQ1289" i="1" s="1"/>
  <c r="AR1289" i="1" s="1"/>
  <c r="AS1289" i="1" s="1"/>
  <c r="AJ1289" i="1" a="1"/>
  <c r="AJ1289" i="1" s="1"/>
  <c r="AZ1288" i="1" a="1"/>
  <c r="AZ1288" i="1" s="1"/>
  <c r="BB1288" i="1" s="1"/>
  <c r="AQ1288" i="1" a="1"/>
  <c r="AQ1288" i="1" s="1"/>
  <c r="AT1288" i="1" s="1"/>
  <c r="AJ1288" i="1" a="1"/>
  <c r="AJ1288" i="1" s="1"/>
  <c r="AQ1287" i="1" a="1"/>
  <c r="AQ1287" i="1" s="1"/>
  <c r="AT1287" i="1" s="1"/>
  <c r="AK1287" i="1" a="1"/>
  <c r="AK1287" i="1" s="1"/>
  <c r="AM1287" i="1" s="1"/>
  <c r="AJ1287" i="1" a="1"/>
  <c r="AJ1287" i="1" s="1"/>
  <c r="AQ1286" i="1" a="1"/>
  <c r="AQ1286" i="1" s="1"/>
  <c r="AL1286" i="1" a="1"/>
  <c r="AL1286" i="1" s="1"/>
  <c r="AJ1286" i="1" a="1"/>
  <c r="AJ1286" i="1" s="1"/>
  <c r="BA1285" i="1" a="1"/>
  <c r="BA1285" i="1" s="1"/>
  <c r="AZ1285" i="1" a="1"/>
  <c r="AZ1285" i="1" s="1"/>
  <c r="BB1285" i="1" s="1"/>
  <c r="AQ1285" i="1" a="1"/>
  <c r="AQ1285" i="1" s="1"/>
  <c r="AL1285" i="1" a="1"/>
  <c r="AL1285" i="1" s="1"/>
  <c r="AK1285" i="1" a="1"/>
  <c r="AK1285" i="1" s="1"/>
  <c r="AM1285" i="1" s="1"/>
  <c r="AQ1284" i="1" a="1"/>
  <c r="AQ1284" i="1" s="1"/>
  <c r="AL1284" i="1" a="1"/>
  <c r="AL1284" i="1" s="1"/>
  <c r="AK1284" i="1" a="1"/>
  <c r="AK1284" i="1" s="1"/>
  <c r="AM1284" i="1" s="1"/>
  <c r="AQ1283" i="1" a="1"/>
  <c r="AQ1283" i="1" s="1"/>
  <c r="AQ1282" i="1" a="1"/>
  <c r="AQ1282" i="1" s="1"/>
  <c r="AR1282" i="1" s="1"/>
  <c r="AS1282" i="1" s="1"/>
  <c r="AK1282" i="1" a="1"/>
  <c r="AK1282" i="1" s="1"/>
  <c r="AM1282" i="1" s="1"/>
  <c r="AQ1281" i="1" a="1"/>
  <c r="AQ1281" i="1" s="1"/>
  <c r="AJ1281" i="1" a="1"/>
  <c r="AJ1281" i="1" s="1"/>
  <c r="AQ1280" i="1" a="1"/>
  <c r="AQ1280" i="1" s="1"/>
  <c r="AL1280" i="1" a="1"/>
  <c r="AL1280" i="1" s="1"/>
  <c r="AJ1280" i="1" a="1"/>
  <c r="AJ1280" i="1" s="1"/>
  <c r="BA1279" i="1" a="1"/>
  <c r="BA1279" i="1" s="1"/>
  <c r="AQ1279" i="1" a="1"/>
  <c r="AQ1279" i="1" s="1"/>
  <c r="AJ1279" i="1" a="1"/>
  <c r="AJ1279" i="1" s="1"/>
  <c r="AZ1278" i="1" a="1"/>
  <c r="AZ1278" i="1" s="1"/>
  <c r="BB1278" i="1" s="1"/>
  <c r="AQ1278" i="1" a="1"/>
  <c r="AQ1278" i="1" s="1"/>
  <c r="AR1278" i="1" s="1"/>
  <c r="AS1278" i="1" s="1"/>
  <c r="AJ1278" i="1" a="1"/>
  <c r="AJ1278" i="1" s="1"/>
  <c r="AZ1277" i="1" a="1"/>
  <c r="AZ1277" i="1" s="1"/>
  <c r="BB1277" i="1" s="1"/>
  <c r="AQ1277" i="1" a="1"/>
  <c r="AQ1277" i="1" s="1"/>
  <c r="AK1277" i="1" a="1"/>
  <c r="AK1277" i="1" s="1"/>
  <c r="AM1277" i="1" s="1"/>
  <c r="AZ1276" i="1" a="1"/>
  <c r="AZ1276" i="1" s="1"/>
  <c r="BB1276" i="1" s="1"/>
  <c r="AQ1276" i="1" a="1"/>
  <c r="AQ1276" i="1" s="1"/>
  <c r="AQ1275" i="1" a="1"/>
  <c r="AQ1275" i="1" s="1"/>
  <c r="AQ1274" i="1" a="1"/>
  <c r="AQ1274" i="1" s="1"/>
  <c r="AT1274" i="1" s="1"/>
  <c r="AL1274" i="1" a="1"/>
  <c r="AL1274" i="1" s="1"/>
  <c r="AK1274" i="1" a="1"/>
  <c r="AK1274" i="1" s="1"/>
  <c r="AM1274" i="1" s="1"/>
  <c r="AQ1273" i="1" a="1"/>
  <c r="AQ1273" i="1" s="1"/>
  <c r="AQ1272" i="1" a="1"/>
  <c r="AQ1272" i="1" s="1"/>
  <c r="AR1272" i="1" s="1"/>
  <c r="AS1272" i="1" s="1"/>
  <c r="AJ1272" i="1" a="1"/>
  <c r="AJ1272" i="1" s="1"/>
  <c r="AZ1271" i="1" a="1"/>
  <c r="AZ1271" i="1" s="1"/>
  <c r="BB1271" i="1" s="1"/>
  <c r="AQ1271" i="1" a="1"/>
  <c r="AQ1271" i="1" s="1"/>
  <c r="AR1271" i="1" s="1"/>
  <c r="AS1271" i="1" s="1"/>
  <c r="AJ1271" i="1" a="1"/>
  <c r="AJ1271" i="1" s="1"/>
  <c r="BA1270" i="1" a="1"/>
  <c r="BA1270" i="1" s="1"/>
  <c r="AQ1270" i="1" a="1"/>
  <c r="AQ1270" i="1" s="1"/>
  <c r="AZ1269" i="1" a="1"/>
  <c r="AZ1269" i="1" s="1"/>
  <c r="BB1269" i="1" s="1"/>
  <c r="AQ1269" i="1" a="1"/>
  <c r="AQ1269" i="1" s="1"/>
  <c r="AL1269" i="1" a="1"/>
  <c r="AL1269" i="1" s="1"/>
  <c r="AQ1268" i="1" a="1"/>
  <c r="AQ1268" i="1" s="1"/>
  <c r="AT1268" i="1" s="1"/>
  <c r="AK1268" i="1" a="1"/>
  <c r="AK1268" i="1" s="1"/>
  <c r="AM1268" i="1" s="1"/>
  <c r="AZ1267" i="1" a="1"/>
  <c r="AZ1267" i="1" s="1"/>
  <c r="BB1267" i="1" s="1"/>
  <c r="AQ1267" i="1" a="1"/>
  <c r="AQ1267" i="1" s="1"/>
  <c r="AR1267" i="1" s="1"/>
  <c r="AS1267" i="1" s="1"/>
  <c r="AL1267" i="1" a="1"/>
  <c r="AL1267" i="1" s="1"/>
  <c r="AJ1267" i="1" a="1"/>
  <c r="AJ1267" i="1" s="1"/>
  <c r="BA1266" i="1" a="1"/>
  <c r="BA1266" i="1" s="1"/>
  <c r="AQ1266" i="1" a="1"/>
  <c r="AQ1266" i="1" s="1"/>
  <c r="AL1266" i="1" a="1"/>
  <c r="AL1266" i="1" s="1"/>
  <c r="BA1265" i="1" a="1"/>
  <c r="BA1265" i="1" s="1"/>
  <c r="AZ1265" i="1" a="1"/>
  <c r="AZ1265" i="1" s="1"/>
  <c r="BB1265" i="1" s="1"/>
  <c r="AQ1265" i="1" a="1"/>
  <c r="AQ1265" i="1" s="1"/>
  <c r="AL1265" i="1" a="1"/>
  <c r="AL1265" i="1" s="1"/>
  <c r="AK1265" i="1" a="1"/>
  <c r="AK1265" i="1" s="1"/>
  <c r="AM1265" i="1" s="1"/>
  <c r="AJ1265" i="1" a="1"/>
  <c r="AJ1265" i="1" s="1"/>
  <c r="AZ1264" i="1" a="1"/>
  <c r="AZ1264" i="1" s="1"/>
  <c r="BB1264" i="1" s="1"/>
  <c r="AQ1264" i="1" a="1"/>
  <c r="AQ1264" i="1" s="1"/>
  <c r="AR1264" i="1" s="1"/>
  <c r="AS1264" i="1" s="1"/>
  <c r="AQ1263" i="1" a="1"/>
  <c r="AQ1263" i="1" s="1"/>
  <c r="AR1263" i="1" s="1"/>
  <c r="AS1263" i="1" s="1"/>
  <c r="AK1263" i="1" a="1"/>
  <c r="AK1263" i="1" s="1"/>
  <c r="AM1263" i="1" s="1"/>
  <c r="AJ1263" i="1" a="1"/>
  <c r="AJ1263" i="1" s="1"/>
  <c r="BA1262" i="1" a="1"/>
  <c r="BA1262" i="1" s="1"/>
  <c r="AQ1262" i="1" a="1"/>
  <c r="AQ1262" i="1" s="1"/>
  <c r="AL1262" i="1" a="1"/>
  <c r="AL1262" i="1" s="1"/>
  <c r="BA1261" i="1" a="1"/>
  <c r="BA1261" i="1" s="1"/>
  <c r="AQ1261" i="1" a="1"/>
  <c r="AQ1261" i="1" s="1"/>
  <c r="AL1261" i="1" a="1"/>
  <c r="AL1261" i="1" s="1"/>
  <c r="AK1261" i="1" a="1"/>
  <c r="AK1261" i="1" s="1"/>
  <c r="AM1261" i="1" s="1"/>
  <c r="AQ1260" i="1" a="1"/>
  <c r="AQ1260" i="1" s="1"/>
  <c r="AL1260" i="1" a="1"/>
  <c r="AL1260" i="1" s="1"/>
  <c r="BA1259" i="1" a="1"/>
  <c r="BA1259" i="1" s="1"/>
  <c r="AQ1259" i="1" a="1"/>
  <c r="AQ1259" i="1" s="1"/>
  <c r="AR1259" i="1" s="1"/>
  <c r="AS1259" i="1" s="1"/>
  <c r="BA1258" i="1" a="1"/>
  <c r="BA1258" i="1" s="1"/>
  <c r="AQ1258" i="1" a="1"/>
  <c r="AQ1258" i="1" s="1"/>
  <c r="AL1258" i="1" a="1"/>
  <c r="AL1258" i="1" s="1"/>
  <c r="AK1258" i="1" a="1"/>
  <c r="AK1258" i="1" s="1"/>
  <c r="AM1258" i="1" s="1"/>
  <c r="AQ1257" i="1" a="1"/>
  <c r="AQ1257" i="1" s="1"/>
  <c r="AT1257" i="1" s="1"/>
  <c r="AK1257" i="1" a="1"/>
  <c r="AK1257" i="1" s="1"/>
  <c r="AM1257" i="1" s="1"/>
  <c r="BA1256" i="1" a="1"/>
  <c r="BA1256" i="1" s="1"/>
  <c r="AZ1256" i="1" a="1"/>
  <c r="AZ1256" i="1" s="1"/>
  <c r="BB1256" i="1" s="1"/>
  <c r="AQ1256" i="1" a="1"/>
  <c r="AQ1256" i="1" s="1"/>
  <c r="AR1256" i="1" s="1"/>
  <c r="AS1256" i="1" s="1"/>
  <c r="AL1256" i="1" a="1"/>
  <c r="AL1256" i="1" s="1"/>
  <c r="AJ1256" i="1" a="1"/>
  <c r="AJ1256" i="1" s="1"/>
  <c r="BA1255" i="1" a="1"/>
  <c r="BA1255" i="1" s="1"/>
  <c r="AQ1255" i="1" a="1"/>
  <c r="AQ1255" i="1" s="1"/>
  <c r="AT1255" i="1" s="1"/>
  <c r="AL1255" i="1" a="1"/>
  <c r="AL1255" i="1" s="1"/>
  <c r="AQ1254" i="1" a="1"/>
  <c r="AQ1254" i="1" s="1"/>
  <c r="AT1254" i="1" s="1"/>
  <c r="AL1254" i="1" a="1"/>
  <c r="AL1254" i="1" s="1"/>
  <c r="AJ1254" i="1" a="1"/>
  <c r="AJ1254" i="1" s="1"/>
  <c r="AQ1253" i="1" a="1"/>
  <c r="AQ1253" i="1" s="1"/>
  <c r="AR1253" i="1" s="1"/>
  <c r="AS1253" i="1" s="1"/>
  <c r="AL1253" i="1" a="1"/>
  <c r="AL1253" i="1" s="1"/>
  <c r="AJ1253" i="1" a="1"/>
  <c r="AJ1253" i="1" s="1"/>
  <c r="BA1252" i="1" a="1"/>
  <c r="BA1252" i="1" s="1"/>
  <c r="AQ1252" i="1" a="1"/>
  <c r="AQ1252" i="1" s="1"/>
  <c r="AR1252" i="1" s="1"/>
  <c r="AS1252" i="1" s="1"/>
  <c r="AZ1251" i="1" a="1"/>
  <c r="AZ1251" i="1" s="1"/>
  <c r="BB1251" i="1" s="1"/>
  <c r="AQ1251" i="1" a="1"/>
  <c r="AQ1251" i="1" s="1"/>
  <c r="AL1251" i="1" a="1"/>
  <c r="AL1251" i="1" s="1"/>
  <c r="AK1251" i="1" a="1"/>
  <c r="AK1251" i="1" s="1"/>
  <c r="AM1251" i="1" s="1"/>
  <c r="AJ1251" i="1" a="1"/>
  <c r="AJ1251" i="1" s="1"/>
  <c r="BA1250" i="1" a="1"/>
  <c r="BA1250" i="1" s="1"/>
  <c r="AQ1250" i="1" a="1"/>
  <c r="AQ1250" i="1" s="1"/>
  <c r="AT1250" i="1" s="1"/>
  <c r="AK1250" i="1" a="1"/>
  <c r="AK1250" i="1" s="1"/>
  <c r="AM1250" i="1" s="1"/>
  <c r="AJ1250" i="1" a="1"/>
  <c r="AJ1250" i="1" s="1"/>
  <c r="BA1249" i="1" a="1"/>
  <c r="BA1249" i="1" s="1"/>
  <c r="AQ1249" i="1" a="1"/>
  <c r="AQ1249" i="1" s="1"/>
  <c r="AL1249" i="1" a="1"/>
  <c r="AL1249" i="1" s="1"/>
  <c r="AJ1249" i="1" a="1"/>
  <c r="AJ1249" i="1" s="1"/>
  <c r="BA1248" i="1" a="1"/>
  <c r="BA1248" i="1" s="1"/>
  <c r="AZ1248" i="1" a="1"/>
  <c r="AZ1248" i="1" s="1"/>
  <c r="BB1248" i="1" s="1"/>
  <c r="AQ1248" i="1" a="1"/>
  <c r="AQ1248" i="1" s="1"/>
  <c r="AR1248" i="1" s="1"/>
  <c r="AS1248" i="1" s="1"/>
  <c r="AK1248" i="1" a="1"/>
  <c r="AK1248" i="1" s="1"/>
  <c r="AM1248" i="1" s="1"/>
  <c r="AQ1247" i="1" a="1"/>
  <c r="AQ1247" i="1" s="1"/>
  <c r="AL1247" i="1" a="1"/>
  <c r="AL1247" i="1" s="1"/>
  <c r="BA1246" i="1" a="1"/>
  <c r="BA1246" i="1" s="1"/>
  <c r="AQ1246" i="1" a="1"/>
  <c r="AQ1246" i="1" s="1"/>
  <c r="AT1246" i="1" s="1"/>
  <c r="AK1246" i="1" a="1"/>
  <c r="AK1246" i="1" s="1"/>
  <c r="AM1246" i="1" s="1"/>
  <c r="AJ1246" i="1" a="1"/>
  <c r="AJ1246" i="1" s="1"/>
  <c r="AQ1245" i="1" a="1"/>
  <c r="AQ1245" i="1" s="1"/>
  <c r="AL1245" i="1" a="1"/>
  <c r="AL1245" i="1" s="1"/>
  <c r="AK1245" i="1" a="1"/>
  <c r="AK1245" i="1" s="1"/>
  <c r="AM1245" i="1" s="1"/>
  <c r="BA1244" i="1" a="1"/>
  <c r="BA1244" i="1" s="1"/>
  <c r="AQ1244" i="1" a="1"/>
  <c r="AQ1244" i="1" s="1"/>
  <c r="AL1244" i="1" a="1"/>
  <c r="AL1244" i="1" s="1"/>
  <c r="AK1244" i="1" a="1"/>
  <c r="AK1244" i="1" s="1"/>
  <c r="AM1244" i="1" s="1"/>
  <c r="AQ1243" i="1" a="1"/>
  <c r="AQ1243" i="1" s="1"/>
  <c r="AL1243" i="1" a="1"/>
  <c r="AL1243" i="1" s="1"/>
  <c r="AK1243" i="1" a="1"/>
  <c r="AK1243" i="1" s="1"/>
  <c r="AM1243" i="1" s="1"/>
  <c r="AQ1242" i="1" a="1"/>
  <c r="AQ1242" i="1" s="1"/>
  <c r="AT1242" i="1" s="1"/>
  <c r="BA1241" i="1" a="1"/>
  <c r="BA1241" i="1" s="1"/>
  <c r="AZ1241" i="1" a="1"/>
  <c r="AZ1241" i="1" s="1"/>
  <c r="BB1241" i="1" s="1"/>
  <c r="AQ1241" i="1" a="1"/>
  <c r="AQ1241" i="1" s="1"/>
  <c r="AL1241" i="1" a="1"/>
  <c r="AL1241" i="1" s="1"/>
  <c r="AK1241" i="1" a="1"/>
  <c r="AK1241" i="1" s="1"/>
  <c r="AM1241" i="1" s="1"/>
  <c r="AJ1241" i="1" a="1"/>
  <c r="AJ1241" i="1" s="1"/>
  <c r="AQ1240" i="1" a="1"/>
  <c r="AQ1240" i="1" s="1"/>
  <c r="AL1240" i="1" a="1"/>
  <c r="AL1240" i="1" s="1"/>
  <c r="AZ1239" i="1" a="1"/>
  <c r="AZ1239" i="1" s="1"/>
  <c r="BB1239" i="1" s="1"/>
  <c r="AQ1239" i="1" a="1"/>
  <c r="AQ1239" i="1" s="1"/>
  <c r="AR1239" i="1" s="1"/>
  <c r="AS1239" i="1" s="1"/>
  <c r="AL1239" i="1" a="1"/>
  <c r="AL1239" i="1" s="1"/>
  <c r="AJ1239" i="1" a="1"/>
  <c r="AJ1239" i="1" s="1"/>
  <c r="BA1238" i="1" a="1"/>
  <c r="BA1238" i="1" s="1"/>
  <c r="AQ1238" i="1" a="1"/>
  <c r="AQ1238" i="1" s="1"/>
  <c r="AT1238" i="1" s="1"/>
  <c r="AL1238" i="1" a="1"/>
  <c r="AL1238" i="1" s="1"/>
  <c r="AJ1238" i="1" a="1"/>
  <c r="AJ1238" i="1" s="1"/>
  <c r="AQ1237" i="1" a="1"/>
  <c r="AQ1237" i="1" s="1"/>
  <c r="AT1237" i="1" s="1"/>
  <c r="AL1237" i="1" a="1"/>
  <c r="AL1237" i="1" s="1"/>
  <c r="AK1237" i="1" a="1"/>
  <c r="AK1237" i="1" s="1"/>
  <c r="AM1237" i="1" s="1"/>
  <c r="AJ1237" i="1" a="1"/>
  <c r="AJ1237" i="1" s="1"/>
  <c r="K1237" i="1" a="1"/>
  <c r="K1237" i="1" s="1"/>
  <c r="M1237" i="1" s="1"/>
  <c r="O1237" i="1" s="1"/>
  <c r="P1237" i="1" s="1"/>
  <c r="BA1236" i="1" a="1"/>
  <c r="BA1236" i="1" s="1"/>
  <c r="AQ1236" i="1" a="1"/>
  <c r="AQ1236" i="1" s="1"/>
  <c r="AL1236" i="1" a="1"/>
  <c r="AL1236" i="1" s="1"/>
  <c r="AK1236" i="1" a="1"/>
  <c r="AK1236" i="1" s="1"/>
  <c r="AM1236" i="1" s="1"/>
  <c r="AJ1236" i="1" a="1"/>
  <c r="AJ1236" i="1" s="1"/>
  <c r="H1236" i="1" a="1"/>
  <c r="H1236" i="1" s="1"/>
  <c r="AQ1235" i="1"/>
  <c r="AQ5" i="1" s="1"/>
  <c r="L1235" i="1"/>
  <c r="L5" i="1" s="1"/>
  <c r="K1235" i="1"/>
  <c r="K5" i="1" s="1"/>
  <c r="G1235" i="1"/>
  <c r="G5" i="1" s="1"/>
  <c r="A1235" i="1"/>
  <c r="A5" i="1" s="1"/>
  <c r="G19" i="1"/>
  <c r="B19" i="1"/>
  <c r="A19" i="1"/>
  <c r="C19" i="1" s="1"/>
  <c r="H18" i="1" a="1"/>
  <c r="H18" i="1" s="1"/>
  <c r="D18" i="1"/>
  <c r="F18" i="1" s="1"/>
  <c r="I18" i="1" s="1"/>
  <c r="C18" i="1"/>
  <c r="AA2" i="1"/>
  <c r="T1958" i="1" s="1" a="1"/>
  <c r="T1958" i="1" s="1"/>
  <c r="Z2" i="1"/>
  <c r="V2" i="1"/>
  <c r="R2" i="1"/>
  <c r="N2" i="1"/>
  <c r="J1802" i="1" s="1" a="1"/>
  <c r="J1802" i="1" s="1"/>
  <c r="AE1296" i="1"/>
  <c r="G2" i="1"/>
  <c r="N1958" i="1" s="1"/>
  <c r="C2" i="1"/>
  <c r="V16" i="8"/>
  <c r="BA1753" i="1" s="1" a="1"/>
  <c r="BA1753" i="1" s="1"/>
  <c r="U16" i="8"/>
  <c r="AZ1405" i="1" s="1" a="1"/>
  <c r="AZ1405" i="1" s="1"/>
  <c r="BB1405" i="1" s="1"/>
  <c r="T16" i="8"/>
  <c r="S16" i="8"/>
  <c r="AL1773" i="1" s="1" a="1"/>
  <c r="AL1773" i="1" s="1"/>
  <c r="R16" i="8"/>
  <c r="AK1603" i="1" s="1" a="1"/>
  <c r="AK1603" i="1" s="1"/>
  <c r="AM1603" i="1" s="1"/>
  <c r="Q16" i="8"/>
  <c r="V15" i="8"/>
  <c r="BA1799" i="1" s="1" a="1"/>
  <c r="BA1799" i="1" s="1"/>
  <c r="U15" i="8"/>
  <c r="T15" i="8"/>
  <c r="S15" i="8"/>
  <c r="AL1820" i="1" s="1" a="1"/>
  <c r="AL1820" i="1" s="1"/>
  <c r="R15" i="8"/>
  <c r="AK1653" i="1" s="1" a="1"/>
  <c r="AK1653" i="1" s="1"/>
  <c r="AM1653" i="1" s="1"/>
  <c r="Q15" i="8"/>
  <c r="AJ1303" i="1" s="1" a="1"/>
  <c r="AJ1303" i="1" s="1"/>
  <c r="V14" i="8"/>
  <c r="U14" i="8"/>
  <c r="T14" i="8"/>
  <c r="S14" i="8"/>
  <c r="AL1467" i="1" s="1" a="1"/>
  <c r="AL1467" i="1" s="1"/>
  <c r="R14" i="8"/>
  <c r="AK1796" i="1" s="1" a="1"/>
  <c r="AK1796" i="1" s="1"/>
  <c r="AM1796" i="1" s="1"/>
  <c r="Q14" i="8"/>
  <c r="AJ1670" i="1" s="1" a="1"/>
  <c r="AJ1670" i="1" s="1"/>
  <c r="V13" i="8"/>
  <c r="U13" i="8"/>
  <c r="T13" i="8"/>
  <c r="S13" i="8"/>
  <c r="R13" i="8"/>
  <c r="AK1339" i="1" s="1" a="1"/>
  <c r="AK1339" i="1" s="1"/>
  <c r="AM1339" i="1" s="1"/>
  <c r="Q13" i="8"/>
  <c r="V12" i="8"/>
  <c r="U12" i="8"/>
  <c r="AZ1480" i="1" s="1" a="1"/>
  <c r="AZ1480" i="1" s="1"/>
  <c r="BB1480" i="1" s="1"/>
  <c r="T12" i="8"/>
  <c r="S12" i="8"/>
  <c r="AL1732" i="1" s="1" a="1"/>
  <c r="AL1732" i="1" s="1"/>
  <c r="R12" i="8"/>
  <c r="Q12" i="8"/>
  <c r="AJ1714" i="1" s="1" a="1"/>
  <c r="AJ1714" i="1" s="1"/>
  <c r="A12" i="8"/>
  <c r="A13" i="8" s="1"/>
  <c r="A14" i="8" s="1"/>
  <c r="A15" i="8" s="1"/>
  <c r="A16" i="8" s="1"/>
  <c r="V11" i="8"/>
  <c r="BA1389" i="1" s="1" a="1"/>
  <c r="BA1389" i="1" s="1"/>
  <c r="U11" i="8"/>
  <c r="AZ1434" i="1" s="1" a="1"/>
  <c r="AZ1434" i="1" s="1"/>
  <c r="BB1434" i="1" s="1"/>
  <c r="T11" i="8"/>
  <c r="S11" i="8"/>
  <c r="R11" i="8"/>
  <c r="AK1305" i="1" s="1" a="1"/>
  <c r="AK1305" i="1" s="1"/>
  <c r="AM1305" i="1" s="1"/>
  <c r="Q11" i="8"/>
  <c r="AJ1434" i="1" s="1" a="1"/>
  <c r="AJ1434" i="1" s="1"/>
  <c r="A11" i="8"/>
  <c r="V10" i="8"/>
  <c r="U10" i="8"/>
  <c r="AZ1336" i="1" s="1" a="1"/>
  <c r="AZ1336" i="1" s="1"/>
  <c r="BB1336" i="1" s="1"/>
  <c r="T10" i="8"/>
  <c r="S10" i="8"/>
  <c r="AL1568" i="1" s="1" a="1"/>
  <c r="AL1568" i="1" s="1"/>
  <c r="R10" i="8"/>
  <c r="AK1612" i="1" s="1" a="1"/>
  <c r="AK1612" i="1" s="1"/>
  <c r="AM1612" i="1" s="1"/>
  <c r="Q10" i="8"/>
  <c r="V9" i="8"/>
  <c r="BA1560" i="1" s="1" a="1"/>
  <c r="BA1560" i="1" s="1"/>
  <c r="U9" i="8"/>
  <c r="AZ1596" i="1" s="1" a="1"/>
  <c r="AZ1596" i="1" s="1"/>
  <c r="BB1596" i="1" s="1"/>
  <c r="T9" i="8"/>
  <c r="S9" i="8"/>
  <c r="R9" i="8"/>
  <c r="Q9" i="8"/>
  <c r="I9" i="8"/>
  <c r="D9" i="8"/>
  <c r="D10" i="8" s="1"/>
  <c r="D11" i="8" s="1"/>
  <c r="D12" i="8" s="1"/>
  <c r="D13" i="8" s="1"/>
  <c r="D14" i="8" s="1"/>
  <c r="D15" i="8" s="1"/>
  <c r="D16" i="8" s="1"/>
  <c r="C9" i="8"/>
  <c r="A9" i="8"/>
  <c r="A10" i="8" s="1"/>
  <c r="V8" i="8"/>
  <c r="U8" i="8"/>
  <c r="T8" i="8"/>
  <c r="S8" i="8"/>
  <c r="R8" i="8"/>
  <c r="Q8" i="8"/>
  <c r="K1416" i="1" a="1"/>
  <c r="K1416" i="1" s="1"/>
  <c r="I8" i="8"/>
  <c r="E8" i="8"/>
  <c r="N2" i="8"/>
  <c r="M2" i="8" s="1"/>
  <c r="L2" i="8"/>
  <c r="L19" i="9"/>
  <c r="K19" i="9"/>
  <c r="J19" i="9"/>
  <c r="I19" i="9"/>
  <c r="H19" i="9"/>
  <c r="H19" i="9" a="1"/>
  <c r="F19" i="9"/>
  <c r="F19" i="9" a="1"/>
  <c r="E19" i="9"/>
  <c r="E19" i="9" a="1"/>
  <c r="D19" i="9"/>
  <c r="D19" i="9" a="1"/>
  <c r="C19" i="9"/>
  <c r="C19" i="9" a="1"/>
  <c r="L18" i="9"/>
  <c r="K18" i="9"/>
  <c r="J18" i="9"/>
  <c r="I18" i="9"/>
  <c r="H18" i="9"/>
  <c r="H18" i="9" a="1"/>
  <c r="F18" i="9"/>
  <c r="F18" i="9" a="1"/>
  <c r="E18" i="9"/>
  <c r="E18" i="9" a="1"/>
  <c r="D18" i="9"/>
  <c r="D18" i="9" a="1"/>
  <c r="C18" i="9"/>
  <c r="C18" i="9" a="1"/>
  <c r="K17" i="9"/>
  <c r="J17" i="9"/>
  <c r="I17" i="9"/>
  <c r="H17" i="9"/>
  <c r="F17" i="9"/>
  <c r="E17" i="9"/>
  <c r="D17" i="9"/>
  <c r="C17" i="9"/>
  <c r="K15" i="9"/>
  <c r="J15" i="9"/>
  <c r="I15" i="9"/>
  <c r="H15" i="9"/>
  <c r="K14" i="9"/>
  <c r="J14" i="9"/>
  <c r="I14" i="9"/>
  <c r="H14" i="9"/>
  <c r="K13" i="9"/>
  <c r="J13" i="9"/>
  <c r="I13" i="9"/>
  <c r="H13" i="9"/>
  <c r="K12" i="9"/>
  <c r="J12" i="9"/>
  <c r="I12" i="9"/>
  <c r="H12" i="9"/>
  <c r="K11" i="9"/>
  <c r="J11" i="9"/>
  <c r="I11" i="9"/>
  <c r="H11" i="9"/>
  <c r="K10" i="9"/>
  <c r="J10" i="9"/>
  <c r="I10" i="9"/>
  <c r="H10" i="9"/>
  <c r="K9" i="9"/>
  <c r="J9" i="9"/>
  <c r="I9" i="9"/>
  <c r="H9" i="9"/>
  <c r="K8" i="9"/>
  <c r="J8" i="9"/>
  <c r="I8" i="9"/>
  <c r="H8" i="9"/>
  <c r="K7" i="9"/>
  <c r="J7" i="9"/>
  <c r="I7" i="9"/>
  <c r="H7" i="9"/>
  <c r="K5" i="9"/>
  <c r="J5" i="9"/>
  <c r="I5" i="9"/>
  <c r="H5" i="9"/>
  <c r="X498" i="6"/>
  <c r="W498" i="6"/>
  <c r="V498" i="6"/>
  <c r="U498" i="6"/>
  <c r="T498" i="6"/>
  <c r="S498" i="6"/>
  <c r="R498" i="6"/>
  <c r="Q498" i="6"/>
  <c r="Q498" i="6" a="1"/>
  <c r="P498" i="6"/>
  <c r="P498" i="6" a="1"/>
  <c r="O498" i="6"/>
  <c r="O498" i="6" a="1"/>
  <c r="N498" i="6"/>
  <c r="N498" i="6" a="1"/>
  <c r="M498" i="6"/>
  <c r="M498" i="6" a="1"/>
  <c r="L498" i="6"/>
  <c r="L498" i="6" a="1"/>
  <c r="K498" i="6"/>
  <c r="K498" i="6" a="1"/>
  <c r="J498" i="6"/>
  <c r="J498" i="6" a="1"/>
  <c r="I498" i="6"/>
  <c r="I498" i="6" a="1"/>
  <c r="H498" i="6"/>
  <c r="H498" i="6" a="1"/>
  <c r="G498" i="6"/>
  <c r="G498" i="6" a="1"/>
  <c r="F498" i="6"/>
  <c r="F498" i="6" a="1"/>
  <c r="E498" i="6"/>
  <c r="E498" i="6" a="1"/>
  <c r="A498" i="6"/>
  <c r="X497" i="6"/>
  <c r="W497" i="6"/>
  <c r="V497" i="6"/>
  <c r="U497" i="6"/>
  <c r="T497" i="6"/>
  <c r="S497" i="6"/>
  <c r="R497" i="6"/>
  <c r="Q497" i="6"/>
  <c r="Q497" i="6" a="1"/>
  <c r="P497" i="6"/>
  <c r="P497" i="6" a="1"/>
  <c r="O497" i="6"/>
  <c r="O497" i="6" a="1"/>
  <c r="N497" i="6"/>
  <c r="N497" i="6" a="1"/>
  <c r="M497" i="6"/>
  <c r="M497" i="6" a="1"/>
  <c r="L497" i="6"/>
  <c r="L497" i="6" a="1"/>
  <c r="K497" i="6"/>
  <c r="K497" i="6" a="1"/>
  <c r="J497" i="6"/>
  <c r="J497" i="6" a="1"/>
  <c r="I497" i="6"/>
  <c r="I497" i="6" a="1"/>
  <c r="H497" i="6"/>
  <c r="H497" i="6" a="1"/>
  <c r="G497" i="6"/>
  <c r="G497" i="6" a="1"/>
  <c r="F497" i="6"/>
  <c r="F497" i="6" a="1"/>
  <c r="E497" i="6"/>
  <c r="E497" i="6" a="1"/>
  <c r="A497" i="6"/>
  <c r="X496" i="6"/>
  <c r="W496" i="6"/>
  <c r="V496" i="6"/>
  <c r="U496" i="6"/>
  <c r="T496" i="6"/>
  <c r="S496" i="6"/>
  <c r="R496" i="6"/>
  <c r="Q496" i="6"/>
  <c r="Q496" i="6" a="1"/>
  <c r="P496" i="6"/>
  <c r="P496" i="6" a="1"/>
  <c r="O496" i="6"/>
  <c r="O496" i="6" a="1"/>
  <c r="N496" i="6"/>
  <c r="N496" i="6" a="1"/>
  <c r="M496" i="6"/>
  <c r="M496" i="6" a="1"/>
  <c r="L496" i="6"/>
  <c r="L496" i="6" a="1"/>
  <c r="K496" i="6"/>
  <c r="K496" i="6" a="1"/>
  <c r="J496" i="6"/>
  <c r="J496" i="6" a="1"/>
  <c r="I496" i="6"/>
  <c r="I496" i="6" a="1"/>
  <c r="H496" i="6"/>
  <c r="H496" i="6" a="1"/>
  <c r="G496" i="6"/>
  <c r="G496" i="6" a="1"/>
  <c r="F496" i="6"/>
  <c r="F496" i="6" a="1"/>
  <c r="E496" i="6"/>
  <c r="E496" i="6" a="1"/>
  <c r="A496" i="6"/>
  <c r="X495" i="6"/>
  <c r="W495" i="6"/>
  <c r="V495" i="6"/>
  <c r="U495" i="6"/>
  <c r="T495" i="6"/>
  <c r="S495" i="6"/>
  <c r="R495" i="6"/>
  <c r="Q495" i="6"/>
  <c r="Q495" i="6" a="1"/>
  <c r="P495" i="6"/>
  <c r="P495" i="6" a="1"/>
  <c r="O495" i="6"/>
  <c r="O495" i="6" a="1"/>
  <c r="N495" i="6"/>
  <c r="N495" i="6" a="1"/>
  <c r="M495" i="6"/>
  <c r="M495" i="6" a="1"/>
  <c r="L495" i="6"/>
  <c r="L495" i="6" a="1"/>
  <c r="K495" i="6"/>
  <c r="K495" i="6" a="1"/>
  <c r="J495" i="6"/>
  <c r="J495" i="6" a="1"/>
  <c r="I495" i="6"/>
  <c r="I495" i="6" a="1"/>
  <c r="H495" i="6"/>
  <c r="H495" i="6" a="1"/>
  <c r="G495" i="6"/>
  <c r="G495" i="6" a="1"/>
  <c r="F495" i="6"/>
  <c r="F495" i="6" a="1"/>
  <c r="E495" i="6"/>
  <c r="E495" i="6" a="1"/>
  <c r="A495" i="6"/>
  <c r="X494" i="6"/>
  <c r="W494" i="6"/>
  <c r="V494" i="6"/>
  <c r="U494" i="6"/>
  <c r="T494" i="6"/>
  <c r="S494" i="6"/>
  <c r="R494" i="6"/>
  <c r="Q494" i="6"/>
  <c r="Q494" i="6" a="1"/>
  <c r="P494" i="6"/>
  <c r="P494" i="6" a="1"/>
  <c r="O494" i="6"/>
  <c r="O494" i="6" a="1"/>
  <c r="N494" i="6"/>
  <c r="N494" i="6" a="1"/>
  <c r="M494" i="6"/>
  <c r="M494" i="6" a="1"/>
  <c r="L494" i="6"/>
  <c r="L494" i="6" a="1"/>
  <c r="K494" i="6"/>
  <c r="K494" i="6" a="1"/>
  <c r="J494" i="6"/>
  <c r="J494" i="6" a="1"/>
  <c r="I494" i="6"/>
  <c r="I494" i="6" a="1"/>
  <c r="H494" i="6"/>
  <c r="H494" i="6" a="1"/>
  <c r="G494" i="6"/>
  <c r="G494" i="6" a="1"/>
  <c r="F494" i="6"/>
  <c r="F494" i="6" a="1"/>
  <c r="E494" i="6"/>
  <c r="E494" i="6" a="1"/>
  <c r="A494" i="6"/>
  <c r="X493" i="6"/>
  <c r="W493" i="6"/>
  <c r="V493" i="6"/>
  <c r="U493" i="6"/>
  <c r="T493" i="6"/>
  <c r="S493" i="6"/>
  <c r="R493" i="6"/>
  <c r="Q493" i="6"/>
  <c r="Q493" i="6" a="1"/>
  <c r="P493" i="6"/>
  <c r="P493" i="6" a="1"/>
  <c r="O493" i="6"/>
  <c r="O493" i="6" a="1"/>
  <c r="N493" i="6"/>
  <c r="N493" i="6" a="1"/>
  <c r="M493" i="6"/>
  <c r="M493" i="6" a="1"/>
  <c r="L493" i="6"/>
  <c r="L493" i="6" a="1"/>
  <c r="K493" i="6"/>
  <c r="K493" i="6" a="1"/>
  <c r="J493" i="6"/>
  <c r="J493" i="6" a="1"/>
  <c r="I493" i="6"/>
  <c r="I493" i="6" a="1"/>
  <c r="H493" i="6"/>
  <c r="H493" i="6" a="1"/>
  <c r="G493" i="6"/>
  <c r="G493" i="6" a="1"/>
  <c r="F493" i="6"/>
  <c r="F493" i="6" a="1"/>
  <c r="E493" i="6"/>
  <c r="E493" i="6" a="1"/>
  <c r="A493" i="6"/>
  <c r="X492" i="6"/>
  <c r="W492" i="6"/>
  <c r="V492" i="6"/>
  <c r="U492" i="6"/>
  <c r="T492" i="6"/>
  <c r="S492" i="6"/>
  <c r="R492" i="6"/>
  <c r="Q492" i="6"/>
  <c r="Q492" i="6" a="1"/>
  <c r="P492" i="6"/>
  <c r="P492" i="6" a="1"/>
  <c r="O492" i="6"/>
  <c r="O492" i="6" a="1"/>
  <c r="N492" i="6"/>
  <c r="N492" i="6" a="1"/>
  <c r="M492" i="6"/>
  <c r="M492" i="6" a="1"/>
  <c r="L492" i="6"/>
  <c r="L492" i="6" a="1"/>
  <c r="K492" i="6"/>
  <c r="K492" i="6" a="1"/>
  <c r="J492" i="6"/>
  <c r="J492" i="6" a="1"/>
  <c r="I492" i="6"/>
  <c r="I492" i="6" a="1"/>
  <c r="H492" i="6"/>
  <c r="H492" i="6" a="1"/>
  <c r="G492" i="6"/>
  <c r="G492" i="6" a="1"/>
  <c r="F492" i="6"/>
  <c r="F492" i="6" a="1"/>
  <c r="E492" i="6"/>
  <c r="E492" i="6" a="1"/>
  <c r="A492" i="6"/>
  <c r="X491" i="6"/>
  <c r="W491" i="6"/>
  <c r="V491" i="6"/>
  <c r="U491" i="6"/>
  <c r="T491" i="6"/>
  <c r="S491" i="6"/>
  <c r="R491" i="6"/>
  <c r="Q491" i="6"/>
  <c r="Q491" i="6" a="1"/>
  <c r="P491" i="6"/>
  <c r="P491" i="6" a="1"/>
  <c r="O491" i="6"/>
  <c r="O491" i="6" a="1"/>
  <c r="N491" i="6"/>
  <c r="N491" i="6" a="1"/>
  <c r="M491" i="6"/>
  <c r="M491" i="6" a="1"/>
  <c r="L491" i="6"/>
  <c r="L491" i="6" a="1"/>
  <c r="K491" i="6"/>
  <c r="K491" i="6" a="1"/>
  <c r="J491" i="6"/>
  <c r="J491" i="6" a="1"/>
  <c r="I491" i="6"/>
  <c r="I491" i="6" a="1"/>
  <c r="H491" i="6"/>
  <c r="H491" i="6" a="1"/>
  <c r="G491" i="6"/>
  <c r="G491" i="6" a="1"/>
  <c r="F491" i="6"/>
  <c r="F491" i="6" a="1"/>
  <c r="E491" i="6"/>
  <c r="E491" i="6" a="1"/>
  <c r="A491" i="6"/>
  <c r="X490" i="6"/>
  <c r="W490" i="6"/>
  <c r="V490" i="6"/>
  <c r="U490" i="6"/>
  <c r="T490" i="6"/>
  <c r="S490" i="6"/>
  <c r="R490" i="6"/>
  <c r="Q490" i="6"/>
  <c r="Q490" i="6" a="1"/>
  <c r="P490" i="6"/>
  <c r="P490" i="6" a="1"/>
  <c r="O490" i="6"/>
  <c r="O490" i="6" a="1"/>
  <c r="N490" i="6"/>
  <c r="N490" i="6" a="1"/>
  <c r="M490" i="6"/>
  <c r="M490" i="6" a="1"/>
  <c r="L490" i="6"/>
  <c r="L490" i="6" a="1"/>
  <c r="K490" i="6"/>
  <c r="K490" i="6" a="1"/>
  <c r="J490" i="6"/>
  <c r="J490" i="6" a="1"/>
  <c r="I490" i="6"/>
  <c r="I490" i="6" a="1"/>
  <c r="H490" i="6"/>
  <c r="H490" i="6" a="1"/>
  <c r="G490" i="6"/>
  <c r="G490" i="6" a="1"/>
  <c r="F490" i="6"/>
  <c r="F490" i="6" a="1"/>
  <c r="E490" i="6"/>
  <c r="E490" i="6" a="1"/>
  <c r="A490" i="6"/>
  <c r="X489" i="6"/>
  <c r="W489" i="6"/>
  <c r="V489" i="6"/>
  <c r="U489" i="6"/>
  <c r="T489" i="6"/>
  <c r="S489" i="6"/>
  <c r="R489" i="6"/>
  <c r="Q489" i="6"/>
  <c r="Q489" i="6" a="1"/>
  <c r="P489" i="6"/>
  <c r="P489" i="6" a="1"/>
  <c r="O489" i="6"/>
  <c r="O489" i="6" a="1"/>
  <c r="N489" i="6"/>
  <c r="N489" i="6" a="1"/>
  <c r="M489" i="6"/>
  <c r="M489" i="6" a="1"/>
  <c r="L489" i="6"/>
  <c r="L489" i="6" a="1"/>
  <c r="K489" i="6"/>
  <c r="K489" i="6" a="1"/>
  <c r="J489" i="6"/>
  <c r="J489" i="6" a="1"/>
  <c r="I489" i="6"/>
  <c r="I489" i="6" a="1"/>
  <c r="H489" i="6"/>
  <c r="H489" i="6" a="1"/>
  <c r="G489" i="6"/>
  <c r="G489" i="6" a="1"/>
  <c r="F489" i="6"/>
  <c r="F489" i="6" a="1"/>
  <c r="E489" i="6"/>
  <c r="E489" i="6" a="1"/>
  <c r="A489" i="6"/>
  <c r="X488" i="6"/>
  <c r="W488" i="6"/>
  <c r="V488" i="6"/>
  <c r="U488" i="6"/>
  <c r="T488" i="6"/>
  <c r="S488" i="6"/>
  <c r="R488" i="6"/>
  <c r="Q488" i="6"/>
  <c r="Q488" i="6" a="1"/>
  <c r="P488" i="6"/>
  <c r="P488" i="6" a="1"/>
  <c r="O488" i="6"/>
  <c r="O488" i="6" a="1"/>
  <c r="N488" i="6"/>
  <c r="N488" i="6" a="1"/>
  <c r="M488" i="6"/>
  <c r="M488" i="6" a="1"/>
  <c r="L488" i="6"/>
  <c r="L488" i="6" a="1"/>
  <c r="K488" i="6"/>
  <c r="K488" i="6" a="1"/>
  <c r="J488" i="6"/>
  <c r="J488" i="6" a="1"/>
  <c r="I488" i="6"/>
  <c r="I488" i="6" a="1"/>
  <c r="H488" i="6"/>
  <c r="H488" i="6" a="1"/>
  <c r="G488" i="6"/>
  <c r="G488" i="6" a="1"/>
  <c r="F488" i="6"/>
  <c r="F488" i="6" a="1"/>
  <c r="E488" i="6"/>
  <c r="E488" i="6" a="1"/>
  <c r="A488" i="6"/>
  <c r="X487" i="6"/>
  <c r="W487" i="6"/>
  <c r="V487" i="6"/>
  <c r="U487" i="6"/>
  <c r="T487" i="6"/>
  <c r="S487" i="6"/>
  <c r="R487" i="6"/>
  <c r="Q487" i="6"/>
  <c r="Q487" i="6" a="1"/>
  <c r="P487" i="6"/>
  <c r="P487" i="6" a="1"/>
  <c r="O487" i="6"/>
  <c r="O487" i="6" a="1"/>
  <c r="N487" i="6"/>
  <c r="N487" i="6" a="1"/>
  <c r="M487" i="6"/>
  <c r="M487" i="6" a="1"/>
  <c r="L487" i="6"/>
  <c r="L487" i="6" a="1"/>
  <c r="K487" i="6"/>
  <c r="K487" i="6" a="1"/>
  <c r="J487" i="6"/>
  <c r="J487" i="6" a="1"/>
  <c r="I487" i="6"/>
  <c r="I487" i="6" a="1"/>
  <c r="H487" i="6"/>
  <c r="H487" i="6" a="1"/>
  <c r="G487" i="6"/>
  <c r="G487" i="6" a="1"/>
  <c r="F487" i="6"/>
  <c r="F487" i="6" a="1"/>
  <c r="E487" i="6"/>
  <c r="E487" i="6" a="1"/>
  <c r="A487" i="6"/>
  <c r="X486" i="6"/>
  <c r="W486" i="6"/>
  <c r="V486" i="6"/>
  <c r="U486" i="6"/>
  <c r="T486" i="6"/>
  <c r="S486" i="6"/>
  <c r="R486" i="6"/>
  <c r="Q486" i="6"/>
  <c r="Q486" i="6" a="1"/>
  <c r="P486" i="6"/>
  <c r="P486" i="6" a="1"/>
  <c r="O486" i="6"/>
  <c r="O486" i="6" a="1"/>
  <c r="N486" i="6"/>
  <c r="N486" i="6" a="1"/>
  <c r="M486" i="6"/>
  <c r="M486" i="6" a="1"/>
  <c r="L486" i="6"/>
  <c r="L486" i="6" a="1"/>
  <c r="K486" i="6"/>
  <c r="K486" i="6" a="1"/>
  <c r="J486" i="6"/>
  <c r="J486" i="6" a="1"/>
  <c r="I486" i="6"/>
  <c r="I486" i="6" a="1"/>
  <c r="H486" i="6"/>
  <c r="H486" i="6" a="1"/>
  <c r="G486" i="6"/>
  <c r="G486" i="6" a="1"/>
  <c r="F486" i="6"/>
  <c r="F486" i="6" a="1"/>
  <c r="E486" i="6"/>
  <c r="E486" i="6" a="1"/>
  <c r="A486" i="6"/>
  <c r="X485" i="6"/>
  <c r="W485" i="6"/>
  <c r="V485" i="6"/>
  <c r="U485" i="6"/>
  <c r="T485" i="6"/>
  <c r="S485" i="6"/>
  <c r="R485" i="6"/>
  <c r="Q485" i="6"/>
  <c r="Q485" i="6" a="1"/>
  <c r="P485" i="6"/>
  <c r="P485" i="6" a="1"/>
  <c r="O485" i="6"/>
  <c r="O485" i="6" a="1"/>
  <c r="N485" i="6"/>
  <c r="N485" i="6" a="1"/>
  <c r="M485" i="6"/>
  <c r="M485" i="6" a="1"/>
  <c r="L485" i="6"/>
  <c r="L485" i="6" a="1"/>
  <c r="K485" i="6"/>
  <c r="K485" i="6" a="1"/>
  <c r="J485" i="6"/>
  <c r="J485" i="6" a="1"/>
  <c r="I485" i="6"/>
  <c r="I485" i="6" a="1"/>
  <c r="H485" i="6"/>
  <c r="H485" i="6" a="1"/>
  <c r="G485" i="6"/>
  <c r="G485" i="6" a="1"/>
  <c r="F485" i="6"/>
  <c r="F485" i="6" a="1"/>
  <c r="E485" i="6"/>
  <c r="E485" i="6" a="1"/>
  <c r="A485" i="6"/>
  <c r="X484" i="6"/>
  <c r="W484" i="6"/>
  <c r="V484" i="6"/>
  <c r="U484" i="6"/>
  <c r="T484" i="6"/>
  <c r="S484" i="6"/>
  <c r="R484" i="6"/>
  <c r="Q484" i="6"/>
  <c r="Q484" i="6" a="1"/>
  <c r="P484" i="6"/>
  <c r="P484" i="6" a="1"/>
  <c r="O484" i="6"/>
  <c r="O484" i="6" a="1"/>
  <c r="N484" i="6"/>
  <c r="N484" i="6" a="1"/>
  <c r="M484" i="6"/>
  <c r="M484" i="6" a="1"/>
  <c r="L484" i="6"/>
  <c r="L484" i="6" a="1"/>
  <c r="K484" i="6"/>
  <c r="K484" i="6" a="1"/>
  <c r="J484" i="6"/>
  <c r="J484" i="6" a="1"/>
  <c r="I484" i="6"/>
  <c r="I484" i="6" a="1"/>
  <c r="H484" i="6"/>
  <c r="H484" i="6" a="1"/>
  <c r="G484" i="6"/>
  <c r="G484" i="6" a="1"/>
  <c r="F484" i="6"/>
  <c r="F484" i="6" a="1"/>
  <c r="E484" i="6"/>
  <c r="E484" i="6" a="1"/>
  <c r="A484" i="6"/>
  <c r="X483" i="6"/>
  <c r="W483" i="6"/>
  <c r="V483" i="6"/>
  <c r="U483" i="6"/>
  <c r="T483" i="6"/>
  <c r="S483" i="6"/>
  <c r="R483" i="6"/>
  <c r="Q483" i="6"/>
  <c r="Q483" i="6" a="1"/>
  <c r="P483" i="6"/>
  <c r="P483" i="6" a="1"/>
  <c r="O483" i="6"/>
  <c r="O483" i="6" a="1"/>
  <c r="N483" i="6"/>
  <c r="N483" i="6" a="1"/>
  <c r="M483" i="6"/>
  <c r="M483" i="6" a="1"/>
  <c r="L483" i="6"/>
  <c r="L483" i="6" a="1"/>
  <c r="K483" i="6"/>
  <c r="K483" i="6" a="1"/>
  <c r="J483" i="6"/>
  <c r="J483" i="6" a="1"/>
  <c r="I483" i="6"/>
  <c r="I483" i="6" a="1"/>
  <c r="H483" i="6"/>
  <c r="H483" i="6" a="1"/>
  <c r="G483" i="6"/>
  <c r="G483" i="6" a="1"/>
  <c r="F483" i="6"/>
  <c r="F483" i="6" a="1"/>
  <c r="E483" i="6"/>
  <c r="E483" i="6" a="1"/>
  <c r="A483" i="6"/>
  <c r="X482" i="6"/>
  <c r="W482" i="6"/>
  <c r="V482" i="6"/>
  <c r="U482" i="6"/>
  <c r="T482" i="6"/>
  <c r="S482" i="6"/>
  <c r="R482" i="6"/>
  <c r="Q482" i="6"/>
  <c r="Q482" i="6" a="1"/>
  <c r="P482" i="6"/>
  <c r="P482" i="6" a="1"/>
  <c r="O482" i="6"/>
  <c r="O482" i="6" a="1"/>
  <c r="N482" i="6"/>
  <c r="N482" i="6" a="1"/>
  <c r="M482" i="6"/>
  <c r="M482" i="6" a="1"/>
  <c r="L482" i="6"/>
  <c r="L482" i="6" a="1"/>
  <c r="K482" i="6"/>
  <c r="K482" i="6" a="1"/>
  <c r="J482" i="6"/>
  <c r="J482" i="6" a="1"/>
  <c r="I482" i="6"/>
  <c r="I482" i="6" a="1"/>
  <c r="H482" i="6"/>
  <c r="H482" i="6" a="1"/>
  <c r="G482" i="6"/>
  <c r="G482" i="6" a="1"/>
  <c r="F482" i="6"/>
  <c r="F482" i="6" a="1"/>
  <c r="E482" i="6"/>
  <c r="E482" i="6" a="1"/>
  <c r="A482" i="6"/>
  <c r="X481" i="6"/>
  <c r="W481" i="6"/>
  <c r="V481" i="6"/>
  <c r="U481" i="6"/>
  <c r="T481" i="6"/>
  <c r="S481" i="6"/>
  <c r="R481" i="6"/>
  <c r="Q481" i="6"/>
  <c r="Q481" i="6" a="1"/>
  <c r="P481" i="6"/>
  <c r="P481" i="6" a="1"/>
  <c r="O481" i="6"/>
  <c r="O481" i="6" a="1"/>
  <c r="N481" i="6"/>
  <c r="N481" i="6" a="1"/>
  <c r="M481" i="6"/>
  <c r="M481" i="6" a="1"/>
  <c r="L481" i="6"/>
  <c r="L481" i="6" a="1"/>
  <c r="K481" i="6"/>
  <c r="K481" i="6" a="1"/>
  <c r="J481" i="6"/>
  <c r="J481" i="6" a="1"/>
  <c r="I481" i="6"/>
  <c r="I481" i="6" a="1"/>
  <c r="H481" i="6"/>
  <c r="H481" i="6" a="1"/>
  <c r="G481" i="6"/>
  <c r="G481" i="6" a="1"/>
  <c r="F481" i="6"/>
  <c r="F481" i="6" a="1"/>
  <c r="E481" i="6"/>
  <c r="E481" i="6" a="1"/>
  <c r="A481" i="6"/>
  <c r="X480" i="6"/>
  <c r="W480" i="6"/>
  <c r="V480" i="6"/>
  <c r="U480" i="6"/>
  <c r="T480" i="6"/>
  <c r="S480" i="6"/>
  <c r="R480" i="6"/>
  <c r="Q480" i="6"/>
  <c r="Q480" i="6" a="1"/>
  <c r="P480" i="6"/>
  <c r="P480" i="6" a="1"/>
  <c r="O480" i="6"/>
  <c r="O480" i="6" a="1"/>
  <c r="N480" i="6"/>
  <c r="N480" i="6" a="1"/>
  <c r="M480" i="6"/>
  <c r="M480" i="6" a="1"/>
  <c r="L480" i="6"/>
  <c r="L480" i="6" a="1"/>
  <c r="K480" i="6"/>
  <c r="K480" i="6" a="1"/>
  <c r="J480" i="6"/>
  <c r="J480" i="6" a="1"/>
  <c r="I480" i="6"/>
  <c r="I480" i="6" a="1"/>
  <c r="H480" i="6"/>
  <c r="H480" i="6" a="1"/>
  <c r="G480" i="6"/>
  <c r="G480" i="6" a="1"/>
  <c r="F480" i="6"/>
  <c r="F480" i="6" a="1"/>
  <c r="E480" i="6"/>
  <c r="E480" i="6" a="1"/>
  <c r="A480" i="6"/>
  <c r="X479" i="6"/>
  <c r="W479" i="6"/>
  <c r="V479" i="6"/>
  <c r="U479" i="6"/>
  <c r="T479" i="6"/>
  <c r="S479" i="6"/>
  <c r="R479" i="6"/>
  <c r="Q479" i="6"/>
  <c r="Q479" i="6" a="1"/>
  <c r="P479" i="6"/>
  <c r="P479" i="6" a="1"/>
  <c r="O479" i="6"/>
  <c r="O479" i="6" a="1"/>
  <c r="N479" i="6"/>
  <c r="N479" i="6" a="1"/>
  <c r="M479" i="6"/>
  <c r="M479" i="6" a="1"/>
  <c r="L479" i="6"/>
  <c r="L479" i="6" a="1"/>
  <c r="K479" i="6"/>
  <c r="K479" i="6" a="1"/>
  <c r="J479" i="6"/>
  <c r="J479" i="6" a="1"/>
  <c r="I479" i="6"/>
  <c r="I479" i="6" a="1"/>
  <c r="H479" i="6"/>
  <c r="H479" i="6" a="1"/>
  <c r="G479" i="6"/>
  <c r="G479" i="6" a="1"/>
  <c r="F479" i="6"/>
  <c r="F479" i="6" a="1"/>
  <c r="E479" i="6"/>
  <c r="E479" i="6" a="1"/>
  <c r="A479" i="6"/>
  <c r="X478" i="6"/>
  <c r="W478" i="6"/>
  <c r="V478" i="6"/>
  <c r="U478" i="6"/>
  <c r="T478" i="6"/>
  <c r="S478" i="6"/>
  <c r="R478" i="6"/>
  <c r="Q478" i="6"/>
  <c r="Q478" i="6" a="1"/>
  <c r="P478" i="6"/>
  <c r="P478" i="6" a="1"/>
  <c r="O478" i="6"/>
  <c r="O478" i="6" a="1"/>
  <c r="N478" i="6"/>
  <c r="N478" i="6" a="1"/>
  <c r="M478" i="6"/>
  <c r="M478" i="6" a="1"/>
  <c r="L478" i="6"/>
  <c r="L478" i="6" a="1"/>
  <c r="K478" i="6"/>
  <c r="K478" i="6" a="1"/>
  <c r="J478" i="6"/>
  <c r="J478" i="6" a="1"/>
  <c r="I478" i="6"/>
  <c r="I478" i="6" a="1"/>
  <c r="H478" i="6"/>
  <c r="H478" i="6" a="1"/>
  <c r="G478" i="6"/>
  <c r="G478" i="6" a="1"/>
  <c r="F478" i="6"/>
  <c r="F478" i="6" a="1"/>
  <c r="E478" i="6"/>
  <c r="E478" i="6" a="1"/>
  <c r="A478" i="6"/>
  <c r="X477" i="6"/>
  <c r="W477" i="6"/>
  <c r="V477" i="6"/>
  <c r="U477" i="6"/>
  <c r="T477" i="6"/>
  <c r="S477" i="6"/>
  <c r="R477" i="6"/>
  <c r="Q477" i="6"/>
  <c r="Q477" i="6" a="1"/>
  <c r="P477" i="6"/>
  <c r="P477" i="6" a="1"/>
  <c r="O477" i="6"/>
  <c r="O477" i="6" a="1"/>
  <c r="N477" i="6"/>
  <c r="N477" i="6" a="1"/>
  <c r="M477" i="6"/>
  <c r="M477" i="6" a="1"/>
  <c r="L477" i="6"/>
  <c r="L477" i="6" a="1"/>
  <c r="K477" i="6"/>
  <c r="K477" i="6" a="1"/>
  <c r="J477" i="6"/>
  <c r="J477" i="6" a="1"/>
  <c r="I477" i="6"/>
  <c r="I477" i="6" a="1"/>
  <c r="H477" i="6"/>
  <c r="H477" i="6" a="1"/>
  <c r="G477" i="6"/>
  <c r="G477" i="6" a="1"/>
  <c r="F477" i="6"/>
  <c r="F477" i="6" a="1"/>
  <c r="E477" i="6"/>
  <c r="E477" i="6" a="1"/>
  <c r="A477" i="6"/>
  <c r="X476" i="6"/>
  <c r="W476" i="6"/>
  <c r="V476" i="6"/>
  <c r="U476" i="6"/>
  <c r="T476" i="6"/>
  <c r="S476" i="6"/>
  <c r="R476" i="6"/>
  <c r="Q476" i="6"/>
  <c r="Q476" i="6" a="1"/>
  <c r="P476" i="6"/>
  <c r="P476" i="6" a="1"/>
  <c r="O476" i="6"/>
  <c r="O476" i="6" a="1"/>
  <c r="N476" i="6"/>
  <c r="N476" i="6" a="1"/>
  <c r="M476" i="6"/>
  <c r="M476" i="6" a="1"/>
  <c r="L476" i="6"/>
  <c r="L476" i="6" a="1"/>
  <c r="K476" i="6"/>
  <c r="K476" i="6" a="1"/>
  <c r="J476" i="6"/>
  <c r="J476" i="6" a="1"/>
  <c r="I476" i="6"/>
  <c r="I476" i="6" a="1"/>
  <c r="H476" i="6"/>
  <c r="H476" i="6" a="1"/>
  <c r="G476" i="6"/>
  <c r="G476" i="6" a="1"/>
  <c r="F476" i="6"/>
  <c r="F476" i="6" a="1"/>
  <c r="E476" i="6"/>
  <c r="E476" i="6" a="1"/>
  <c r="A476" i="6"/>
  <c r="X475" i="6"/>
  <c r="W475" i="6"/>
  <c r="V475" i="6"/>
  <c r="U475" i="6"/>
  <c r="T475" i="6"/>
  <c r="S475" i="6"/>
  <c r="R475" i="6"/>
  <c r="Q475" i="6"/>
  <c r="Q475" i="6" a="1"/>
  <c r="P475" i="6"/>
  <c r="P475" i="6" a="1"/>
  <c r="O475" i="6"/>
  <c r="O475" i="6" a="1"/>
  <c r="N475" i="6"/>
  <c r="N475" i="6" a="1"/>
  <c r="M475" i="6"/>
  <c r="M475" i="6" a="1"/>
  <c r="L475" i="6"/>
  <c r="L475" i="6" a="1"/>
  <c r="K475" i="6"/>
  <c r="K475" i="6" a="1"/>
  <c r="J475" i="6"/>
  <c r="J475" i="6" a="1"/>
  <c r="I475" i="6"/>
  <c r="I475" i="6" a="1"/>
  <c r="H475" i="6"/>
  <c r="H475" i="6" a="1"/>
  <c r="G475" i="6"/>
  <c r="G475" i="6" a="1"/>
  <c r="F475" i="6"/>
  <c r="F475" i="6" a="1"/>
  <c r="E475" i="6"/>
  <c r="E475" i="6" a="1"/>
  <c r="A475" i="6"/>
  <c r="X474" i="6"/>
  <c r="W474" i="6"/>
  <c r="V474" i="6"/>
  <c r="U474" i="6"/>
  <c r="T474" i="6"/>
  <c r="S474" i="6"/>
  <c r="R474" i="6"/>
  <c r="Q474" i="6"/>
  <c r="Q474" i="6" a="1"/>
  <c r="P474" i="6"/>
  <c r="P474" i="6" a="1"/>
  <c r="O474" i="6"/>
  <c r="O474" i="6" a="1"/>
  <c r="N474" i="6"/>
  <c r="N474" i="6" a="1"/>
  <c r="M474" i="6"/>
  <c r="M474" i="6" a="1"/>
  <c r="L474" i="6"/>
  <c r="L474" i="6" a="1"/>
  <c r="K474" i="6"/>
  <c r="K474" i="6" a="1"/>
  <c r="J474" i="6"/>
  <c r="J474" i="6" a="1"/>
  <c r="I474" i="6"/>
  <c r="I474" i="6" a="1"/>
  <c r="H474" i="6"/>
  <c r="H474" i="6" a="1"/>
  <c r="G474" i="6"/>
  <c r="G474" i="6" a="1"/>
  <c r="F474" i="6"/>
  <c r="F474" i="6" a="1"/>
  <c r="E474" i="6"/>
  <c r="E474" i="6" a="1"/>
  <c r="A474" i="6"/>
  <c r="X473" i="6"/>
  <c r="W473" i="6"/>
  <c r="V473" i="6"/>
  <c r="U473" i="6"/>
  <c r="T473" i="6"/>
  <c r="S473" i="6"/>
  <c r="R473" i="6"/>
  <c r="Q473" i="6"/>
  <c r="Q473" i="6" a="1"/>
  <c r="P473" i="6"/>
  <c r="P473" i="6" a="1"/>
  <c r="O473" i="6"/>
  <c r="O473" i="6" a="1"/>
  <c r="N473" i="6"/>
  <c r="N473" i="6" a="1"/>
  <c r="M473" i="6"/>
  <c r="M473" i="6" a="1"/>
  <c r="L473" i="6"/>
  <c r="L473" i="6" a="1"/>
  <c r="K473" i="6"/>
  <c r="K473" i="6" a="1"/>
  <c r="J473" i="6"/>
  <c r="J473" i="6" a="1"/>
  <c r="I473" i="6"/>
  <c r="I473" i="6" a="1"/>
  <c r="H473" i="6"/>
  <c r="H473" i="6" a="1"/>
  <c r="G473" i="6"/>
  <c r="G473" i="6" a="1"/>
  <c r="F473" i="6"/>
  <c r="F473" i="6" a="1"/>
  <c r="E473" i="6"/>
  <c r="E473" i="6" a="1"/>
  <c r="A473" i="6"/>
  <c r="X472" i="6"/>
  <c r="W472" i="6"/>
  <c r="V472" i="6"/>
  <c r="U472" i="6"/>
  <c r="T472" i="6"/>
  <c r="S472" i="6"/>
  <c r="R472" i="6"/>
  <c r="Q472" i="6"/>
  <c r="Q472" i="6" a="1"/>
  <c r="P472" i="6"/>
  <c r="P472" i="6" a="1"/>
  <c r="O472" i="6"/>
  <c r="O472" i="6" a="1"/>
  <c r="N472" i="6"/>
  <c r="N472" i="6" a="1"/>
  <c r="M472" i="6"/>
  <c r="M472" i="6" a="1"/>
  <c r="L472" i="6"/>
  <c r="L472" i="6" a="1"/>
  <c r="K472" i="6"/>
  <c r="K472" i="6" a="1"/>
  <c r="J472" i="6"/>
  <c r="J472" i="6" a="1"/>
  <c r="I472" i="6"/>
  <c r="I472" i="6" a="1"/>
  <c r="H472" i="6"/>
  <c r="H472" i="6" a="1"/>
  <c r="G472" i="6"/>
  <c r="G472" i="6" a="1"/>
  <c r="F472" i="6"/>
  <c r="F472" i="6" a="1"/>
  <c r="E472" i="6"/>
  <c r="E472" i="6" a="1"/>
  <c r="A472" i="6"/>
  <c r="X471" i="6"/>
  <c r="W471" i="6"/>
  <c r="V471" i="6"/>
  <c r="U471" i="6"/>
  <c r="T471" i="6"/>
  <c r="S471" i="6"/>
  <c r="R471" i="6"/>
  <c r="Q471" i="6"/>
  <c r="Q471" i="6" a="1"/>
  <c r="P471" i="6"/>
  <c r="P471" i="6" a="1"/>
  <c r="O471" i="6"/>
  <c r="O471" i="6" a="1"/>
  <c r="N471" i="6"/>
  <c r="N471" i="6" a="1"/>
  <c r="M471" i="6"/>
  <c r="M471" i="6" a="1"/>
  <c r="L471" i="6"/>
  <c r="L471" i="6" a="1"/>
  <c r="K471" i="6"/>
  <c r="K471" i="6" a="1"/>
  <c r="J471" i="6"/>
  <c r="J471" i="6" a="1"/>
  <c r="I471" i="6"/>
  <c r="I471" i="6" a="1"/>
  <c r="H471" i="6"/>
  <c r="H471" i="6" a="1"/>
  <c r="G471" i="6"/>
  <c r="G471" i="6" a="1"/>
  <c r="F471" i="6"/>
  <c r="F471" i="6" a="1"/>
  <c r="E471" i="6"/>
  <c r="E471" i="6" a="1"/>
  <c r="A471" i="6"/>
  <c r="X470" i="6"/>
  <c r="W470" i="6"/>
  <c r="V470" i="6"/>
  <c r="U470" i="6"/>
  <c r="T470" i="6"/>
  <c r="S470" i="6"/>
  <c r="R470" i="6"/>
  <c r="Q470" i="6"/>
  <c r="Q470" i="6" a="1"/>
  <c r="P470" i="6"/>
  <c r="P470" i="6" a="1"/>
  <c r="O470" i="6"/>
  <c r="O470" i="6" a="1"/>
  <c r="N470" i="6"/>
  <c r="N470" i="6" a="1"/>
  <c r="M470" i="6"/>
  <c r="M470" i="6" a="1"/>
  <c r="L470" i="6"/>
  <c r="L470" i="6" a="1"/>
  <c r="K470" i="6"/>
  <c r="K470" i="6" a="1"/>
  <c r="J470" i="6"/>
  <c r="J470" i="6" a="1"/>
  <c r="I470" i="6"/>
  <c r="I470" i="6" a="1"/>
  <c r="H470" i="6"/>
  <c r="H470" i="6" a="1"/>
  <c r="G470" i="6"/>
  <c r="G470" i="6" a="1"/>
  <c r="F470" i="6"/>
  <c r="F470" i="6" a="1"/>
  <c r="E470" i="6"/>
  <c r="E470" i="6" a="1"/>
  <c r="A470" i="6"/>
  <c r="X469" i="6"/>
  <c r="W469" i="6"/>
  <c r="V469" i="6"/>
  <c r="U469" i="6"/>
  <c r="T469" i="6"/>
  <c r="S469" i="6"/>
  <c r="R469" i="6"/>
  <c r="Q469" i="6"/>
  <c r="Q469" i="6" a="1"/>
  <c r="P469" i="6"/>
  <c r="P469" i="6" a="1"/>
  <c r="O469" i="6"/>
  <c r="O469" i="6" a="1"/>
  <c r="N469" i="6"/>
  <c r="N469" i="6" a="1"/>
  <c r="M469" i="6"/>
  <c r="M469" i="6" a="1"/>
  <c r="L469" i="6"/>
  <c r="L469" i="6" a="1"/>
  <c r="K469" i="6"/>
  <c r="K469" i="6" a="1"/>
  <c r="J469" i="6"/>
  <c r="J469" i="6" a="1"/>
  <c r="I469" i="6"/>
  <c r="I469" i="6" a="1"/>
  <c r="H469" i="6"/>
  <c r="H469" i="6" a="1"/>
  <c r="G469" i="6"/>
  <c r="G469" i="6" a="1"/>
  <c r="F469" i="6"/>
  <c r="F469" i="6" a="1"/>
  <c r="E469" i="6"/>
  <c r="E469" i="6" a="1"/>
  <c r="A469" i="6"/>
  <c r="X468" i="6"/>
  <c r="W468" i="6"/>
  <c r="V468" i="6"/>
  <c r="U468" i="6"/>
  <c r="T468" i="6"/>
  <c r="S468" i="6"/>
  <c r="R468" i="6"/>
  <c r="Q468" i="6"/>
  <c r="Q468" i="6" a="1"/>
  <c r="P468" i="6"/>
  <c r="P468" i="6" a="1"/>
  <c r="O468" i="6"/>
  <c r="O468" i="6" a="1"/>
  <c r="N468" i="6"/>
  <c r="N468" i="6" a="1"/>
  <c r="M468" i="6"/>
  <c r="M468" i="6" a="1"/>
  <c r="L468" i="6"/>
  <c r="L468" i="6" a="1"/>
  <c r="K468" i="6"/>
  <c r="K468" i="6" a="1"/>
  <c r="J468" i="6"/>
  <c r="J468" i="6" a="1"/>
  <c r="I468" i="6"/>
  <c r="I468" i="6" a="1"/>
  <c r="H468" i="6"/>
  <c r="H468" i="6" a="1"/>
  <c r="G468" i="6"/>
  <c r="G468" i="6" a="1"/>
  <c r="F468" i="6"/>
  <c r="F468" i="6" a="1"/>
  <c r="E468" i="6"/>
  <c r="E468" i="6" a="1"/>
  <c r="A468" i="6"/>
  <c r="X467" i="6"/>
  <c r="W467" i="6"/>
  <c r="V467" i="6"/>
  <c r="U467" i="6"/>
  <c r="T467" i="6"/>
  <c r="S467" i="6"/>
  <c r="R467" i="6"/>
  <c r="Q467" i="6"/>
  <c r="Q467" i="6" a="1"/>
  <c r="P467" i="6"/>
  <c r="P467" i="6" a="1"/>
  <c r="O467" i="6"/>
  <c r="O467" i="6" a="1"/>
  <c r="N467" i="6"/>
  <c r="N467" i="6" a="1"/>
  <c r="M467" i="6"/>
  <c r="M467" i="6" a="1"/>
  <c r="L467" i="6"/>
  <c r="L467" i="6" a="1"/>
  <c r="K467" i="6"/>
  <c r="K467" i="6" a="1"/>
  <c r="J467" i="6"/>
  <c r="J467" i="6" a="1"/>
  <c r="I467" i="6"/>
  <c r="I467" i="6" a="1"/>
  <c r="H467" i="6"/>
  <c r="H467" i="6" a="1"/>
  <c r="G467" i="6"/>
  <c r="G467" i="6" a="1"/>
  <c r="F467" i="6"/>
  <c r="F467" i="6" a="1"/>
  <c r="E467" i="6"/>
  <c r="E467" i="6" a="1"/>
  <c r="A467" i="6"/>
  <c r="X466" i="6"/>
  <c r="W466" i="6"/>
  <c r="V466" i="6"/>
  <c r="U466" i="6"/>
  <c r="T466" i="6"/>
  <c r="S466" i="6"/>
  <c r="R466" i="6"/>
  <c r="Q466" i="6"/>
  <c r="Q466" i="6" a="1"/>
  <c r="P466" i="6"/>
  <c r="P466" i="6" a="1"/>
  <c r="O466" i="6"/>
  <c r="O466" i="6" a="1"/>
  <c r="N466" i="6"/>
  <c r="N466" i="6" a="1"/>
  <c r="M466" i="6"/>
  <c r="M466" i="6" a="1"/>
  <c r="L466" i="6"/>
  <c r="L466" i="6" a="1"/>
  <c r="K466" i="6"/>
  <c r="K466" i="6" a="1"/>
  <c r="J466" i="6"/>
  <c r="J466" i="6" a="1"/>
  <c r="I466" i="6"/>
  <c r="I466" i="6" a="1"/>
  <c r="H466" i="6"/>
  <c r="H466" i="6" a="1"/>
  <c r="G466" i="6"/>
  <c r="G466" i="6" a="1"/>
  <c r="F466" i="6"/>
  <c r="F466" i="6" a="1"/>
  <c r="E466" i="6"/>
  <c r="E466" i="6" a="1"/>
  <c r="A466" i="6"/>
  <c r="X465" i="6"/>
  <c r="W465" i="6"/>
  <c r="V465" i="6"/>
  <c r="U465" i="6"/>
  <c r="T465" i="6"/>
  <c r="S465" i="6"/>
  <c r="R465" i="6"/>
  <c r="Q465" i="6"/>
  <c r="Q465" i="6" a="1"/>
  <c r="P465" i="6"/>
  <c r="P465" i="6" a="1"/>
  <c r="O465" i="6"/>
  <c r="O465" i="6" a="1"/>
  <c r="N465" i="6"/>
  <c r="N465" i="6" a="1"/>
  <c r="M465" i="6"/>
  <c r="M465" i="6" a="1"/>
  <c r="L465" i="6"/>
  <c r="L465" i="6" a="1"/>
  <c r="K465" i="6"/>
  <c r="K465" i="6" a="1"/>
  <c r="J465" i="6"/>
  <c r="J465" i="6" a="1"/>
  <c r="I465" i="6"/>
  <c r="I465" i="6" a="1"/>
  <c r="H465" i="6"/>
  <c r="H465" i="6" a="1"/>
  <c r="G465" i="6"/>
  <c r="G465" i="6" a="1"/>
  <c r="F465" i="6"/>
  <c r="F465" i="6" a="1"/>
  <c r="E465" i="6"/>
  <c r="E465" i="6" a="1"/>
  <c r="A465" i="6"/>
  <c r="X464" i="6"/>
  <c r="W464" i="6"/>
  <c r="V464" i="6"/>
  <c r="U464" i="6"/>
  <c r="T464" i="6"/>
  <c r="S464" i="6"/>
  <c r="R464" i="6"/>
  <c r="Q464" i="6"/>
  <c r="Q464" i="6" a="1"/>
  <c r="P464" i="6"/>
  <c r="P464" i="6" a="1"/>
  <c r="O464" i="6"/>
  <c r="O464" i="6" a="1"/>
  <c r="N464" i="6"/>
  <c r="N464" i="6" a="1"/>
  <c r="M464" i="6"/>
  <c r="M464" i="6" a="1"/>
  <c r="L464" i="6"/>
  <c r="L464" i="6" a="1"/>
  <c r="K464" i="6"/>
  <c r="K464" i="6" a="1"/>
  <c r="J464" i="6"/>
  <c r="J464" i="6" a="1"/>
  <c r="I464" i="6"/>
  <c r="I464" i="6" a="1"/>
  <c r="H464" i="6"/>
  <c r="H464" i="6" a="1"/>
  <c r="G464" i="6"/>
  <c r="G464" i="6" a="1"/>
  <c r="F464" i="6"/>
  <c r="F464" i="6" a="1"/>
  <c r="E464" i="6"/>
  <c r="E464" i="6" a="1"/>
  <c r="A464" i="6"/>
  <c r="X463" i="6"/>
  <c r="W463" i="6"/>
  <c r="V463" i="6"/>
  <c r="U463" i="6"/>
  <c r="T463" i="6"/>
  <c r="S463" i="6"/>
  <c r="R463" i="6"/>
  <c r="Q463" i="6"/>
  <c r="Q463" i="6" a="1"/>
  <c r="P463" i="6"/>
  <c r="P463" i="6" a="1"/>
  <c r="O463" i="6"/>
  <c r="O463" i="6" a="1"/>
  <c r="N463" i="6"/>
  <c r="N463" i="6" a="1"/>
  <c r="M463" i="6"/>
  <c r="M463" i="6" a="1"/>
  <c r="L463" i="6"/>
  <c r="L463" i="6" a="1"/>
  <c r="K463" i="6"/>
  <c r="K463" i="6" a="1"/>
  <c r="J463" i="6"/>
  <c r="J463" i="6" a="1"/>
  <c r="I463" i="6"/>
  <c r="I463" i="6" a="1"/>
  <c r="H463" i="6"/>
  <c r="H463" i="6" a="1"/>
  <c r="G463" i="6"/>
  <c r="G463" i="6" a="1"/>
  <c r="F463" i="6"/>
  <c r="F463" i="6" a="1"/>
  <c r="E463" i="6"/>
  <c r="E463" i="6" a="1"/>
  <c r="A463" i="6"/>
  <c r="X462" i="6"/>
  <c r="W462" i="6"/>
  <c r="V462" i="6"/>
  <c r="U462" i="6"/>
  <c r="T462" i="6"/>
  <c r="S462" i="6"/>
  <c r="R462" i="6"/>
  <c r="Q462" i="6"/>
  <c r="Q462" i="6" a="1"/>
  <c r="P462" i="6"/>
  <c r="P462" i="6" a="1"/>
  <c r="O462" i="6"/>
  <c r="O462" i="6" a="1"/>
  <c r="N462" i="6"/>
  <c r="N462" i="6" a="1"/>
  <c r="M462" i="6"/>
  <c r="M462" i="6" a="1"/>
  <c r="L462" i="6"/>
  <c r="L462" i="6" a="1"/>
  <c r="K462" i="6"/>
  <c r="K462" i="6" a="1"/>
  <c r="J462" i="6"/>
  <c r="J462" i="6" a="1"/>
  <c r="I462" i="6"/>
  <c r="I462" i="6" a="1"/>
  <c r="H462" i="6"/>
  <c r="H462" i="6" a="1"/>
  <c r="G462" i="6"/>
  <c r="G462" i="6" a="1"/>
  <c r="F462" i="6"/>
  <c r="F462" i="6" a="1"/>
  <c r="E462" i="6"/>
  <c r="E462" i="6" a="1"/>
  <c r="A462" i="6"/>
  <c r="X461" i="6"/>
  <c r="W461" i="6"/>
  <c r="V461" i="6"/>
  <c r="U461" i="6"/>
  <c r="T461" i="6"/>
  <c r="S461" i="6"/>
  <c r="R461" i="6"/>
  <c r="Q461" i="6"/>
  <c r="Q461" i="6" a="1"/>
  <c r="P461" i="6"/>
  <c r="P461" i="6" a="1"/>
  <c r="O461" i="6"/>
  <c r="O461" i="6" a="1"/>
  <c r="N461" i="6"/>
  <c r="N461" i="6" a="1"/>
  <c r="M461" i="6"/>
  <c r="M461" i="6" a="1"/>
  <c r="L461" i="6"/>
  <c r="L461" i="6" a="1"/>
  <c r="K461" i="6"/>
  <c r="K461" i="6" a="1"/>
  <c r="J461" i="6"/>
  <c r="J461" i="6" a="1"/>
  <c r="I461" i="6"/>
  <c r="I461" i="6" a="1"/>
  <c r="H461" i="6"/>
  <c r="H461" i="6" a="1"/>
  <c r="G461" i="6"/>
  <c r="G461" i="6" a="1"/>
  <c r="F461" i="6"/>
  <c r="F461" i="6" a="1"/>
  <c r="E461" i="6"/>
  <c r="E461" i="6" a="1"/>
  <c r="A461" i="6"/>
  <c r="X460" i="6"/>
  <c r="W460" i="6"/>
  <c r="V460" i="6"/>
  <c r="U460" i="6"/>
  <c r="T460" i="6"/>
  <c r="S460" i="6"/>
  <c r="R460" i="6"/>
  <c r="Q460" i="6"/>
  <c r="Q460" i="6" a="1"/>
  <c r="P460" i="6"/>
  <c r="P460" i="6" a="1"/>
  <c r="O460" i="6"/>
  <c r="O460" i="6" a="1"/>
  <c r="N460" i="6"/>
  <c r="N460" i="6" a="1"/>
  <c r="M460" i="6"/>
  <c r="M460" i="6" a="1"/>
  <c r="L460" i="6"/>
  <c r="L460" i="6" a="1"/>
  <c r="K460" i="6"/>
  <c r="K460" i="6" a="1"/>
  <c r="J460" i="6"/>
  <c r="J460" i="6" a="1"/>
  <c r="I460" i="6"/>
  <c r="I460" i="6" a="1"/>
  <c r="H460" i="6"/>
  <c r="H460" i="6" a="1"/>
  <c r="G460" i="6"/>
  <c r="G460" i="6" a="1"/>
  <c r="F460" i="6"/>
  <c r="F460" i="6" a="1"/>
  <c r="E460" i="6"/>
  <c r="E460" i="6" a="1"/>
  <c r="A460" i="6"/>
  <c r="X459" i="6"/>
  <c r="W459" i="6"/>
  <c r="V459" i="6"/>
  <c r="U459" i="6"/>
  <c r="T459" i="6"/>
  <c r="S459" i="6"/>
  <c r="R459" i="6"/>
  <c r="Q459" i="6"/>
  <c r="Q459" i="6" a="1"/>
  <c r="P459" i="6"/>
  <c r="P459" i="6" a="1"/>
  <c r="O459" i="6"/>
  <c r="O459" i="6" a="1"/>
  <c r="N459" i="6"/>
  <c r="N459" i="6" a="1"/>
  <c r="M459" i="6"/>
  <c r="M459" i="6" a="1"/>
  <c r="L459" i="6"/>
  <c r="L459" i="6" a="1"/>
  <c r="K459" i="6"/>
  <c r="K459" i="6" a="1"/>
  <c r="J459" i="6"/>
  <c r="J459" i="6" a="1"/>
  <c r="I459" i="6"/>
  <c r="I459" i="6" a="1"/>
  <c r="H459" i="6"/>
  <c r="H459" i="6" a="1"/>
  <c r="G459" i="6"/>
  <c r="G459" i="6" a="1"/>
  <c r="F459" i="6"/>
  <c r="F459" i="6" a="1"/>
  <c r="E459" i="6"/>
  <c r="E459" i="6" a="1"/>
  <c r="A459" i="6"/>
  <c r="X458" i="6"/>
  <c r="W458" i="6"/>
  <c r="V458" i="6"/>
  <c r="U458" i="6"/>
  <c r="T458" i="6"/>
  <c r="S458" i="6"/>
  <c r="R458" i="6"/>
  <c r="Q458" i="6"/>
  <c r="Q458" i="6" a="1"/>
  <c r="P458" i="6"/>
  <c r="P458" i="6" a="1"/>
  <c r="O458" i="6"/>
  <c r="O458" i="6" a="1"/>
  <c r="N458" i="6"/>
  <c r="N458" i="6" a="1"/>
  <c r="M458" i="6"/>
  <c r="M458" i="6" a="1"/>
  <c r="L458" i="6"/>
  <c r="L458" i="6" a="1"/>
  <c r="K458" i="6"/>
  <c r="K458" i="6" a="1"/>
  <c r="J458" i="6"/>
  <c r="J458" i="6" a="1"/>
  <c r="I458" i="6"/>
  <c r="I458" i="6" a="1"/>
  <c r="H458" i="6"/>
  <c r="H458" i="6" a="1"/>
  <c r="G458" i="6"/>
  <c r="G458" i="6" a="1"/>
  <c r="F458" i="6"/>
  <c r="F458" i="6" a="1"/>
  <c r="E458" i="6"/>
  <c r="E458" i="6" a="1"/>
  <c r="A458" i="6"/>
  <c r="X457" i="6"/>
  <c r="W457" i="6"/>
  <c r="V457" i="6"/>
  <c r="U457" i="6"/>
  <c r="T457" i="6"/>
  <c r="S457" i="6"/>
  <c r="R457" i="6"/>
  <c r="Q457" i="6"/>
  <c r="Q457" i="6" a="1"/>
  <c r="P457" i="6"/>
  <c r="P457" i="6" a="1"/>
  <c r="O457" i="6"/>
  <c r="O457" i="6" a="1"/>
  <c r="N457" i="6"/>
  <c r="N457" i="6" a="1"/>
  <c r="M457" i="6"/>
  <c r="M457" i="6" a="1"/>
  <c r="L457" i="6"/>
  <c r="L457" i="6" a="1"/>
  <c r="K457" i="6"/>
  <c r="K457" i="6" a="1"/>
  <c r="J457" i="6"/>
  <c r="J457" i="6" a="1"/>
  <c r="I457" i="6"/>
  <c r="I457" i="6" a="1"/>
  <c r="H457" i="6"/>
  <c r="H457" i="6" a="1"/>
  <c r="G457" i="6"/>
  <c r="G457" i="6" a="1"/>
  <c r="F457" i="6"/>
  <c r="F457" i="6" a="1"/>
  <c r="E457" i="6"/>
  <c r="E457" i="6" a="1"/>
  <c r="A457" i="6"/>
  <c r="X456" i="6"/>
  <c r="W456" i="6"/>
  <c r="V456" i="6"/>
  <c r="U456" i="6"/>
  <c r="T456" i="6"/>
  <c r="S456" i="6"/>
  <c r="R456" i="6"/>
  <c r="Q456" i="6"/>
  <c r="Q456" i="6" a="1"/>
  <c r="P456" i="6"/>
  <c r="P456" i="6" a="1"/>
  <c r="O456" i="6"/>
  <c r="O456" i="6" a="1"/>
  <c r="N456" i="6"/>
  <c r="N456" i="6" a="1"/>
  <c r="M456" i="6"/>
  <c r="M456" i="6" a="1"/>
  <c r="L456" i="6"/>
  <c r="L456" i="6" a="1"/>
  <c r="K456" i="6"/>
  <c r="K456" i="6" a="1"/>
  <c r="J456" i="6"/>
  <c r="J456" i="6" a="1"/>
  <c r="I456" i="6"/>
  <c r="I456" i="6" a="1"/>
  <c r="H456" i="6"/>
  <c r="H456" i="6" a="1"/>
  <c r="G456" i="6"/>
  <c r="G456" i="6" a="1"/>
  <c r="F456" i="6"/>
  <c r="F456" i="6" a="1"/>
  <c r="E456" i="6"/>
  <c r="E456" i="6" a="1"/>
  <c r="A456" i="6"/>
  <c r="X455" i="6"/>
  <c r="W455" i="6"/>
  <c r="V455" i="6"/>
  <c r="U455" i="6"/>
  <c r="T455" i="6"/>
  <c r="S455" i="6"/>
  <c r="R455" i="6"/>
  <c r="Q455" i="6"/>
  <c r="Q455" i="6" a="1"/>
  <c r="P455" i="6"/>
  <c r="P455" i="6" a="1"/>
  <c r="O455" i="6"/>
  <c r="O455" i="6" a="1"/>
  <c r="N455" i="6"/>
  <c r="N455" i="6" a="1"/>
  <c r="M455" i="6"/>
  <c r="M455" i="6" a="1"/>
  <c r="L455" i="6"/>
  <c r="L455" i="6" a="1"/>
  <c r="K455" i="6"/>
  <c r="K455" i="6" a="1"/>
  <c r="J455" i="6"/>
  <c r="J455" i="6" a="1"/>
  <c r="I455" i="6"/>
  <c r="I455" i="6" a="1"/>
  <c r="H455" i="6"/>
  <c r="H455" i="6" a="1"/>
  <c r="G455" i="6"/>
  <c r="G455" i="6" a="1"/>
  <c r="F455" i="6"/>
  <c r="F455" i="6" a="1"/>
  <c r="E455" i="6"/>
  <c r="E455" i="6" a="1"/>
  <c r="A455" i="6"/>
  <c r="X454" i="6"/>
  <c r="W454" i="6"/>
  <c r="V454" i="6"/>
  <c r="U454" i="6"/>
  <c r="T454" i="6"/>
  <c r="S454" i="6"/>
  <c r="R454" i="6"/>
  <c r="Q454" i="6"/>
  <c r="Q454" i="6" a="1"/>
  <c r="P454" i="6"/>
  <c r="P454" i="6" a="1"/>
  <c r="O454" i="6"/>
  <c r="O454" i="6" a="1"/>
  <c r="N454" i="6"/>
  <c r="N454" i="6" a="1"/>
  <c r="M454" i="6"/>
  <c r="M454" i="6" a="1"/>
  <c r="L454" i="6"/>
  <c r="L454" i="6" a="1"/>
  <c r="K454" i="6"/>
  <c r="K454" i="6" a="1"/>
  <c r="J454" i="6"/>
  <c r="J454" i="6" a="1"/>
  <c r="I454" i="6"/>
  <c r="I454" i="6" a="1"/>
  <c r="H454" i="6"/>
  <c r="H454" i="6" a="1"/>
  <c r="G454" i="6"/>
  <c r="G454" i="6" a="1"/>
  <c r="F454" i="6"/>
  <c r="F454" i="6" a="1"/>
  <c r="E454" i="6"/>
  <c r="E454" i="6" a="1"/>
  <c r="A454" i="6"/>
  <c r="X453" i="6"/>
  <c r="W453" i="6"/>
  <c r="V453" i="6"/>
  <c r="U453" i="6"/>
  <c r="T453" i="6"/>
  <c r="S453" i="6"/>
  <c r="R453" i="6"/>
  <c r="Q453" i="6"/>
  <c r="Q453" i="6" a="1"/>
  <c r="P453" i="6"/>
  <c r="P453" i="6" a="1"/>
  <c r="O453" i="6"/>
  <c r="O453" i="6" a="1"/>
  <c r="N453" i="6"/>
  <c r="N453" i="6" a="1"/>
  <c r="M453" i="6"/>
  <c r="M453" i="6" a="1"/>
  <c r="L453" i="6"/>
  <c r="L453" i="6" a="1"/>
  <c r="K453" i="6"/>
  <c r="K453" i="6" a="1"/>
  <c r="J453" i="6"/>
  <c r="J453" i="6" a="1"/>
  <c r="I453" i="6"/>
  <c r="I453" i="6" a="1"/>
  <c r="H453" i="6"/>
  <c r="H453" i="6" a="1"/>
  <c r="G453" i="6"/>
  <c r="G453" i="6" a="1"/>
  <c r="F453" i="6"/>
  <c r="F453" i="6" a="1"/>
  <c r="E453" i="6"/>
  <c r="E453" i="6" a="1"/>
  <c r="A453" i="6"/>
  <c r="X452" i="6"/>
  <c r="W452" i="6"/>
  <c r="V452" i="6"/>
  <c r="U452" i="6"/>
  <c r="T452" i="6"/>
  <c r="S452" i="6"/>
  <c r="R452" i="6"/>
  <c r="Q452" i="6"/>
  <c r="Q452" i="6" a="1"/>
  <c r="P452" i="6"/>
  <c r="P452" i="6" a="1"/>
  <c r="O452" i="6"/>
  <c r="O452" i="6" a="1"/>
  <c r="N452" i="6"/>
  <c r="N452" i="6" a="1"/>
  <c r="M452" i="6"/>
  <c r="M452" i="6" a="1"/>
  <c r="L452" i="6"/>
  <c r="L452" i="6" a="1"/>
  <c r="K452" i="6"/>
  <c r="K452" i="6" a="1"/>
  <c r="J452" i="6"/>
  <c r="J452" i="6" a="1"/>
  <c r="I452" i="6"/>
  <c r="I452" i="6" a="1"/>
  <c r="H452" i="6"/>
  <c r="H452" i="6" a="1"/>
  <c r="G452" i="6"/>
  <c r="G452" i="6" a="1"/>
  <c r="F452" i="6"/>
  <c r="F452" i="6" a="1"/>
  <c r="E452" i="6"/>
  <c r="E452" i="6" a="1"/>
  <c r="A452" i="6"/>
  <c r="X451" i="6"/>
  <c r="W451" i="6"/>
  <c r="V451" i="6"/>
  <c r="U451" i="6"/>
  <c r="T451" i="6"/>
  <c r="S451" i="6"/>
  <c r="R451" i="6"/>
  <c r="Q451" i="6"/>
  <c r="Q451" i="6" a="1"/>
  <c r="P451" i="6"/>
  <c r="P451" i="6" a="1"/>
  <c r="O451" i="6"/>
  <c r="O451" i="6" a="1"/>
  <c r="N451" i="6"/>
  <c r="N451" i="6" a="1"/>
  <c r="M451" i="6"/>
  <c r="M451" i="6" a="1"/>
  <c r="L451" i="6"/>
  <c r="L451" i="6" a="1"/>
  <c r="K451" i="6"/>
  <c r="K451" i="6" a="1"/>
  <c r="J451" i="6"/>
  <c r="J451" i="6" a="1"/>
  <c r="I451" i="6"/>
  <c r="I451" i="6" a="1"/>
  <c r="H451" i="6"/>
  <c r="H451" i="6" a="1"/>
  <c r="G451" i="6"/>
  <c r="G451" i="6" a="1"/>
  <c r="F451" i="6"/>
  <c r="F451" i="6" a="1"/>
  <c r="E451" i="6"/>
  <c r="E451" i="6" a="1"/>
  <c r="A451" i="6"/>
  <c r="X450" i="6"/>
  <c r="W450" i="6"/>
  <c r="V450" i="6"/>
  <c r="U450" i="6"/>
  <c r="T450" i="6"/>
  <c r="S450" i="6"/>
  <c r="R450" i="6"/>
  <c r="Q450" i="6"/>
  <c r="Q450" i="6" a="1"/>
  <c r="P450" i="6"/>
  <c r="P450" i="6" a="1"/>
  <c r="O450" i="6"/>
  <c r="O450" i="6" a="1"/>
  <c r="N450" i="6"/>
  <c r="N450" i="6" a="1"/>
  <c r="M450" i="6"/>
  <c r="M450" i="6" a="1"/>
  <c r="L450" i="6"/>
  <c r="L450" i="6" a="1"/>
  <c r="K450" i="6"/>
  <c r="K450" i="6" a="1"/>
  <c r="J450" i="6"/>
  <c r="J450" i="6" a="1"/>
  <c r="I450" i="6"/>
  <c r="I450" i="6" a="1"/>
  <c r="H450" i="6"/>
  <c r="H450" i="6" a="1"/>
  <c r="G450" i="6"/>
  <c r="G450" i="6" a="1"/>
  <c r="F450" i="6"/>
  <c r="F450" i="6" a="1"/>
  <c r="E450" i="6"/>
  <c r="E450" i="6" a="1"/>
  <c r="A450" i="6"/>
  <c r="X449" i="6"/>
  <c r="W449" i="6"/>
  <c r="V449" i="6"/>
  <c r="U449" i="6"/>
  <c r="T449" i="6"/>
  <c r="S449" i="6"/>
  <c r="R449" i="6"/>
  <c r="Q449" i="6"/>
  <c r="Q449" i="6" a="1"/>
  <c r="P449" i="6"/>
  <c r="P449" i="6" a="1"/>
  <c r="O449" i="6"/>
  <c r="O449" i="6" a="1"/>
  <c r="N449" i="6"/>
  <c r="N449" i="6" a="1"/>
  <c r="M449" i="6"/>
  <c r="M449" i="6" a="1"/>
  <c r="L449" i="6"/>
  <c r="L449" i="6" a="1"/>
  <c r="K449" i="6"/>
  <c r="K449" i="6" a="1"/>
  <c r="J449" i="6"/>
  <c r="J449" i="6" a="1"/>
  <c r="I449" i="6"/>
  <c r="I449" i="6" a="1"/>
  <c r="H449" i="6"/>
  <c r="H449" i="6" a="1"/>
  <c r="G449" i="6"/>
  <c r="G449" i="6" a="1"/>
  <c r="F449" i="6"/>
  <c r="F449" i="6" a="1"/>
  <c r="E449" i="6"/>
  <c r="E449" i="6" a="1"/>
  <c r="A449" i="6"/>
  <c r="X448" i="6"/>
  <c r="W448" i="6"/>
  <c r="V448" i="6"/>
  <c r="U448" i="6"/>
  <c r="T448" i="6"/>
  <c r="S448" i="6"/>
  <c r="R448" i="6"/>
  <c r="Q448" i="6"/>
  <c r="Q448" i="6" a="1"/>
  <c r="P448" i="6"/>
  <c r="P448" i="6" a="1"/>
  <c r="O448" i="6"/>
  <c r="O448" i="6" a="1"/>
  <c r="N448" i="6"/>
  <c r="N448" i="6" a="1"/>
  <c r="M448" i="6"/>
  <c r="M448" i="6" a="1"/>
  <c r="L448" i="6"/>
  <c r="L448" i="6" a="1"/>
  <c r="K448" i="6"/>
  <c r="K448" i="6" a="1"/>
  <c r="J448" i="6"/>
  <c r="J448" i="6" a="1"/>
  <c r="I448" i="6"/>
  <c r="I448" i="6" a="1"/>
  <c r="H448" i="6"/>
  <c r="H448" i="6" a="1"/>
  <c r="G448" i="6"/>
  <c r="G448" i="6" a="1"/>
  <c r="F448" i="6"/>
  <c r="F448" i="6" a="1"/>
  <c r="E448" i="6"/>
  <c r="E448" i="6" a="1"/>
  <c r="A448" i="6"/>
  <c r="X447" i="6"/>
  <c r="W447" i="6"/>
  <c r="V447" i="6"/>
  <c r="U447" i="6"/>
  <c r="T447" i="6"/>
  <c r="S447" i="6"/>
  <c r="R447" i="6"/>
  <c r="Q447" i="6"/>
  <c r="Q447" i="6" a="1"/>
  <c r="P447" i="6"/>
  <c r="P447" i="6" a="1"/>
  <c r="O447" i="6"/>
  <c r="O447" i="6" a="1"/>
  <c r="N447" i="6"/>
  <c r="N447" i="6" a="1"/>
  <c r="M447" i="6"/>
  <c r="M447" i="6" a="1"/>
  <c r="L447" i="6"/>
  <c r="L447" i="6" a="1"/>
  <c r="K447" i="6"/>
  <c r="K447" i="6" a="1"/>
  <c r="J447" i="6"/>
  <c r="J447" i="6" a="1"/>
  <c r="I447" i="6"/>
  <c r="I447" i="6" a="1"/>
  <c r="H447" i="6"/>
  <c r="H447" i="6" a="1"/>
  <c r="G447" i="6"/>
  <c r="G447" i="6" a="1"/>
  <c r="F447" i="6"/>
  <c r="F447" i="6" a="1"/>
  <c r="E447" i="6"/>
  <c r="E447" i="6" a="1"/>
  <c r="A447" i="6"/>
  <c r="X446" i="6"/>
  <c r="W446" i="6"/>
  <c r="V446" i="6"/>
  <c r="U446" i="6"/>
  <c r="T446" i="6"/>
  <c r="S446" i="6"/>
  <c r="R446" i="6"/>
  <c r="Q446" i="6"/>
  <c r="Q446" i="6" a="1"/>
  <c r="P446" i="6"/>
  <c r="P446" i="6" a="1"/>
  <c r="O446" i="6"/>
  <c r="O446" i="6" a="1"/>
  <c r="N446" i="6"/>
  <c r="N446" i="6" a="1"/>
  <c r="M446" i="6"/>
  <c r="M446" i="6" a="1"/>
  <c r="L446" i="6"/>
  <c r="L446" i="6" a="1"/>
  <c r="K446" i="6"/>
  <c r="K446" i="6" a="1"/>
  <c r="J446" i="6"/>
  <c r="J446" i="6" a="1"/>
  <c r="I446" i="6"/>
  <c r="I446" i="6" a="1"/>
  <c r="H446" i="6"/>
  <c r="H446" i="6" a="1"/>
  <c r="G446" i="6"/>
  <c r="G446" i="6" a="1"/>
  <c r="F446" i="6"/>
  <c r="F446" i="6" a="1"/>
  <c r="E446" i="6"/>
  <c r="E446" i="6" a="1"/>
  <c r="A446" i="6"/>
  <c r="X445" i="6"/>
  <c r="W445" i="6"/>
  <c r="V445" i="6"/>
  <c r="U445" i="6"/>
  <c r="T445" i="6"/>
  <c r="S445" i="6"/>
  <c r="R445" i="6"/>
  <c r="Q445" i="6"/>
  <c r="Q445" i="6" a="1"/>
  <c r="P445" i="6"/>
  <c r="P445" i="6" a="1"/>
  <c r="O445" i="6"/>
  <c r="O445" i="6" a="1"/>
  <c r="N445" i="6"/>
  <c r="N445" i="6" a="1"/>
  <c r="M445" i="6"/>
  <c r="M445" i="6" a="1"/>
  <c r="L445" i="6"/>
  <c r="L445" i="6" a="1"/>
  <c r="K445" i="6"/>
  <c r="K445" i="6" a="1"/>
  <c r="J445" i="6"/>
  <c r="J445" i="6" a="1"/>
  <c r="I445" i="6"/>
  <c r="I445" i="6" a="1"/>
  <c r="H445" i="6"/>
  <c r="H445" i="6" a="1"/>
  <c r="G445" i="6"/>
  <c r="G445" i="6" a="1"/>
  <c r="F445" i="6"/>
  <c r="F445" i="6" a="1"/>
  <c r="E445" i="6"/>
  <c r="E445" i="6" a="1"/>
  <c r="A445" i="6"/>
  <c r="X444" i="6"/>
  <c r="W444" i="6"/>
  <c r="V444" i="6"/>
  <c r="U444" i="6"/>
  <c r="T444" i="6"/>
  <c r="S444" i="6"/>
  <c r="R444" i="6"/>
  <c r="Q444" i="6"/>
  <c r="Q444" i="6" a="1"/>
  <c r="P444" i="6"/>
  <c r="P444" i="6" a="1"/>
  <c r="O444" i="6"/>
  <c r="O444" i="6" a="1"/>
  <c r="N444" i="6"/>
  <c r="N444" i="6" a="1"/>
  <c r="M444" i="6"/>
  <c r="M444" i="6" a="1"/>
  <c r="L444" i="6"/>
  <c r="L444" i="6" a="1"/>
  <c r="K444" i="6"/>
  <c r="K444" i="6" a="1"/>
  <c r="J444" i="6"/>
  <c r="J444" i="6" a="1"/>
  <c r="I444" i="6"/>
  <c r="I444" i="6" a="1"/>
  <c r="H444" i="6"/>
  <c r="H444" i="6" a="1"/>
  <c r="G444" i="6"/>
  <c r="G444" i="6" a="1"/>
  <c r="F444" i="6"/>
  <c r="F444" i="6" a="1"/>
  <c r="E444" i="6"/>
  <c r="E444" i="6" a="1"/>
  <c r="A444" i="6"/>
  <c r="X443" i="6"/>
  <c r="W443" i="6"/>
  <c r="V443" i="6"/>
  <c r="U443" i="6"/>
  <c r="T443" i="6"/>
  <c r="S443" i="6"/>
  <c r="R443" i="6"/>
  <c r="Q443" i="6"/>
  <c r="Q443" i="6" a="1"/>
  <c r="P443" i="6"/>
  <c r="P443" i="6" a="1"/>
  <c r="O443" i="6"/>
  <c r="O443" i="6" a="1"/>
  <c r="N443" i="6"/>
  <c r="N443" i="6" a="1"/>
  <c r="M443" i="6"/>
  <c r="M443" i="6" a="1"/>
  <c r="L443" i="6"/>
  <c r="L443" i="6" a="1"/>
  <c r="K443" i="6"/>
  <c r="K443" i="6" a="1"/>
  <c r="J443" i="6"/>
  <c r="J443" i="6" a="1"/>
  <c r="I443" i="6"/>
  <c r="I443" i="6" a="1"/>
  <c r="H443" i="6"/>
  <c r="H443" i="6" a="1"/>
  <c r="G443" i="6"/>
  <c r="G443" i="6" a="1"/>
  <c r="F443" i="6"/>
  <c r="F443" i="6" a="1"/>
  <c r="E443" i="6"/>
  <c r="E443" i="6" a="1"/>
  <c r="A443" i="6"/>
  <c r="X442" i="6"/>
  <c r="W442" i="6"/>
  <c r="V442" i="6"/>
  <c r="U442" i="6"/>
  <c r="T442" i="6"/>
  <c r="S442" i="6"/>
  <c r="R442" i="6"/>
  <c r="Q442" i="6"/>
  <c r="Q442" i="6" a="1"/>
  <c r="P442" i="6"/>
  <c r="P442" i="6" a="1"/>
  <c r="O442" i="6"/>
  <c r="O442" i="6" a="1"/>
  <c r="N442" i="6"/>
  <c r="N442" i="6" a="1"/>
  <c r="M442" i="6"/>
  <c r="M442" i="6" a="1"/>
  <c r="L442" i="6"/>
  <c r="L442" i="6" a="1"/>
  <c r="K442" i="6"/>
  <c r="K442" i="6" a="1"/>
  <c r="J442" i="6"/>
  <c r="J442" i="6" a="1"/>
  <c r="I442" i="6"/>
  <c r="I442" i="6" a="1"/>
  <c r="H442" i="6"/>
  <c r="H442" i="6" a="1"/>
  <c r="G442" i="6"/>
  <c r="G442" i="6" a="1"/>
  <c r="F442" i="6"/>
  <c r="F442" i="6" a="1"/>
  <c r="E442" i="6"/>
  <c r="E442" i="6" a="1"/>
  <c r="A442" i="6"/>
  <c r="X441" i="6"/>
  <c r="W441" i="6"/>
  <c r="V441" i="6"/>
  <c r="U441" i="6"/>
  <c r="T441" i="6"/>
  <c r="S441" i="6"/>
  <c r="R441" i="6"/>
  <c r="Q441" i="6"/>
  <c r="Q441" i="6" a="1"/>
  <c r="P441" i="6"/>
  <c r="P441" i="6" a="1"/>
  <c r="O441" i="6"/>
  <c r="O441" i="6" a="1"/>
  <c r="N441" i="6"/>
  <c r="N441" i="6" a="1"/>
  <c r="M441" i="6"/>
  <c r="M441" i="6" a="1"/>
  <c r="L441" i="6"/>
  <c r="L441" i="6" a="1"/>
  <c r="K441" i="6"/>
  <c r="K441" i="6" a="1"/>
  <c r="J441" i="6"/>
  <c r="J441" i="6" a="1"/>
  <c r="I441" i="6"/>
  <c r="I441" i="6" a="1"/>
  <c r="H441" i="6"/>
  <c r="H441" i="6" a="1"/>
  <c r="G441" i="6"/>
  <c r="G441" i="6" a="1"/>
  <c r="F441" i="6"/>
  <c r="F441" i="6" a="1"/>
  <c r="E441" i="6"/>
  <c r="E441" i="6" a="1"/>
  <c r="A441" i="6"/>
  <c r="X440" i="6"/>
  <c r="W440" i="6"/>
  <c r="V440" i="6"/>
  <c r="U440" i="6"/>
  <c r="T440" i="6"/>
  <c r="S440" i="6"/>
  <c r="R440" i="6"/>
  <c r="Q440" i="6"/>
  <c r="Q440" i="6" a="1"/>
  <c r="P440" i="6"/>
  <c r="P440" i="6" a="1"/>
  <c r="O440" i="6"/>
  <c r="O440" i="6" a="1"/>
  <c r="N440" i="6"/>
  <c r="N440" i="6" a="1"/>
  <c r="M440" i="6"/>
  <c r="M440" i="6" a="1"/>
  <c r="L440" i="6"/>
  <c r="L440" i="6" a="1"/>
  <c r="K440" i="6"/>
  <c r="K440" i="6" a="1"/>
  <c r="J440" i="6"/>
  <c r="J440" i="6" a="1"/>
  <c r="I440" i="6"/>
  <c r="I440" i="6" a="1"/>
  <c r="H440" i="6"/>
  <c r="H440" i="6" a="1"/>
  <c r="G440" i="6"/>
  <c r="G440" i="6" a="1"/>
  <c r="F440" i="6"/>
  <c r="F440" i="6" a="1"/>
  <c r="E440" i="6"/>
  <c r="E440" i="6" a="1"/>
  <c r="A440" i="6"/>
  <c r="X439" i="6"/>
  <c r="W439" i="6"/>
  <c r="V439" i="6"/>
  <c r="U439" i="6"/>
  <c r="T439" i="6"/>
  <c r="S439" i="6"/>
  <c r="R439" i="6"/>
  <c r="Q439" i="6"/>
  <c r="Q439" i="6" a="1"/>
  <c r="P439" i="6"/>
  <c r="P439" i="6" a="1"/>
  <c r="O439" i="6"/>
  <c r="O439" i="6" a="1"/>
  <c r="N439" i="6"/>
  <c r="N439" i="6" a="1"/>
  <c r="M439" i="6"/>
  <c r="M439" i="6" a="1"/>
  <c r="L439" i="6"/>
  <c r="L439" i="6" a="1"/>
  <c r="K439" i="6"/>
  <c r="K439" i="6" a="1"/>
  <c r="J439" i="6"/>
  <c r="J439" i="6" a="1"/>
  <c r="I439" i="6"/>
  <c r="I439" i="6" a="1"/>
  <c r="H439" i="6"/>
  <c r="H439" i="6" a="1"/>
  <c r="G439" i="6"/>
  <c r="G439" i="6" a="1"/>
  <c r="F439" i="6"/>
  <c r="F439" i="6" a="1"/>
  <c r="E439" i="6"/>
  <c r="E439" i="6" a="1"/>
  <c r="A439" i="6"/>
  <c r="X438" i="6"/>
  <c r="W438" i="6"/>
  <c r="V438" i="6"/>
  <c r="U438" i="6"/>
  <c r="T438" i="6"/>
  <c r="S438" i="6"/>
  <c r="R438" i="6"/>
  <c r="Q438" i="6"/>
  <c r="Q438" i="6" a="1"/>
  <c r="P438" i="6"/>
  <c r="P438" i="6" a="1"/>
  <c r="O438" i="6"/>
  <c r="O438" i="6" a="1"/>
  <c r="N438" i="6"/>
  <c r="N438" i="6" a="1"/>
  <c r="M438" i="6"/>
  <c r="M438" i="6" a="1"/>
  <c r="L438" i="6"/>
  <c r="L438" i="6" a="1"/>
  <c r="K438" i="6"/>
  <c r="K438" i="6" a="1"/>
  <c r="J438" i="6"/>
  <c r="J438" i="6" a="1"/>
  <c r="I438" i="6"/>
  <c r="I438" i="6" a="1"/>
  <c r="H438" i="6"/>
  <c r="H438" i="6" a="1"/>
  <c r="G438" i="6"/>
  <c r="G438" i="6" a="1"/>
  <c r="F438" i="6"/>
  <c r="F438" i="6" a="1"/>
  <c r="E438" i="6"/>
  <c r="E438" i="6" a="1"/>
  <c r="A438" i="6"/>
  <c r="X437" i="6"/>
  <c r="W437" i="6"/>
  <c r="V437" i="6"/>
  <c r="U437" i="6"/>
  <c r="T437" i="6"/>
  <c r="S437" i="6"/>
  <c r="R437" i="6"/>
  <c r="Q437" i="6"/>
  <c r="Q437" i="6" a="1"/>
  <c r="P437" i="6"/>
  <c r="P437" i="6" a="1"/>
  <c r="O437" i="6"/>
  <c r="O437" i="6" a="1"/>
  <c r="N437" i="6"/>
  <c r="N437" i="6" a="1"/>
  <c r="M437" i="6"/>
  <c r="M437" i="6" a="1"/>
  <c r="L437" i="6"/>
  <c r="L437" i="6" a="1"/>
  <c r="K437" i="6"/>
  <c r="K437" i="6" a="1"/>
  <c r="J437" i="6"/>
  <c r="J437" i="6" a="1"/>
  <c r="I437" i="6"/>
  <c r="I437" i="6" a="1"/>
  <c r="H437" i="6"/>
  <c r="H437" i="6" a="1"/>
  <c r="G437" i="6"/>
  <c r="G437" i="6" a="1"/>
  <c r="F437" i="6"/>
  <c r="F437" i="6" a="1"/>
  <c r="E437" i="6"/>
  <c r="E437" i="6" a="1"/>
  <c r="A437" i="6"/>
  <c r="X436" i="6"/>
  <c r="W436" i="6"/>
  <c r="V436" i="6"/>
  <c r="U436" i="6"/>
  <c r="T436" i="6"/>
  <c r="S436" i="6"/>
  <c r="R436" i="6"/>
  <c r="Q436" i="6"/>
  <c r="Q436" i="6" a="1"/>
  <c r="P436" i="6"/>
  <c r="P436" i="6" a="1"/>
  <c r="O436" i="6"/>
  <c r="O436" i="6" a="1"/>
  <c r="N436" i="6"/>
  <c r="N436" i="6" a="1"/>
  <c r="M436" i="6"/>
  <c r="M436" i="6" a="1"/>
  <c r="L436" i="6"/>
  <c r="L436" i="6" a="1"/>
  <c r="K436" i="6"/>
  <c r="K436" i="6" a="1"/>
  <c r="J436" i="6"/>
  <c r="J436" i="6" a="1"/>
  <c r="I436" i="6"/>
  <c r="I436" i="6" a="1"/>
  <c r="H436" i="6"/>
  <c r="H436" i="6" a="1"/>
  <c r="G436" i="6"/>
  <c r="G436" i="6" a="1"/>
  <c r="F436" i="6"/>
  <c r="F436" i="6" a="1"/>
  <c r="E436" i="6"/>
  <c r="E436" i="6" a="1"/>
  <c r="A436" i="6"/>
  <c r="X435" i="6"/>
  <c r="W435" i="6"/>
  <c r="V435" i="6"/>
  <c r="U435" i="6"/>
  <c r="T435" i="6"/>
  <c r="S435" i="6"/>
  <c r="R435" i="6"/>
  <c r="Q435" i="6"/>
  <c r="Q435" i="6" a="1"/>
  <c r="P435" i="6"/>
  <c r="P435" i="6" a="1"/>
  <c r="O435" i="6"/>
  <c r="O435" i="6" a="1"/>
  <c r="N435" i="6"/>
  <c r="N435" i="6" a="1"/>
  <c r="M435" i="6"/>
  <c r="M435" i="6" a="1"/>
  <c r="L435" i="6"/>
  <c r="L435" i="6" a="1"/>
  <c r="K435" i="6"/>
  <c r="K435" i="6" a="1"/>
  <c r="J435" i="6"/>
  <c r="J435" i="6" a="1"/>
  <c r="I435" i="6"/>
  <c r="I435" i="6" a="1"/>
  <c r="H435" i="6"/>
  <c r="H435" i="6" a="1"/>
  <c r="G435" i="6"/>
  <c r="G435" i="6" a="1"/>
  <c r="F435" i="6"/>
  <c r="F435" i="6" a="1"/>
  <c r="E435" i="6"/>
  <c r="E435" i="6" a="1"/>
  <c r="A435" i="6"/>
  <c r="X434" i="6"/>
  <c r="W434" i="6"/>
  <c r="V434" i="6"/>
  <c r="U434" i="6"/>
  <c r="T434" i="6"/>
  <c r="S434" i="6"/>
  <c r="R434" i="6"/>
  <c r="Q434" i="6"/>
  <c r="Q434" i="6" a="1"/>
  <c r="P434" i="6"/>
  <c r="P434" i="6" a="1"/>
  <c r="O434" i="6"/>
  <c r="O434" i="6" a="1"/>
  <c r="N434" i="6"/>
  <c r="N434" i="6" a="1"/>
  <c r="M434" i="6"/>
  <c r="M434" i="6" a="1"/>
  <c r="L434" i="6"/>
  <c r="L434" i="6" a="1"/>
  <c r="K434" i="6"/>
  <c r="K434" i="6" a="1"/>
  <c r="J434" i="6"/>
  <c r="J434" i="6" a="1"/>
  <c r="I434" i="6"/>
  <c r="I434" i="6" a="1"/>
  <c r="H434" i="6"/>
  <c r="H434" i="6" a="1"/>
  <c r="G434" i="6"/>
  <c r="G434" i="6" a="1"/>
  <c r="F434" i="6"/>
  <c r="F434" i="6" a="1"/>
  <c r="E434" i="6"/>
  <c r="E434" i="6" a="1"/>
  <c r="A434" i="6"/>
  <c r="X433" i="6"/>
  <c r="W433" i="6"/>
  <c r="V433" i="6"/>
  <c r="U433" i="6"/>
  <c r="T433" i="6"/>
  <c r="S433" i="6"/>
  <c r="R433" i="6"/>
  <c r="Q433" i="6"/>
  <c r="Q433" i="6" a="1"/>
  <c r="P433" i="6"/>
  <c r="P433" i="6" a="1"/>
  <c r="O433" i="6"/>
  <c r="O433" i="6" a="1"/>
  <c r="N433" i="6"/>
  <c r="N433" i="6" a="1"/>
  <c r="M433" i="6"/>
  <c r="M433" i="6" a="1"/>
  <c r="L433" i="6"/>
  <c r="L433" i="6" a="1"/>
  <c r="K433" i="6"/>
  <c r="K433" i="6" a="1"/>
  <c r="J433" i="6"/>
  <c r="J433" i="6" a="1"/>
  <c r="I433" i="6"/>
  <c r="I433" i="6" a="1"/>
  <c r="H433" i="6"/>
  <c r="H433" i="6" a="1"/>
  <c r="G433" i="6"/>
  <c r="G433" i="6" a="1"/>
  <c r="F433" i="6"/>
  <c r="F433" i="6" a="1"/>
  <c r="E433" i="6"/>
  <c r="E433" i="6" a="1"/>
  <c r="A433" i="6"/>
  <c r="X432" i="6"/>
  <c r="W432" i="6"/>
  <c r="V432" i="6"/>
  <c r="U432" i="6"/>
  <c r="T432" i="6"/>
  <c r="S432" i="6"/>
  <c r="R432" i="6"/>
  <c r="Q432" i="6"/>
  <c r="Q432" i="6" a="1"/>
  <c r="P432" i="6"/>
  <c r="P432" i="6" a="1"/>
  <c r="O432" i="6"/>
  <c r="O432" i="6" a="1"/>
  <c r="N432" i="6"/>
  <c r="N432" i="6" a="1"/>
  <c r="M432" i="6"/>
  <c r="M432" i="6" a="1"/>
  <c r="L432" i="6"/>
  <c r="L432" i="6" a="1"/>
  <c r="K432" i="6"/>
  <c r="K432" i="6" a="1"/>
  <c r="J432" i="6"/>
  <c r="J432" i="6" a="1"/>
  <c r="I432" i="6"/>
  <c r="I432" i="6" a="1"/>
  <c r="H432" i="6"/>
  <c r="H432" i="6" a="1"/>
  <c r="G432" i="6"/>
  <c r="G432" i="6" a="1"/>
  <c r="F432" i="6"/>
  <c r="F432" i="6" a="1"/>
  <c r="E432" i="6"/>
  <c r="E432" i="6" a="1"/>
  <c r="A432" i="6"/>
  <c r="X431" i="6"/>
  <c r="W431" i="6"/>
  <c r="V431" i="6"/>
  <c r="U431" i="6"/>
  <c r="T431" i="6"/>
  <c r="S431" i="6"/>
  <c r="R431" i="6"/>
  <c r="Q431" i="6"/>
  <c r="Q431" i="6" a="1"/>
  <c r="P431" i="6"/>
  <c r="P431" i="6" a="1"/>
  <c r="O431" i="6"/>
  <c r="O431" i="6" a="1"/>
  <c r="N431" i="6"/>
  <c r="N431" i="6" a="1"/>
  <c r="M431" i="6"/>
  <c r="M431" i="6" a="1"/>
  <c r="L431" i="6"/>
  <c r="L431" i="6" a="1"/>
  <c r="K431" i="6"/>
  <c r="K431" i="6" a="1"/>
  <c r="J431" i="6"/>
  <c r="J431" i="6" a="1"/>
  <c r="I431" i="6"/>
  <c r="I431" i="6" a="1"/>
  <c r="H431" i="6"/>
  <c r="H431" i="6" a="1"/>
  <c r="G431" i="6"/>
  <c r="G431" i="6" a="1"/>
  <c r="F431" i="6"/>
  <c r="F431" i="6" a="1"/>
  <c r="E431" i="6"/>
  <c r="E431" i="6" a="1"/>
  <c r="A431" i="6"/>
  <c r="X430" i="6"/>
  <c r="W430" i="6"/>
  <c r="V430" i="6"/>
  <c r="U430" i="6"/>
  <c r="T430" i="6"/>
  <c r="S430" i="6"/>
  <c r="R430" i="6"/>
  <c r="Q430" i="6"/>
  <c r="Q430" i="6" a="1"/>
  <c r="P430" i="6"/>
  <c r="P430" i="6" a="1"/>
  <c r="O430" i="6"/>
  <c r="O430" i="6" a="1"/>
  <c r="N430" i="6"/>
  <c r="N430" i="6" a="1"/>
  <c r="M430" i="6"/>
  <c r="M430" i="6" a="1"/>
  <c r="L430" i="6"/>
  <c r="L430" i="6" a="1"/>
  <c r="K430" i="6"/>
  <c r="K430" i="6" a="1"/>
  <c r="J430" i="6"/>
  <c r="J430" i="6" a="1"/>
  <c r="I430" i="6"/>
  <c r="I430" i="6" a="1"/>
  <c r="H430" i="6"/>
  <c r="H430" i="6" a="1"/>
  <c r="G430" i="6"/>
  <c r="G430" i="6" a="1"/>
  <c r="F430" i="6"/>
  <c r="F430" i="6" a="1"/>
  <c r="E430" i="6"/>
  <c r="E430" i="6" a="1"/>
  <c r="A430" i="6"/>
  <c r="X429" i="6"/>
  <c r="W429" i="6"/>
  <c r="V429" i="6"/>
  <c r="U429" i="6"/>
  <c r="T429" i="6"/>
  <c r="S429" i="6"/>
  <c r="R429" i="6"/>
  <c r="Q429" i="6"/>
  <c r="Q429" i="6" a="1"/>
  <c r="P429" i="6"/>
  <c r="P429" i="6" a="1"/>
  <c r="O429" i="6"/>
  <c r="O429" i="6" a="1"/>
  <c r="N429" i="6"/>
  <c r="N429" i="6" a="1"/>
  <c r="M429" i="6"/>
  <c r="M429" i="6" a="1"/>
  <c r="L429" i="6"/>
  <c r="L429" i="6" a="1"/>
  <c r="K429" i="6"/>
  <c r="K429" i="6" a="1"/>
  <c r="J429" i="6"/>
  <c r="J429" i="6" a="1"/>
  <c r="I429" i="6"/>
  <c r="I429" i="6" a="1"/>
  <c r="H429" i="6"/>
  <c r="H429" i="6" a="1"/>
  <c r="G429" i="6"/>
  <c r="G429" i="6" a="1"/>
  <c r="F429" i="6"/>
  <c r="F429" i="6" a="1"/>
  <c r="E429" i="6"/>
  <c r="E429" i="6" a="1"/>
  <c r="A429" i="6"/>
  <c r="X428" i="6"/>
  <c r="W428" i="6"/>
  <c r="V428" i="6"/>
  <c r="U428" i="6"/>
  <c r="T428" i="6"/>
  <c r="S428" i="6"/>
  <c r="R428" i="6"/>
  <c r="Q428" i="6"/>
  <c r="Q428" i="6" a="1"/>
  <c r="P428" i="6"/>
  <c r="P428" i="6" a="1"/>
  <c r="O428" i="6"/>
  <c r="O428" i="6" a="1"/>
  <c r="N428" i="6"/>
  <c r="N428" i="6" a="1"/>
  <c r="M428" i="6"/>
  <c r="M428" i="6" a="1"/>
  <c r="L428" i="6"/>
  <c r="L428" i="6" a="1"/>
  <c r="K428" i="6"/>
  <c r="K428" i="6" a="1"/>
  <c r="J428" i="6"/>
  <c r="J428" i="6" a="1"/>
  <c r="I428" i="6"/>
  <c r="I428" i="6" a="1"/>
  <c r="H428" i="6"/>
  <c r="H428" i="6" a="1"/>
  <c r="G428" i="6"/>
  <c r="G428" i="6" a="1"/>
  <c r="F428" i="6"/>
  <c r="F428" i="6" a="1"/>
  <c r="E428" i="6"/>
  <c r="E428" i="6" a="1"/>
  <c r="A428" i="6"/>
  <c r="X427" i="6"/>
  <c r="W427" i="6"/>
  <c r="V427" i="6"/>
  <c r="U427" i="6"/>
  <c r="T427" i="6"/>
  <c r="S427" i="6"/>
  <c r="R427" i="6"/>
  <c r="Q427" i="6"/>
  <c r="Q427" i="6" a="1"/>
  <c r="P427" i="6"/>
  <c r="P427" i="6" a="1"/>
  <c r="O427" i="6"/>
  <c r="O427" i="6" a="1"/>
  <c r="N427" i="6"/>
  <c r="N427" i="6" a="1"/>
  <c r="M427" i="6"/>
  <c r="M427" i="6" a="1"/>
  <c r="L427" i="6"/>
  <c r="L427" i="6" a="1"/>
  <c r="K427" i="6"/>
  <c r="K427" i="6" a="1"/>
  <c r="J427" i="6"/>
  <c r="J427" i="6" a="1"/>
  <c r="I427" i="6"/>
  <c r="I427" i="6" a="1"/>
  <c r="H427" i="6"/>
  <c r="H427" i="6" a="1"/>
  <c r="G427" i="6"/>
  <c r="G427" i="6" a="1"/>
  <c r="F427" i="6"/>
  <c r="F427" i="6" a="1"/>
  <c r="E427" i="6"/>
  <c r="E427" i="6" a="1"/>
  <c r="A427" i="6"/>
  <c r="X426" i="6"/>
  <c r="W426" i="6"/>
  <c r="V426" i="6"/>
  <c r="U426" i="6"/>
  <c r="T426" i="6"/>
  <c r="S426" i="6"/>
  <c r="R426" i="6"/>
  <c r="Q426" i="6"/>
  <c r="Q426" i="6" a="1"/>
  <c r="P426" i="6"/>
  <c r="P426" i="6" a="1"/>
  <c r="O426" i="6"/>
  <c r="O426" i="6" a="1"/>
  <c r="N426" i="6"/>
  <c r="N426" i="6" a="1"/>
  <c r="M426" i="6"/>
  <c r="M426" i="6" a="1"/>
  <c r="L426" i="6"/>
  <c r="L426" i="6" a="1"/>
  <c r="K426" i="6"/>
  <c r="K426" i="6" a="1"/>
  <c r="J426" i="6"/>
  <c r="J426" i="6" a="1"/>
  <c r="I426" i="6"/>
  <c r="I426" i="6" a="1"/>
  <c r="H426" i="6"/>
  <c r="H426" i="6" a="1"/>
  <c r="G426" i="6"/>
  <c r="G426" i="6" a="1"/>
  <c r="F426" i="6"/>
  <c r="F426" i="6" a="1"/>
  <c r="E426" i="6"/>
  <c r="E426" i="6" a="1"/>
  <c r="A426" i="6"/>
  <c r="X425" i="6"/>
  <c r="W425" i="6"/>
  <c r="V425" i="6"/>
  <c r="U425" i="6"/>
  <c r="T425" i="6"/>
  <c r="S425" i="6"/>
  <c r="R425" i="6"/>
  <c r="Q425" i="6"/>
  <c r="Q425" i="6" a="1"/>
  <c r="P425" i="6"/>
  <c r="P425" i="6" a="1"/>
  <c r="O425" i="6"/>
  <c r="O425" i="6" a="1"/>
  <c r="N425" i="6"/>
  <c r="N425" i="6" a="1"/>
  <c r="M425" i="6"/>
  <c r="M425" i="6" a="1"/>
  <c r="L425" i="6"/>
  <c r="L425" i="6" a="1"/>
  <c r="K425" i="6"/>
  <c r="K425" i="6" a="1"/>
  <c r="J425" i="6"/>
  <c r="J425" i="6" a="1"/>
  <c r="I425" i="6"/>
  <c r="I425" i="6" a="1"/>
  <c r="H425" i="6"/>
  <c r="H425" i="6" a="1"/>
  <c r="G425" i="6"/>
  <c r="G425" i="6" a="1"/>
  <c r="F425" i="6"/>
  <c r="F425" i="6" a="1"/>
  <c r="E425" i="6"/>
  <c r="E425" i="6" a="1"/>
  <c r="A425" i="6"/>
  <c r="X424" i="6"/>
  <c r="W424" i="6"/>
  <c r="V424" i="6"/>
  <c r="U424" i="6"/>
  <c r="T424" i="6"/>
  <c r="S424" i="6"/>
  <c r="R424" i="6"/>
  <c r="Q424" i="6"/>
  <c r="Q424" i="6" a="1"/>
  <c r="P424" i="6"/>
  <c r="P424" i="6" a="1"/>
  <c r="O424" i="6"/>
  <c r="O424" i="6" a="1"/>
  <c r="N424" i="6"/>
  <c r="N424" i="6" a="1"/>
  <c r="M424" i="6"/>
  <c r="M424" i="6" a="1"/>
  <c r="L424" i="6"/>
  <c r="L424" i="6" a="1"/>
  <c r="K424" i="6"/>
  <c r="K424" i="6" a="1"/>
  <c r="J424" i="6"/>
  <c r="J424" i="6" a="1"/>
  <c r="I424" i="6"/>
  <c r="I424" i="6" a="1"/>
  <c r="H424" i="6"/>
  <c r="H424" i="6" a="1"/>
  <c r="G424" i="6"/>
  <c r="G424" i="6" a="1"/>
  <c r="F424" i="6"/>
  <c r="F424" i="6" a="1"/>
  <c r="E424" i="6"/>
  <c r="E424" i="6" a="1"/>
  <c r="A424" i="6"/>
  <c r="X423" i="6"/>
  <c r="W423" i="6"/>
  <c r="V423" i="6"/>
  <c r="U423" i="6"/>
  <c r="T423" i="6"/>
  <c r="S423" i="6"/>
  <c r="R423" i="6"/>
  <c r="Q423" i="6"/>
  <c r="Q423" i="6" a="1"/>
  <c r="P423" i="6"/>
  <c r="P423" i="6" a="1"/>
  <c r="O423" i="6"/>
  <c r="O423" i="6" a="1"/>
  <c r="N423" i="6"/>
  <c r="N423" i="6" a="1"/>
  <c r="M423" i="6"/>
  <c r="M423" i="6" a="1"/>
  <c r="L423" i="6"/>
  <c r="L423" i="6" a="1"/>
  <c r="K423" i="6"/>
  <c r="K423" i="6" a="1"/>
  <c r="J423" i="6"/>
  <c r="J423" i="6" a="1"/>
  <c r="I423" i="6"/>
  <c r="I423" i="6" a="1"/>
  <c r="H423" i="6"/>
  <c r="H423" i="6" a="1"/>
  <c r="G423" i="6"/>
  <c r="G423" i="6" a="1"/>
  <c r="F423" i="6"/>
  <c r="F423" i="6" a="1"/>
  <c r="E423" i="6"/>
  <c r="E423" i="6" a="1"/>
  <c r="A423" i="6"/>
  <c r="X422" i="6"/>
  <c r="W422" i="6"/>
  <c r="V422" i="6"/>
  <c r="U422" i="6"/>
  <c r="T422" i="6"/>
  <c r="S422" i="6"/>
  <c r="R422" i="6"/>
  <c r="Q422" i="6"/>
  <c r="Q422" i="6" a="1"/>
  <c r="P422" i="6"/>
  <c r="P422" i="6" a="1"/>
  <c r="O422" i="6"/>
  <c r="O422" i="6" a="1"/>
  <c r="N422" i="6"/>
  <c r="N422" i="6" a="1"/>
  <c r="M422" i="6"/>
  <c r="M422" i="6" a="1"/>
  <c r="L422" i="6"/>
  <c r="L422" i="6" a="1"/>
  <c r="K422" i="6"/>
  <c r="K422" i="6" a="1"/>
  <c r="J422" i="6"/>
  <c r="J422" i="6" a="1"/>
  <c r="I422" i="6"/>
  <c r="I422" i="6" a="1"/>
  <c r="H422" i="6"/>
  <c r="H422" i="6" a="1"/>
  <c r="G422" i="6"/>
  <c r="G422" i="6" a="1"/>
  <c r="F422" i="6"/>
  <c r="F422" i="6" a="1"/>
  <c r="E422" i="6"/>
  <c r="E422" i="6" a="1"/>
  <c r="A422" i="6"/>
  <c r="X421" i="6"/>
  <c r="W421" i="6"/>
  <c r="V421" i="6"/>
  <c r="U421" i="6"/>
  <c r="T421" i="6"/>
  <c r="S421" i="6"/>
  <c r="R421" i="6"/>
  <c r="Q421" i="6"/>
  <c r="Q421" i="6" a="1"/>
  <c r="P421" i="6"/>
  <c r="P421" i="6" a="1"/>
  <c r="O421" i="6"/>
  <c r="O421" i="6" a="1"/>
  <c r="N421" i="6"/>
  <c r="N421" i="6" a="1"/>
  <c r="M421" i="6"/>
  <c r="M421" i="6" a="1"/>
  <c r="L421" i="6"/>
  <c r="L421" i="6" a="1"/>
  <c r="K421" i="6"/>
  <c r="K421" i="6" a="1"/>
  <c r="J421" i="6"/>
  <c r="J421" i="6" a="1"/>
  <c r="I421" i="6"/>
  <c r="I421" i="6" a="1"/>
  <c r="H421" i="6"/>
  <c r="H421" i="6" a="1"/>
  <c r="G421" i="6"/>
  <c r="G421" i="6" a="1"/>
  <c r="F421" i="6"/>
  <c r="F421" i="6" a="1"/>
  <c r="E421" i="6"/>
  <c r="E421" i="6" a="1"/>
  <c r="A421" i="6"/>
  <c r="X420" i="6"/>
  <c r="W420" i="6"/>
  <c r="V420" i="6"/>
  <c r="U420" i="6"/>
  <c r="T420" i="6"/>
  <c r="S420" i="6"/>
  <c r="R420" i="6"/>
  <c r="Q420" i="6"/>
  <c r="Q420" i="6" a="1"/>
  <c r="P420" i="6"/>
  <c r="P420" i="6" a="1"/>
  <c r="O420" i="6"/>
  <c r="O420" i="6" a="1"/>
  <c r="N420" i="6"/>
  <c r="N420" i="6" a="1"/>
  <c r="M420" i="6"/>
  <c r="M420" i="6" a="1"/>
  <c r="L420" i="6"/>
  <c r="L420" i="6" a="1"/>
  <c r="K420" i="6"/>
  <c r="K420" i="6" a="1"/>
  <c r="J420" i="6"/>
  <c r="J420" i="6" a="1"/>
  <c r="I420" i="6"/>
  <c r="I420" i="6" a="1"/>
  <c r="H420" i="6"/>
  <c r="H420" i="6" a="1"/>
  <c r="G420" i="6"/>
  <c r="G420" i="6" a="1"/>
  <c r="F420" i="6"/>
  <c r="F420" i="6" a="1"/>
  <c r="E420" i="6"/>
  <c r="E420" i="6" a="1"/>
  <c r="A420" i="6"/>
  <c r="X419" i="6"/>
  <c r="W419" i="6"/>
  <c r="V419" i="6"/>
  <c r="U419" i="6"/>
  <c r="T419" i="6"/>
  <c r="S419" i="6"/>
  <c r="R419" i="6"/>
  <c r="Q419" i="6"/>
  <c r="Q419" i="6" a="1"/>
  <c r="P419" i="6"/>
  <c r="P419" i="6" a="1"/>
  <c r="O419" i="6"/>
  <c r="O419" i="6" a="1"/>
  <c r="N419" i="6"/>
  <c r="N419" i="6" a="1"/>
  <c r="M419" i="6"/>
  <c r="M419" i="6" a="1"/>
  <c r="L419" i="6"/>
  <c r="L419" i="6" a="1"/>
  <c r="K419" i="6"/>
  <c r="K419" i="6" a="1"/>
  <c r="J419" i="6"/>
  <c r="J419" i="6" a="1"/>
  <c r="I419" i="6"/>
  <c r="I419" i="6" a="1"/>
  <c r="H419" i="6"/>
  <c r="H419" i="6" a="1"/>
  <c r="G419" i="6"/>
  <c r="G419" i="6" a="1"/>
  <c r="F419" i="6"/>
  <c r="F419" i="6" a="1"/>
  <c r="E419" i="6"/>
  <c r="E419" i="6" a="1"/>
  <c r="A419" i="6"/>
  <c r="X418" i="6"/>
  <c r="W418" i="6"/>
  <c r="V418" i="6"/>
  <c r="U418" i="6"/>
  <c r="T418" i="6"/>
  <c r="S418" i="6"/>
  <c r="R418" i="6"/>
  <c r="Q418" i="6"/>
  <c r="Q418" i="6" a="1"/>
  <c r="P418" i="6"/>
  <c r="P418" i="6" a="1"/>
  <c r="O418" i="6"/>
  <c r="O418" i="6" a="1"/>
  <c r="N418" i="6"/>
  <c r="N418" i="6" a="1"/>
  <c r="M418" i="6"/>
  <c r="M418" i="6" a="1"/>
  <c r="L418" i="6"/>
  <c r="L418" i="6" a="1"/>
  <c r="K418" i="6"/>
  <c r="K418" i="6" a="1"/>
  <c r="J418" i="6"/>
  <c r="J418" i="6" a="1"/>
  <c r="I418" i="6"/>
  <c r="I418" i="6" a="1"/>
  <c r="H418" i="6"/>
  <c r="H418" i="6" a="1"/>
  <c r="G418" i="6"/>
  <c r="G418" i="6" a="1"/>
  <c r="F418" i="6"/>
  <c r="F418" i="6" a="1"/>
  <c r="E418" i="6"/>
  <c r="E418" i="6" a="1"/>
  <c r="A418" i="6"/>
  <c r="X417" i="6"/>
  <c r="W417" i="6"/>
  <c r="V417" i="6"/>
  <c r="U417" i="6"/>
  <c r="T417" i="6"/>
  <c r="S417" i="6"/>
  <c r="R417" i="6"/>
  <c r="Q417" i="6"/>
  <c r="Q417" i="6" a="1"/>
  <c r="P417" i="6"/>
  <c r="P417" i="6" a="1"/>
  <c r="O417" i="6"/>
  <c r="O417" i="6" a="1"/>
  <c r="N417" i="6"/>
  <c r="N417" i="6" a="1"/>
  <c r="M417" i="6"/>
  <c r="M417" i="6" a="1"/>
  <c r="L417" i="6"/>
  <c r="L417" i="6" a="1"/>
  <c r="K417" i="6"/>
  <c r="K417" i="6" a="1"/>
  <c r="J417" i="6"/>
  <c r="J417" i="6" a="1"/>
  <c r="I417" i="6"/>
  <c r="I417" i="6" a="1"/>
  <c r="H417" i="6"/>
  <c r="H417" i="6" a="1"/>
  <c r="G417" i="6"/>
  <c r="G417" i="6" a="1"/>
  <c r="F417" i="6"/>
  <c r="F417" i="6" a="1"/>
  <c r="E417" i="6"/>
  <c r="E417" i="6" a="1"/>
  <c r="A417" i="6"/>
  <c r="X416" i="6"/>
  <c r="W416" i="6"/>
  <c r="V416" i="6"/>
  <c r="U416" i="6"/>
  <c r="T416" i="6"/>
  <c r="S416" i="6"/>
  <c r="R416" i="6"/>
  <c r="Q416" i="6"/>
  <c r="Q416" i="6" a="1"/>
  <c r="P416" i="6"/>
  <c r="P416" i="6" a="1"/>
  <c r="O416" i="6"/>
  <c r="O416" i="6" a="1"/>
  <c r="N416" i="6"/>
  <c r="N416" i="6" a="1"/>
  <c r="M416" i="6"/>
  <c r="M416" i="6" a="1"/>
  <c r="L416" i="6"/>
  <c r="L416" i="6" a="1"/>
  <c r="K416" i="6"/>
  <c r="K416" i="6" a="1"/>
  <c r="J416" i="6"/>
  <c r="J416" i="6" a="1"/>
  <c r="I416" i="6"/>
  <c r="I416" i="6" a="1"/>
  <c r="H416" i="6"/>
  <c r="H416" i="6" a="1"/>
  <c r="G416" i="6"/>
  <c r="G416" i="6" a="1"/>
  <c r="F416" i="6"/>
  <c r="F416" i="6" a="1"/>
  <c r="E416" i="6"/>
  <c r="E416" i="6" a="1"/>
  <c r="A416" i="6"/>
  <c r="X415" i="6"/>
  <c r="W415" i="6"/>
  <c r="V415" i="6"/>
  <c r="U415" i="6"/>
  <c r="T415" i="6"/>
  <c r="S415" i="6"/>
  <c r="R415" i="6"/>
  <c r="Q415" i="6"/>
  <c r="Q415" i="6" a="1"/>
  <c r="P415" i="6"/>
  <c r="P415" i="6" a="1"/>
  <c r="O415" i="6"/>
  <c r="O415" i="6" a="1"/>
  <c r="N415" i="6"/>
  <c r="N415" i="6" a="1"/>
  <c r="M415" i="6"/>
  <c r="M415" i="6" a="1"/>
  <c r="L415" i="6"/>
  <c r="L415" i="6" a="1"/>
  <c r="K415" i="6"/>
  <c r="K415" i="6" a="1"/>
  <c r="J415" i="6"/>
  <c r="J415" i="6" a="1"/>
  <c r="I415" i="6"/>
  <c r="I415" i="6" a="1"/>
  <c r="H415" i="6"/>
  <c r="H415" i="6" a="1"/>
  <c r="G415" i="6"/>
  <c r="G415" i="6" a="1"/>
  <c r="F415" i="6"/>
  <c r="F415" i="6" a="1"/>
  <c r="E415" i="6"/>
  <c r="E415" i="6" a="1"/>
  <c r="A415" i="6"/>
  <c r="X414" i="6"/>
  <c r="W414" i="6"/>
  <c r="V414" i="6"/>
  <c r="U414" i="6"/>
  <c r="T414" i="6"/>
  <c r="S414" i="6"/>
  <c r="R414" i="6"/>
  <c r="Q414" i="6"/>
  <c r="Q414" i="6" a="1"/>
  <c r="P414" i="6"/>
  <c r="P414" i="6" a="1"/>
  <c r="O414" i="6"/>
  <c r="O414" i="6" a="1"/>
  <c r="N414" i="6"/>
  <c r="N414" i="6" a="1"/>
  <c r="M414" i="6"/>
  <c r="M414" i="6" a="1"/>
  <c r="L414" i="6"/>
  <c r="L414" i="6" a="1"/>
  <c r="K414" i="6"/>
  <c r="K414" i="6" a="1"/>
  <c r="J414" i="6"/>
  <c r="J414" i="6" a="1"/>
  <c r="I414" i="6"/>
  <c r="I414" i="6" a="1"/>
  <c r="H414" i="6"/>
  <c r="H414" i="6" a="1"/>
  <c r="G414" i="6"/>
  <c r="G414" i="6" a="1"/>
  <c r="F414" i="6"/>
  <c r="F414" i="6" a="1"/>
  <c r="E414" i="6"/>
  <c r="E414" i="6" a="1"/>
  <c r="A414" i="6"/>
  <c r="X413" i="6"/>
  <c r="W413" i="6"/>
  <c r="V413" i="6"/>
  <c r="U413" i="6"/>
  <c r="T413" i="6"/>
  <c r="S413" i="6"/>
  <c r="R413" i="6"/>
  <c r="Q413" i="6"/>
  <c r="Q413" i="6" a="1"/>
  <c r="P413" i="6"/>
  <c r="P413" i="6" a="1"/>
  <c r="O413" i="6"/>
  <c r="O413" i="6" a="1"/>
  <c r="N413" i="6"/>
  <c r="N413" i="6" a="1"/>
  <c r="M413" i="6"/>
  <c r="M413" i="6" a="1"/>
  <c r="L413" i="6"/>
  <c r="L413" i="6" a="1"/>
  <c r="K413" i="6"/>
  <c r="K413" i="6" a="1"/>
  <c r="J413" i="6"/>
  <c r="J413" i="6" a="1"/>
  <c r="I413" i="6"/>
  <c r="I413" i="6" a="1"/>
  <c r="H413" i="6"/>
  <c r="H413" i="6" a="1"/>
  <c r="G413" i="6"/>
  <c r="G413" i="6" a="1"/>
  <c r="F413" i="6"/>
  <c r="F413" i="6" a="1"/>
  <c r="E413" i="6"/>
  <c r="E413" i="6" a="1"/>
  <c r="A413" i="6"/>
  <c r="X412" i="6"/>
  <c r="W412" i="6"/>
  <c r="V412" i="6"/>
  <c r="U412" i="6"/>
  <c r="T412" i="6"/>
  <c r="S412" i="6"/>
  <c r="R412" i="6"/>
  <c r="Q412" i="6"/>
  <c r="Q412" i="6" a="1"/>
  <c r="P412" i="6"/>
  <c r="P412" i="6" a="1"/>
  <c r="O412" i="6"/>
  <c r="O412" i="6" a="1"/>
  <c r="N412" i="6"/>
  <c r="N412" i="6" a="1"/>
  <c r="M412" i="6"/>
  <c r="M412" i="6" a="1"/>
  <c r="L412" i="6"/>
  <c r="L412" i="6" a="1"/>
  <c r="K412" i="6"/>
  <c r="K412" i="6" a="1"/>
  <c r="J412" i="6"/>
  <c r="J412" i="6" a="1"/>
  <c r="I412" i="6"/>
  <c r="I412" i="6" a="1"/>
  <c r="H412" i="6"/>
  <c r="H412" i="6" a="1"/>
  <c r="G412" i="6"/>
  <c r="G412" i="6" a="1"/>
  <c r="F412" i="6"/>
  <c r="F412" i="6" a="1"/>
  <c r="E412" i="6"/>
  <c r="E412" i="6" a="1"/>
  <c r="A412" i="6"/>
  <c r="X411" i="6"/>
  <c r="W411" i="6"/>
  <c r="V411" i="6"/>
  <c r="U411" i="6"/>
  <c r="T411" i="6"/>
  <c r="S411" i="6"/>
  <c r="R411" i="6"/>
  <c r="Q411" i="6"/>
  <c r="Q411" i="6" a="1"/>
  <c r="P411" i="6"/>
  <c r="P411" i="6" a="1"/>
  <c r="O411" i="6"/>
  <c r="O411" i="6" a="1"/>
  <c r="N411" i="6"/>
  <c r="N411" i="6" a="1"/>
  <c r="M411" i="6"/>
  <c r="M411" i="6" a="1"/>
  <c r="L411" i="6"/>
  <c r="L411" i="6" a="1"/>
  <c r="K411" i="6"/>
  <c r="K411" i="6" a="1"/>
  <c r="J411" i="6"/>
  <c r="J411" i="6" a="1"/>
  <c r="I411" i="6"/>
  <c r="I411" i="6" a="1"/>
  <c r="H411" i="6"/>
  <c r="H411" i="6" a="1"/>
  <c r="G411" i="6"/>
  <c r="G411" i="6" a="1"/>
  <c r="F411" i="6"/>
  <c r="F411" i="6" a="1"/>
  <c r="E411" i="6"/>
  <c r="E411" i="6" a="1"/>
  <c r="A411" i="6"/>
  <c r="X410" i="6"/>
  <c r="W410" i="6"/>
  <c r="V410" i="6"/>
  <c r="U410" i="6"/>
  <c r="T410" i="6"/>
  <c r="S410" i="6"/>
  <c r="R410" i="6"/>
  <c r="Q410" i="6"/>
  <c r="Q410" i="6" a="1"/>
  <c r="P410" i="6"/>
  <c r="P410" i="6" a="1"/>
  <c r="O410" i="6"/>
  <c r="O410" i="6" a="1"/>
  <c r="N410" i="6"/>
  <c r="N410" i="6" a="1"/>
  <c r="M410" i="6"/>
  <c r="M410" i="6" a="1"/>
  <c r="L410" i="6"/>
  <c r="L410" i="6" a="1"/>
  <c r="K410" i="6"/>
  <c r="K410" i="6" a="1"/>
  <c r="J410" i="6"/>
  <c r="J410" i="6" a="1"/>
  <c r="I410" i="6"/>
  <c r="I410" i="6" a="1"/>
  <c r="H410" i="6"/>
  <c r="H410" i="6" a="1"/>
  <c r="G410" i="6"/>
  <c r="G410" i="6" a="1"/>
  <c r="F410" i="6"/>
  <c r="F410" i="6" a="1"/>
  <c r="E410" i="6"/>
  <c r="E410" i="6" a="1"/>
  <c r="A410" i="6"/>
  <c r="X409" i="6"/>
  <c r="W409" i="6"/>
  <c r="V409" i="6"/>
  <c r="U409" i="6"/>
  <c r="T409" i="6"/>
  <c r="S409" i="6"/>
  <c r="R409" i="6"/>
  <c r="Q409" i="6"/>
  <c r="Q409" i="6" a="1"/>
  <c r="P409" i="6"/>
  <c r="P409" i="6" a="1"/>
  <c r="O409" i="6"/>
  <c r="O409" i="6" a="1"/>
  <c r="N409" i="6"/>
  <c r="N409" i="6" a="1"/>
  <c r="M409" i="6"/>
  <c r="M409" i="6" a="1"/>
  <c r="L409" i="6"/>
  <c r="L409" i="6" a="1"/>
  <c r="K409" i="6"/>
  <c r="K409" i="6" a="1"/>
  <c r="J409" i="6"/>
  <c r="J409" i="6" a="1"/>
  <c r="I409" i="6"/>
  <c r="I409" i="6" a="1"/>
  <c r="H409" i="6"/>
  <c r="H409" i="6" a="1"/>
  <c r="G409" i="6"/>
  <c r="G409" i="6" a="1"/>
  <c r="F409" i="6"/>
  <c r="F409" i="6" a="1"/>
  <c r="E409" i="6"/>
  <c r="E409" i="6" a="1"/>
  <c r="A409" i="6"/>
  <c r="X408" i="6"/>
  <c r="W408" i="6"/>
  <c r="V408" i="6"/>
  <c r="U408" i="6"/>
  <c r="T408" i="6"/>
  <c r="S408" i="6"/>
  <c r="R408" i="6"/>
  <c r="Q408" i="6"/>
  <c r="Q408" i="6" a="1"/>
  <c r="P408" i="6"/>
  <c r="P408" i="6" a="1"/>
  <c r="O408" i="6"/>
  <c r="O408" i="6" a="1"/>
  <c r="N408" i="6"/>
  <c r="N408" i="6" a="1"/>
  <c r="M408" i="6"/>
  <c r="M408" i="6" a="1"/>
  <c r="L408" i="6"/>
  <c r="L408" i="6" a="1"/>
  <c r="K408" i="6"/>
  <c r="K408" i="6" a="1"/>
  <c r="J408" i="6"/>
  <c r="J408" i="6" a="1"/>
  <c r="I408" i="6"/>
  <c r="I408" i="6" a="1"/>
  <c r="H408" i="6"/>
  <c r="H408" i="6" a="1"/>
  <c r="G408" i="6"/>
  <c r="G408" i="6" a="1"/>
  <c r="F408" i="6"/>
  <c r="F408" i="6" a="1"/>
  <c r="E408" i="6"/>
  <c r="E408" i="6" a="1"/>
  <c r="A408" i="6"/>
  <c r="X407" i="6"/>
  <c r="W407" i="6"/>
  <c r="V407" i="6"/>
  <c r="U407" i="6"/>
  <c r="T407" i="6"/>
  <c r="S407" i="6"/>
  <c r="R407" i="6"/>
  <c r="Q407" i="6"/>
  <c r="Q407" i="6" a="1"/>
  <c r="P407" i="6"/>
  <c r="P407" i="6" a="1"/>
  <c r="O407" i="6"/>
  <c r="O407" i="6" a="1"/>
  <c r="N407" i="6"/>
  <c r="N407" i="6" a="1"/>
  <c r="M407" i="6"/>
  <c r="M407" i="6" a="1"/>
  <c r="L407" i="6"/>
  <c r="L407" i="6" a="1"/>
  <c r="K407" i="6"/>
  <c r="K407" i="6" a="1"/>
  <c r="J407" i="6"/>
  <c r="J407" i="6" a="1"/>
  <c r="I407" i="6"/>
  <c r="I407" i="6" a="1"/>
  <c r="H407" i="6"/>
  <c r="H407" i="6" a="1"/>
  <c r="G407" i="6"/>
  <c r="G407" i="6" a="1"/>
  <c r="F407" i="6"/>
  <c r="F407" i="6" a="1"/>
  <c r="E407" i="6"/>
  <c r="E407" i="6" a="1"/>
  <c r="A407" i="6"/>
  <c r="X406" i="6"/>
  <c r="W406" i="6"/>
  <c r="V406" i="6"/>
  <c r="U406" i="6"/>
  <c r="T406" i="6"/>
  <c r="S406" i="6"/>
  <c r="R406" i="6"/>
  <c r="Q406" i="6"/>
  <c r="Q406" i="6" a="1"/>
  <c r="P406" i="6"/>
  <c r="P406" i="6" a="1"/>
  <c r="O406" i="6"/>
  <c r="O406" i="6" a="1"/>
  <c r="N406" i="6"/>
  <c r="N406" i="6" a="1"/>
  <c r="M406" i="6"/>
  <c r="M406" i="6" a="1"/>
  <c r="L406" i="6"/>
  <c r="L406" i="6" a="1"/>
  <c r="K406" i="6"/>
  <c r="K406" i="6" a="1"/>
  <c r="J406" i="6"/>
  <c r="J406" i="6" a="1"/>
  <c r="I406" i="6"/>
  <c r="I406" i="6" a="1"/>
  <c r="H406" i="6"/>
  <c r="H406" i="6" a="1"/>
  <c r="G406" i="6"/>
  <c r="G406" i="6" a="1"/>
  <c r="F406" i="6"/>
  <c r="F406" i="6" a="1"/>
  <c r="E406" i="6"/>
  <c r="E406" i="6" a="1"/>
  <c r="A406" i="6"/>
  <c r="X405" i="6"/>
  <c r="W405" i="6"/>
  <c r="V405" i="6"/>
  <c r="U405" i="6"/>
  <c r="T405" i="6"/>
  <c r="S405" i="6"/>
  <c r="R405" i="6"/>
  <c r="Q405" i="6"/>
  <c r="Q405" i="6" a="1"/>
  <c r="P405" i="6"/>
  <c r="P405" i="6" a="1"/>
  <c r="O405" i="6"/>
  <c r="O405" i="6" a="1"/>
  <c r="N405" i="6"/>
  <c r="N405" i="6" a="1"/>
  <c r="M405" i="6"/>
  <c r="M405" i="6" a="1"/>
  <c r="L405" i="6"/>
  <c r="L405" i="6" a="1"/>
  <c r="K405" i="6"/>
  <c r="K405" i="6" a="1"/>
  <c r="J405" i="6"/>
  <c r="J405" i="6" a="1"/>
  <c r="I405" i="6"/>
  <c r="I405" i="6" a="1"/>
  <c r="H405" i="6"/>
  <c r="H405" i="6" a="1"/>
  <c r="G405" i="6"/>
  <c r="G405" i="6" a="1"/>
  <c r="F405" i="6"/>
  <c r="F405" i="6" a="1"/>
  <c r="E405" i="6"/>
  <c r="E405" i="6" a="1"/>
  <c r="A405" i="6"/>
  <c r="X404" i="6"/>
  <c r="W404" i="6"/>
  <c r="V404" i="6"/>
  <c r="U404" i="6"/>
  <c r="T404" i="6"/>
  <c r="S404" i="6"/>
  <c r="R404" i="6"/>
  <c r="Q404" i="6"/>
  <c r="Q404" i="6" a="1"/>
  <c r="P404" i="6"/>
  <c r="P404" i="6" a="1"/>
  <c r="O404" i="6"/>
  <c r="O404" i="6" a="1"/>
  <c r="N404" i="6"/>
  <c r="N404" i="6" a="1"/>
  <c r="M404" i="6"/>
  <c r="M404" i="6" a="1"/>
  <c r="L404" i="6"/>
  <c r="L404" i="6" a="1"/>
  <c r="K404" i="6"/>
  <c r="K404" i="6" a="1"/>
  <c r="J404" i="6"/>
  <c r="J404" i="6" a="1"/>
  <c r="I404" i="6"/>
  <c r="I404" i="6" a="1"/>
  <c r="H404" i="6"/>
  <c r="H404" i="6" a="1"/>
  <c r="G404" i="6"/>
  <c r="G404" i="6" a="1"/>
  <c r="F404" i="6"/>
  <c r="F404" i="6" a="1"/>
  <c r="E404" i="6"/>
  <c r="E404" i="6" a="1"/>
  <c r="A404" i="6"/>
  <c r="X403" i="6"/>
  <c r="W403" i="6"/>
  <c r="V403" i="6"/>
  <c r="U403" i="6"/>
  <c r="T403" i="6"/>
  <c r="S403" i="6"/>
  <c r="R403" i="6"/>
  <c r="Q403" i="6"/>
  <c r="Q403" i="6" a="1"/>
  <c r="P403" i="6"/>
  <c r="P403" i="6" a="1"/>
  <c r="O403" i="6"/>
  <c r="O403" i="6" a="1"/>
  <c r="N403" i="6"/>
  <c r="N403" i="6" a="1"/>
  <c r="M403" i="6"/>
  <c r="M403" i="6" a="1"/>
  <c r="L403" i="6"/>
  <c r="L403" i="6" a="1"/>
  <c r="K403" i="6"/>
  <c r="K403" i="6" a="1"/>
  <c r="J403" i="6"/>
  <c r="J403" i="6" a="1"/>
  <c r="I403" i="6"/>
  <c r="I403" i="6" a="1"/>
  <c r="H403" i="6"/>
  <c r="H403" i="6" a="1"/>
  <c r="G403" i="6"/>
  <c r="G403" i="6" a="1"/>
  <c r="F403" i="6"/>
  <c r="F403" i="6" a="1"/>
  <c r="E403" i="6"/>
  <c r="E403" i="6" a="1"/>
  <c r="A403" i="6"/>
  <c r="X402" i="6"/>
  <c r="W402" i="6"/>
  <c r="V402" i="6"/>
  <c r="U402" i="6"/>
  <c r="T402" i="6"/>
  <c r="S402" i="6"/>
  <c r="R402" i="6"/>
  <c r="Q402" i="6"/>
  <c r="Q402" i="6" a="1"/>
  <c r="P402" i="6"/>
  <c r="P402" i="6" a="1"/>
  <c r="O402" i="6"/>
  <c r="O402" i="6" a="1"/>
  <c r="N402" i="6"/>
  <c r="N402" i="6" a="1"/>
  <c r="M402" i="6"/>
  <c r="M402" i="6" a="1"/>
  <c r="L402" i="6"/>
  <c r="L402" i="6" a="1"/>
  <c r="K402" i="6"/>
  <c r="K402" i="6" a="1"/>
  <c r="J402" i="6"/>
  <c r="J402" i="6" a="1"/>
  <c r="I402" i="6"/>
  <c r="I402" i="6" a="1"/>
  <c r="H402" i="6"/>
  <c r="H402" i="6" a="1"/>
  <c r="G402" i="6"/>
  <c r="G402" i="6" a="1"/>
  <c r="F402" i="6"/>
  <c r="F402" i="6" a="1"/>
  <c r="E402" i="6"/>
  <c r="E402" i="6" a="1"/>
  <c r="A402" i="6"/>
  <c r="X401" i="6"/>
  <c r="W401" i="6"/>
  <c r="V401" i="6"/>
  <c r="U401" i="6"/>
  <c r="T401" i="6"/>
  <c r="S401" i="6"/>
  <c r="R401" i="6"/>
  <c r="Q401" i="6"/>
  <c r="Q401" i="6" a="1"/>
  <c r="P401" i="6"/>
  <c r="P401" i="6" a="1"/>
  <c r="O401" i="6"/>
  <c r="O401" i="6" a="1"/>
  <c r="N401" i="6"/>
  <c r="N401" i="6" a="1"/>
  <c r="M401" i="6"/>
  <c r="M401" i="6" a="1"/>
  <c r="L401" i="6"/>
  <c r="L401" i="6" a="1"/>
  <c r="K401" i="6"/>
  <c r="K401" i="6" a="1"/>
  <c r="J401" i="6"/>
  <c r="J401" i="6" a="1"/>
  <c r="I401" i="6"/>
  <c r="I401" i="6" a="1"/>
  <c r="H401" i="6"/>
  <c r="H401" i="6" a="1"/>
  <c r="G401" i="6"/>
  <c r="G401" i="6" a="1"/>
  <c r="F401" i="6"/>
  <c r="F401" i="6" a="1"/>
  <c r="E401" i="6"/>
  <c r="E401" i="6" a="1"/>
  <c r="A401" i="6"/>
  <c r="X400" i="6"/>
  <c r="W400" i="6"/>
  <c r="V400" i="6"/>
  <c r="U400" i="6"/>
  <c r="T400" i="6"/>
  <c r="S400" i="6"/>
  <c r="R400" i="6"/>
  <c r="Q400" i="6"/>
  <c r="Q400" i="6" a="1"/>
  <c r="P400" i="6"/>
  <c r="P400" i="6" a="1"/>
  <c r="O400" i="6"/>
  <c r="O400" i="6" a="1"/>
  <c r="N400" i="6"/>
  <c r="N400" i="6" a="1"/>
  <c r="M400" i="6"/>
  <c r="M400" i="6" a="1"/>
  <c r="L400" i="6"/>
  <c r="L400" i="6" a="1"/>
  <c r="K400" i="6"/>
  <c r="K400" i="6" a="1"/>
  <c r="J400" i="6"/>
  <c r="J400" i="6" a="1"/>
  <c r="I400" i="6"/>
  <c r="I400" i="6" a="1"/>
  <c r="H400" i="6"/>
  <c r="H400" i="6" a="1"/>
  <c r="G400" i="6"/>
  <c r="G400" i="6" a="1"/>
  <c r="F400" i="6"/>
  <c r="F400" i="6" a="1"/>
  <c r="E400" i="6"/>
  <c r="E400" i="6" a="1"/>
  <c r="A400" i="6"/>
  <c r="X399" i="6"/>
  <c r="W399" i="6"/>
  <c r="V399" i="6"/>
  <c r="U399" i="6"/>
  <c r="T399" i="6"/>
  <c r="S399" i="6"/>
  <c r="R399" i="6"/>
  <c r="Q399" i="6"/>
  <c r="Q399" i="6" a="1"/>
  <c r="P399" i="6"/>
  <c r="P399" i="6" a="1"/>
  <c r="O399" i="6"/>
  <c r="O399" i="6" a="1"/>
  <c r="N399" i="6"/>
  <c r="N399" i="6" a="1"/>
  <c r="M399" i="6"/>
  <c r="M399" i="6" a="1"/>
  <c r="L399" i="6"/>
  <c r="L399" i="6" a="1"/>
  <c r="K399" i="6"/>
  <c r="K399" i="6" a="1"/>
  <c r="J399" i="6"/>
  <c r="J399" i="6" a="1"/>
  <c r="I399" i="6"/>
  <c r="I399" i="6" a="1"/>
  <c r="H399" i="6"/>
  <c r="H399" i="6" a="1"/>
  <c r="G399" i="6"/>
  <c r="G399" i="6" a="1"/>
  <c r="F399" i="6"/>
  <c r="F399" i="6" a="1"/>
  <c r="E399" i="6"/>
  <c r="E399" i="6" a="1"/>
  <c r="A399" i="6"/>
  <c r="X398" i="6"/>
  <c r="W398" i="6"/>
  <c r="V398" i="6"/>
  <c r="U398" i="6"/>
  <c r="T398" i="6"/>
  <c r="S398" i="6"/>
  <c r="R398" i="6"/>
  <c r="Q398" i="6"/>
  <c r="Q398" i="6" a="1"/>
  <c r="P398" i="6"/>
  <c r="P398" i="6" a="1"/>
  <c r="O398" i="6"/>
  <c r="O398" i="6" a="1"/>
  <c r="N398" i="6"/>
  <c r="N398" i="6" a="1"/>
  <c r="M398" i="6"/>
  <c r="M398" i="6" a="1"/>
  <c r="L398" i="6"/>
  <c r="L398" i="6" a="1"/>
  <c r="K398" i="6"/>
  <c r="K398" i="6" a="1"/>
  <c r="J398" i="6"/>
  <c r="J398" i="6" a="1"/>
  <c r="I398" i="6"/>
  <c r="I398" i="6" a="1"/>
  <c r="H398" i="6"/>
  <c r="H398" i="6" a="1"/>
  <c r="G398" i="6"/>
  <c r="G398" i="6" a="1"/>
  <c r="F398" i="6"/>
  <c r="F398" i="6" a="1"/>
  <c r="E398" i="6"/>
  <c r="E398" i="6" a="1"/>
  <c r="A398" i="6"/>
  <c r="X397" i="6"/>
  <c r="W397" i="6"/>
  <c r="V397" i="6"/>
  <c r="U397" i="6"/>
  <c r="T397" i="6"/>
  <c r="S397" i="6"/>
  <c r="R397" i="6"/>
  <c r="Q397" i="6"/>
  <c r="Q397" i="6" a="1"/>
  <c r="P397" i="6"/>
  <c r="P397" i="6" a="1"/>
  <c r="O397" i="6"/>
  <c r="O397" i="6" a="1"/>
  <c r="N397" i="6"/>
  <c r="N397" i="6" a="1"/>
  <c r="M397" i="6"/>
  <c r="M397" i="6" a="1"/>
  <c r="L397" i="6"/>
  <c r="L397" i="6" a="1"/>
  <c r="K397" i="6"/>
  <c r="K397" i="6" a="1"/>
  <c r="J397" i="6"/>
  <c r="J397" i="6" a="1"/>
  <c r="I397" i="6"/>
  <c r="I397" i="6" a="1"/>
  <c r="H397" i="6"/>
  <c r="H397" i="6" a="1"/>
  <c r="G397" i="6"/>
  <c r="G397" i="6" a="1"/>
  <c r="F397" i="6"/>
  <c r="F397" i="6" a="1"/>
  <c r="E397" i="6"/>
  <c r="E397" i="6" a="1"/>
  <c r="A397" i="6"/>
  <c r="X396" i="6"/>
  <c r="W396" i="6"/>
  <c r="V396" i="6"/>
  <c r="U396" i="6"/>
  <c r="T396" i="6"/>
  <c r="S396" i="6"/>
  <c r="R396" i="6"/>
  <c r="Q396" i="6"/>
  <c r="Q396" i="6" a="1"/>
  <c r="P396" i="6"/>
  <c r="P396" i="6" a="1"/>
  <c r="O396" i="6"/>
  <c r="O396" i="6" a="1"/>
  <c r="N396" i="6"/>
  <c r="N396" i="6" a="1"/>
  <c r="M396" i="6"/>
  <c r="M396" i="6" a="1"/>
  <c r="L396" i="6"/>
  <c r="L396" i="6" a="1"/>
  <c r="K396" i="6"/>
  <c r="K396" i="6" a="1"/>
  <c r="J396" i="6"/>
  <c r="J396" i="6" a="1"/>
  <c r="I396" i="6"/>
  <c r="I396" i="6" a="1"/>
  <c r="H396" i="6"/>
  <c r="H396" i="6" a="1"/>
  <c r="G396" i="6"/>
  <c r="G396" i="6" a="1"/>
  <c r="F396" i="6"/>
  <c r="F396" i="6" a="1"/>
  <c r="E396" i="6"/>
  <c r="E396" i="6" a="1"/>
  <c r="A396" i="6"/>
  <c r="X395" i="6"/>
  <c r="W395" i="6"/>
  <c r="V395" i="6"/>
  <c r="U395" i="6"/>
  <c r="T395" i="6"/>
  <c r="S395" i="6"/>
  <c r="R395" i="6"/>
  <c r="Q395" i="6"/>
  <c r="Q395" i="6" a="1"/>
  <c r="P395" i="6"/>
  <c r="P395" i="6" a="1"/>
  <c r="O395" i="6"/>
  <c r="O395" i="6" a="1"/>
  <c r="N395" i="6"/>
  <c r="N395" i="6" a="1"/>
  <c r="M395" i="6"/>
  <c r="M395" i="6" a="1"/>
  <c r="L395" i="6"/>
  <c r="L395" i="6" a="1"/>
  <c r="K395" i="6"/>
  <c r="K395" i="6" a="1"/>
  <c r="J395" i="6"/>
  <c r="J395" i="6" a="1"/>
  <c r="I395" i="6"/>
  <c r="I395" i="6" a="1"/>
  <c r="H395" i="6"/>
  <c r="H395" i="6" a="1"/>
  <c r="G395" i="6"/>
  <c r="G395" i="6" a="1"/>
  <c r="F395" i="6"/>
  <c r="F395" i="6" a="1"/>
  <c r="E395" i="6"/>
  <c r="E395" i="6" a="1"/>
  <c r="A395" i="6"/>
  <c r="X394" i="6"/>
  <c r="W394" i="6"/>
  <c r="V394" i="6"/>
  <c r="U394" i="6"/>
  <c r="T394" i="6"/>
  <c r="S394" i="6"/>
  <c r="R394" i="6"/>
  <c r="Q394" i="6"/>
  <c r="Q394" i="6" a="1"/>
  <c r="P394" i="6"/>
  <c r="P394" i="6" a="1"/>
  <c r="O394" i="6"/>
  <c r="O394" i="6" a="1"/>
  <c r="N394" i="6"/>
  <c r="N394" i="6" a="1"/>
  <c r="M394" i="6"/>
  <c r="M394" i="6" a="1"/>
  <c r="L394" i="6"/>
  <c r="L394" i="6" a="1"/>
  <c r="K394" i="6"/>
  <c r="K394" i="6" a="1"/>
  <c r="J394" i="6"/>
  <c r="J394" i="6" a="1"/>
  <c r="I394" i="6"/>
  <c r="I394" i="6" a="1"/>
  <c r="H394" i="6"/>
  <c r="H394" i="6" a="1"/>
  <c r="G394" i="6"/>
  <c r="G394" i="6" a="1"/>
  <c r="F394" i="6"/>
  <c r="F394" i="6" a="1"/>
  <c r="E394" i="6"/>
  <c r="E394" i="6" a="1"/>
  <c r="A394" i="6"/>
  <c r="X393" i="6"/>
  <c r="W393" i="6"/>
  <c r="V393" i="6"/>
  <c r="U393" i="6"/>
  <c r="T393" i="6"/>
  <c r="S393" i="6"/>
  <c r="R393" i="6"/>
  <c r="Q393" i="6"/>
  <c r="Q393" i="6" a="1"/>
  <c r="P393" i="6"/>
  <c r="P393" i="6" a="1"/>
  <c r="O393" i="6"/>
  <c r="O393" i="6" a="1"/>
  <c r="N393" i="6"/>
  <c r="N393" i="6" a="1"/>
  <c r="M393" i="6"/>
  <c r="M393" i="6" a="1"/>
  <c r="L393" i="6"/>
  <c r="L393" i="6" a="1"/>
  <c r="K393" i="6"/>
  <c r="K393" i="6" a="1"/>
  <c r="J393" i="6"/>
  <c r="J393" i="6" a="1"/>
  <c r="I393" i="6"/>
  <c r="I393" i="6" a="1"/>
  <c r="H393" i="6"/>
  <c r="H393" i="6" a="1"/>
  <c r="G393" i="6"/>
  <c r="G393" i="6" a="1"/>
  <c r="F393" i="6"/>
  <c r="F393" i="6" a="1"/>
  <c r="E393" i="6"/>
  <c r="E393" i="6" a="1"/>
  <c r="A393" i="6"/>
  <c r="X392" i="6"/>
  <c r="W392" i="6"/>
  <c r="V392" i="6"/>
  <c r="U392" i="6"/>
  <c r="T392" i="6"/>
  <c r="S392" i="6"/>
  <c r="R392" i="6"/>
  <c r="Q392" i="6"/>
  <c r="Q392" i="6" a="1"/>
  <c r="P392" i="6"/>
  <c r="P392" i="6" a="1"/>
  <c r="O392" i="6"/>
  <c r="O392" i="6" a="1"/>
  <c r="N392" i="6"/>
  <c r="N392" i="6" a="1"/>
  <c r="M392" i="6"/>
  <c r="M392" i="6" a="1"/>
  <c r="L392" i="6"/>
  <c r="L392" i="6" a="1"/>
  <c r="K392" i="6"/>
  <c r="K392" i="6" a="1"/>
  <c r="J392" i="6"/>
  <c r="J392" i="6" a="1"/>
  <c r="I392" i="6"/>
  <c r="I392" i="6" a="1"/>
  <c r="H392" i="6"/>
  <c r="H392" i="6" a="1"/>
  <c r="G392" i="6"/>
  <c r="G392" i="6" a="1"/>
  <c r="F392" i="6"/>
  <c r="F392" i="6" a="1"/>
  <c r="E392" i="6"/>
  <c r="E392" i="6" a="1"/>
  <c r="A392" i="6"/>
  <c r="X391" i="6"/>
  <c r="W391" i="6"/>
  <c r="V391" i="6"/>
  <c r="U391" i="6"/>
  <c r="T391" i="6"/>
  <c r="S391" i="6"/>
  <c r="R391" i="6"/>
  <c r="Q391" i="6"/>
  <c r="Q391" i="6" a="1"/>
  <c r="P391" i="6"/>
  <c r="P391" i="6" a="1"/>
  <c r="O391" i="6"/>
  <c r="O391" i="6" a="1"/>
  <c r="N391" i="6"/>
  <c r="N391" i="6" a="1"/>
  <c r="M391" i="6"/>
  <c r="M391" i="6" a="1"/>
  <c r="L391" i="6"/>
  <c r="L391" i="6" a="1"/>
  <c r="K391" i="6"/>
  <c r="K391" i="6" a="1"/>
  <c r="J391" i="6"/>
  <c r="J391" i="6" a="1"/>
  <c r="I391" i="6"/>
  <c r="I391" i="6" a="1"/>
  <c r="H391" i="6"/>
  <c r="H391" i="6" a="1"/>
  <c r="G391" i="6"/>
  <c r="G391" i="6" a="1"/>
  <c r="F391" i="6"/>
  <c r="F391" i="6" a="1"/>
  <c r="E391" i="6"/>
  <c r="E391" i="6" a="1"/>
  <c r="A391" i="6"/>
  <c r="X390" i="6"/>
  <c r="W390" i="6"/>
  <c r="V390" i="6"/>
  <c r="U390" i="6"/>
  <c r="T390" i="6"/>
  <c r="S390" i="6"/>
  <c r="R390" i="6"/>
  <c r="Q390" i="6"/>
  <c r="Q390" i="6" a="1"/>
  <c r="P390" i="6"/>
  <c r="P390" i="6" a="1"/>
  <c r="O390" i="6"/>
  <c r="O390" i="6" a="1"/>
  <c r="N390" i="6"/>
  <c r="N390" i="6" a="1"/>
  <c r="M390" i="6"/>
  <c r="M390" i="6" a="1"/>
  <c r="L390" i="6"/>
  <c r="L390" i="6" a="1"/>
  <c r="K390" i="6"/>
  <c r="K390" i="6" a="1"/>
  <c r="J390" i="6"/>
  <c r="J390" i="6" a="1"/>
  <c r="I390" i="6"/>
  <c r="I390" i="6" a="1"/>
  <c r="H390" i="6"/>
  <c r="H390" i="6" a="1"/>
  <c r="G390" i="6"/>
  <c r="G390" i="6" a="1"/>
  <c r="F390" i="6"/>
  <c r="F390" i="6" a="1"/>
  <c r="E390" i="6"/>
  <c r="E390" i="6" a="1"/>
  <c r="A390" i="6"/>
  <c r="X389" i="6"/>
  <c r="W389" i="6"/>
  <c r="V389" i="6"/>
  <c r="U389" i="6"/>
  <c r="T389" i="6"/>
  <c r="S389" i="6"/>
  <c r="R389" i="6"/>
  <c r="Q389" i="6"/>
  <c r="Q389" i="6" a="1"/>
  <c r="P389" i="6"/>
  <c r="P389" i="6" a="1"/>
  <c r="O389" i="6"/>
  <c r="O389" i="6" a="1"/>
  <c r="N389" i="6"/>
  <c r="N389" i="6" a="1"/>
  <c r="M389" i="6"/>
  <c r="M389" i="6" a="1"/>
  <c r="L389" i="6"/>
  <c r="L389" i="6" a="1"/>
  <c r="K389" i="6"/>
  <c r="K389" i="6" a="1"/>
  <c r="J389" i="6"/>
  <c r="J389" i="6" a="1"/>
  <c r="I389" i="6"/>
  <c r="I389" i="6" a="1"/>
  <c r="H389" i="6"/>
  <c r="H389" i="6" a="1"/>
  <c r="G389" i="6"/>
  <c r="G389" i="6" a="1"/>
  <c r="F389" i="6"/>
  <c r="F389" i="6" a="1"/>
  <c r="E389" i="6"/>
  <c r="E389" i="6" a="1"/>
  <c r="A389" i="6"/>
  <c r="X388" i="6"/>
  <c r="W388" i="6"/>
  <c r="V388" i="6"/>
  <c r="U388" i="6"/>
  <c r="T388" i="6"/>
  <c r="S388" i="6"/>
  <c r="R388" i="6"/>
  <c r="Q388" i="6"/>
  <c r="Q388" i="6" a="1"/>
  <c r="P388" i="6"/>
  <c r="P388" i="6" a="1"/>
  <c r="O388" i="6"/>
  <c r="O388" i="6" a="1"/>
  <c r="N388" i="6"/>
  <c r="N388" i="6" a="1"/>
  <c r="M388" i="6"/>
  <c r="M388" i="6" a="1"/>
  <c r="L388" i="6"/>
  <c r="L388" i="6" a="1"/>
  <c r="K388" i="6"/>
  <c r="K388" i="6" a="1"/>
  <c r="J388" i="6"/>
  <c r="J388" i="6" a="1"/>
  <c r="I388" i="6"/>
  <c r="I388" i="6" a="1"/>
  <c r="H388" i="6"/>
  <c r="H388" i="6" a="1"/>
  <c r="G388" i="6"/>
  <c r="G388" i="6" a="1"/>
  <c r="F388" i="6"/>
  <c r="F388" i="6" a="1"/>
  <c r="E388" i="6"/>
  <c r="E388" i="6" a="1"/>
  <c r="A388" i="6"/>
  <c r="X387" i="6"/>
  <c r="W387" i="6"/>
  <c r="V387" i="6"/>
  <c r="U387" i="6"/>
  <c r="T387" i="6"/>
  <c r="S387" i="6"/>
  <c r="R387" i="6"/>
  <c r="Q387" i="6"/>
  <c r="Q387" i="6" a="1"/>
  <c r="P387" i="6"/>
  <c r="P387" i="6" a="1"/>
  <c r="O387" i="6"/>
  <c r="O387" i="6" a="1"/>
  <c r="N387" i="6"/>
  <c r="N387" i="6" a="1"/>
  <c r="M387" i="6"/>
  <c r="M387" i="6" a="1"/>
  <c r="L387" i="6"/>
  <c r="L387" i="6" a="1"/>
  <c r="K387" i="6"/>
  <c r="K387" i="6" a="1"/>
  <c r="J387" i="6"/>
  <c r="J387" i="6" a="1"/>
  <c r="I387" i="6"/>
  <c r="I387" i="6" a="1"/>
  <c r="H387" i="6"/>
  <c r="H387" i="6" a="1"/>
  <c r="G387" i="6"/>
  <c r="G387" i="6" a="1"/>
  <c r="F387" i="6"/>
  <c r="F387" i="6" a="1"/>
  <c r="E387" i="6"/>
  <c r="E387" i="6" a="1"/>
  <c r="A387" i="6"/>
  <c r="X386" i="6"/>
  <c r="W386" i="6"/>
  <c r="V386" i="6"/>
  <c r="U386" i="6"/>
  <c r="T386" i="6"/>
  <c r="S386" i="6"/>
  <c r="R386" i="6"/>
  <c r="Q386" i="6"/>
  <c r="Q386" i="6" a="1"/>
  <c r="P386" i="6"/>
  <c r="P386" i="6" a="1"/>
  <c r="O386" i="6"/>
  <c r="O386" i="6" a="1"/>
  <c r="N386" i="6"/>
  <c r="N386" i="6" a="1"/>
  <c r="M386" i="6"/>
  <c r="M386" i="6" a="1"/>
  <c r="L386" i="6"/>
  <c r="L386" i="6" a="1"/>
  <c r="K386" i="6"/>
  <c r="K386" i="6" a="1"/>
  <c r="J386" i="6"/>
  <c r="J386" i="6" a="1"/>
  <c r="I386" i="6"/>
  <c r="I386" i="6" a="1"/>
  <c r="H386" i="6"/>
  <c r="H386" i="6" a="1"/>
  <c r="G386" i="6"/>
  <c r="G386" i="6" a="1"/>
  <c r="F386" i="6"/>
  <c r="F386" i="6" a="1"/>
  <c r="E386" i="6"/>
  <c r="E386" i="6" a="1"/>
  <c r="A386" i="6"/>
  <c r="X385" i="6"/>
  <c r="W385" i="6"/>
  <c r="V385" i="6"/>
  <c r="U385" i="6"/>
  <c r="T385" i="6"/>
  <c r="S385" i="6"/>
  <c r="R385" i="6"/>
  <c r="Q385" i="6"/>
  <c r="Q385" i="6" a="1"/>
  <c r="P385" i="6"/>
  <c r="P385" i="6" a="1"/>
  <c r="O385" i="6"/>
  <c r="O385" i="6" a="1"/>
  <c r="N385" i="6"/>
  <c r="N385" i="6" a="1"/>
  <c r="M385" i="6"/>
  <c r="M385" i="6" a="1"/>
  <c r="L385" i="6"/>
  <c r="L385" i="6" a="1"/>
  <c r="K385" i="6"/>
  <c r="K385" i="6" a="1"/>
  <c r="J385" i="6"/>
  <c r="J385" i="6" a="1"/>
  <c r="I385" i="6"/>
  <c r="I385" i="6" a="1"/>
  <c r="H385" i="6"/>
  <c r="H385" i="6" a="1"/>
  <c r="G385" i="6"/>
  <c r="G385" i="6" a="1"/>
  <c r="F385" i="6"/>
  <c r="F385" i="6" a="1"/>
  <c r="E385" i="6"/>
  <c r="E385" i="6" a="1"/>
  <c r="A385" i="6"/>
  <c r="X384" i="6"/>
  <c r="W384" i="6"/>
  <c r="V384" i="6"/>
  <c r="U384" i="6"/>
  <c r="T384" i="6"/>
  <c r="S384" i="6"/>
  <c r="R384" i="6"/>
  <c r="Q384" i="6"/>
  <c r="Q384" i="6" a="1"/>
  <c r="P384" i="6"/>
  <c r="P384" i="6" a="1"/>
  <c r="O384" i="6"/>
  <c r="O384" i="6" a="1"/>
  <c r="N384" i="6"/>
  <c r="N384" i="6" a="1"/>
  <c r="M384" i="6"/>
  <c r="M384" i="6" a="1"/>
  <c r="L384" i="6"/>
  <c r="L384" i="6" a="1"/>
  <c r="K384" i="6"/>
  <c r="K384" i="6" a="1"/>
  <c r="J384" i="6"/>
  <c r="J384" i="6" a="1"/>
  <c r="I384" i="6"/>
  <c r="I384" i="6" a="1"/>
  <c r="H384" i="6"/>
  <c r="H384" i="6" a="1"/>
  <c r="G384" i="6"/>
  <c r="G384" i="6" a="1"/>
  <c r="F384" i="6"/>
  <c r="F384" i="6" a="1"/>
  <c r="E384" i="6"/>
  <c r="E384" i="6" a="1"/>
  <c r="A384" i="6"/>
  <c r="X383" i="6"/>
  <c r="W383" i="6"/>
  <c r="V383" i="6"/>
  <c r="U383" i="6"/>
  <c r="T383" i="6"/>
  <c r="S383" i="6"/>
  <c r="R383" i="6"/>
  <c r="Q383" i="6"/>
  <c r="Q383" i="6" a="1"/>
  <c r="P383" i="6"/>
  <c r="P383" i="6" a="1"/>
  <c r="O383" i="6"/>
  <c r="O383" i="6" a="1"/>
  <c r="N383" i="6"/>
  <c r="N383" i="6" a="1"/>
  <c r="M383" i="6"/>
  <c r="M383" i="6" a="1"/>
  <c r="L383" i="6"/>
  <c r="L383" i="6" a="1"/>
  <c r="K383" i="6"/>
  <c r="K383" i="6" a="1"/>
  <c r="J383" i="6"/>
  <c r="J383" i="6" a="1"/>
  <c r="I383" i="6"/>
  <c r="I383" i="6" a="1"/>
  <c r="H383" i="6"/>
  <c r="H383" i="6" a="1"/>
  <c r="G383" i="6"/>
  <c r="G383" i="6" a="1"/>
  <c r="F383" i="6"/>
  <c r="F383" i="6" a="1"/>
  <c r="E383" i="6"/>
  <c r="E383" i="6" a="1"/>
  <c r="A383" i="6"/>
  <c r="X382" i="6"/>
  <c r="W382" i="6"/>
  <c r="V382" i="6"/>
  <c r="U382" i="6"/>
  <c r="T382" i="6"/>
  <c r="S382" i="6"/>
  <c r="R382" i="6"/>
  <c r="Q382" i="6"/>
  <c r="Q382" i="6" a="1"/>
  <c r="P382" i="6"/>
  <c r="P382" i="6" a="1"/>
  <c r="O382" i="6"/>
  <c r="O382" i="6" a="1"/>
  <c r="N382" i="6"/>
  <c r="N382" i="6" a="1"/>
  <c r="M382" i="6"/>
  <c r="M382" i="6" a="1"/>
  <c r="L382" i="6"/>
  <c r="L382" i="6" a="1"/>
  <c r="K382" i="6"/>
  <c r="K382" i="6" a="1"/>
  <c r="J382" i="6"/>
  <c r="J382" i="6" a="1"/>
  <c r="I382" i="6"/>
  <c r="I382" i="6" a="1"/>
  <c r="H382" i="6"/>
  <c r="H382" i="6" a="1"/>
  <c r="G382" i="6"/>
  <c r="G382" i="6" a="1"/>
  <c r="F382" i="6"/>
  <c r="F382" i="6" a="1"/>
  <c r="E382" i="6"/>
  <c r="E382" i="6" a="1"/>
  <c r="A382" i="6"/>
  <c r="X381" i="6"/>
  <c r="W381" i="6"/>
  <c r="V381" i="6"/>
  <c r="U381" i="6"/>
  <c r="T381" i="6"/>
  <c r="S381" i="6"/>
  <c r="R381" i="6"/>
  <c r="Q381" i="6"/>
  <c r="Q381" i="6" a="1"/>
  <c r="P381" i="6"/>
  <c r="P381" i="6" a="1"/>
  <c r="O381" i="6"/>
  <c r="O381" i="6" a="1"/>
  <c r="N381" i="6"/>
  <c r="N381" i="6" a="1"/>
  <c r="M381" i="6"/>
  <c r="M381" i="6" a="1"/>
  <c r="L381" i="6"/>
  <c r="L381" i="6" a="1"/>
  <c r="K381" i="6"/>
  <c r="K381" i="6" a="1"/>
  <c r="J381" i="6"/>
  <c r="J381" i="6" a="1"/>
  <c r="I381" i="6"/>
  <c r="I381" i="6" a="1"/>
  <c r="H381" i="6"/>
  <c r="H381" i="6" a="1"/>
  <c r="G381" i="6"/>
  <c r="G381" i="6" a="1"/>
  <c r="F381" i="6"/>
  <c r="F381" i="6" a="1"/>
  <c r="E381" i="6"/>
  <c r="E381" i="6" a="1"/>
  <c r="A381" i="6"/>
  <c r="X380" i="6"/>
  <c r="W380" i="6"/>
  <c r="V380" i="6"/>
  <c r="U380" i="6"/>
  <c r="T380" i="6"/>
  <c r="S380" i="6"/>
  <c r="R380" i="6"/>
  <c r="Q380" i="6"/>
  <c r="Q380" i="6" a="1"/>
  <c r="P380" i="6"/>
  <c r="P380" i="6" a="1"/>
  <c r="O380" i="6"/>
  <c r="O380" i="6" a="1"/>
  <c r="N380" i="6"/>
  <c r="N380" i="6" a="1"/>
  <c r="M380" i="6"/>
  <c r="M380" i="6" a="1"/>
  <c r="L380" i="6"/>
  <c r="L380" i="6" a="1"/>
  <c r="K380" i="6"/>
  <c r="K380" i="6" a="1"/>
  <c r="J380" i="6"/>
  <c r="J380" i="6" a="1"/>
  <c r="I380" i="6"/>
  <c r="I380" i="6" a="1"/>
  <c r="H380" i="6"/>
  <c r="H380" i="6" a="1"/>
  <c r="G380" i="6"/>
  <c r="G380" i="6" a="1"/>
  <c r="F380" i="6"/>
  <c r="F380" i="6" a="1"/>
  <c r="E380" i="6"/>
  <c r="E380" i="6" a="1"/>
  <c r="A380" i="6"/>
  <c r="X379" i="6"/>
  <c r="W379" i="6"/>
  <c r="V379" i="6"/>
  <c r="U379" i="6"/>
  <c r="T379" i="6"/>
  <c r="S379" i="6"/>
  <c r="R379" i="6"/>
  <c r="Q379" i="6"/>
  <c r="Q379" i="6" a="1"/>
  <c r="P379" i="6"/>
  <c r="P379" i="6" a="1"/>
  <c r="O379" i="6"/>
  <c r="O379" i="6" a="1"/>
  <c r="N379" i="6"/>
  <c r="N379" i="6" a="1"/>
  <c r="M379" i="6"/>
  <c r="M379" i="6" a="1"/>
  <c r="L379" i="6"/>
  <c r="L379" i="6" a="1"/>
  <c r="K379" i="6"/>
  <c r="K379" i="6" a="1"/>
  <c r="J379" i="6"/>
  <c r="J379" i="6" a="1"/>
  <c r="I379" i="6"/>
  <c r="I379" i="6" a="1"/>
  <c r="H379" i="6"/>
  <c r="H379" i="6" a="1"/>
  <c r="G379" i="6"/>
  <c r="G379" i="6" a="1"/>
  <c r="F379" i="6"/>
  <c r="F379" i="6" a="1"/>
  <c r="E379" i="6"/>
  <c r="E379" i="6" a="1"/>
  <c r="A379" i="6"/>
  <c r="X378" i="6"/>
  <c r="W378" i="6"/>
  <c r="V378" i="6"/>
  <c r="U378" i="6"/>
  <c r="T378" i="6"/>
  <c r="S378" i="6"/>
  <c r="R378" i="6"/>
  <c r="Q378" i="6"/>
  <c r="Q378" i="6" a="1"/>
  <c r="P378" i="6"/>
  <c r="P378" i="6" a="1"/>
  <c r="O378" i="6"/>
  <c r="O378" i="6" a="1"/>
  <c r="N378" i="6"/>
  <c r="N378" i="6" a="1"/>
  <c r="M378" i="6"/>
  <c r="M378" i="6" a="1"/>
  <c r="L378" i="6"/>
  <c r="L378" i="6" a="1"/>
  <c r="K378" i="6"/>
  <c r="K378" i="6" a="1"/>
  <c r="J378" i="6"/>
  <c r="J378" i="6" a="1"/>
  <c r="I378" i="6"/>
  <c r="I378" i="6" a="1"/>
  <c r="H378" i="6"/>
  <c r="H378" i="6" a="1"/>
  <c r="G378" i="6"/>
  <c r="G378" i="6" a="1"/>
  <c r="F378" i="6"/>
  <c r="F378" i="6" a="1"/>
  <c r="E378" i="6"/>
  <c r="E378" i="6" a="1"/>
  <c r="A378" i="6"/>
  <c r="X377" i="6"/>
  <c r="W377" i="6"/>
  <c r="V377" i="6"/>
  <c r="U377" i="6"/>
  <c r="T377" i="6"/>
  <c r="S377" i="6"/>
  <c r="R377" i="6"/>
  <c r="Q377" i="6"/>
  <c r="Q377" i="6" a="1"/>
  <c r="P377" i="6"/>
  <c r="P377" i="6" a="1"/>
  <c r="O377" i="6"/>
  <c r="O377" i="6" a="1"/>
  <c r="N377" i="6"/>
  <c r="N377" i="6" a="1"/>
  <c r="M377" i="6"/>
  <c r="M377" i="6" a="1"/>
  <c r="L377" i="6"/>
  <c r="L377" i="6" a="1"/>
  <c r="K377" i="6"/>
  <c r="K377" i="6" a="1"/>
  <c r="J377" i="6"/>
  <c r="J377" i="6" a="1"/>
  <c r="I377" i="6"/>
  <c r="I377" i="6" a="1"/>
  <c r="H377" i="6"/>
  <c r="H377" i="6" a="1"/>
  <c r="G377" i="6"/>
  <c r="G377" i="6" a="1"/>
  <c r="F377" i="6"/>
  <c r="F377" i="6" a="1"/>
  <c r="E377" i="6"/>
  <c r="E377" i="6" a="1"/>
  <c r="A377" i="6"/>
  <c r="X376" i="6"/>
  <c r="W376" i="6"/>
  <c r="V376" i="6"/>
  <c r="U376" i="6"/>
  <c r="T376" i="6"/>
  <c r="S376" i="6"/>
  <c r="R376" i="6"/>
  <c r="Q376" i="6"/>
  <c r="Q376" i="6" a="1"/>
  <c r="P376" i="6"/>
  <c r="P376" i="6" a="1"/>
  <c r="O376" i="6"/>
  <c r="O376" i="6" a="1"/>
  <c r="N376" i="6"/>
  <c r="N376" i="6" a="1"/>
  <c r="M376" i="6"/>
  <c r="M376" i="6" a="1"/>
  <c r="L376" i="6"/>
  <c r="L376" i="6" a="1"/>
  <c r="K376" i="6"/>
  <c r="K376" i="6" a="1"/>
  <c r="J376" i="6"/>
  <c r="J376" i="6" a="1"/>
  <c r="I376" i="6"/>
  <c r="I376" i="6" a="1"/>
  <c r="H376" i="6"/>
  <c r="H376" i="6" a="1"/>
  <c r="G376" i="6"/>
  <c r="G376" i="6" a="1"/>
  <c r="F376" i="6"/>
  <c r="F376" i="6" a="1"/>
  <c r="E376" i="6"/>
  <c r="E376" i="6" a="1"/>
  <c r="A376" i="6"/>
  <c r="X375" i="6"/>
  <c r="W375" i="6"/>
  <c r="V375" i="6"/>
  <c r="U375" i="6"/>
  <c r="T375" i="6"/>
  <c r="S375" i="6"/>
  <c r="R375" i="6"/>
  <c r="Q375" i="6"/>
  <c r="Q375" i="6" a="1"/>
  <c r="P375" i="6"/>
  <c r="P375" i="6" a="1"/>
  <c r="O375" i="6"/>
  <c r="O375" i="6" a="1"/>
  <c r="N375" i="6"/>
  <c r="N375" i="6" a="1"/>
  <c r="M375" i="6"/>
  <c r="M375" i="6" a="1"/>
  <c r="L375" i="6"/>
  <c r="L375" i="6" a="1"/>
  <c r="K375" i="6"/>
  <c r="K375" i="6" a="1"/>
  <c r="J375" i="6"/>
  <c r="J375" i="6" a="1"/>
  <c r="I375" i="6"/>
  <c r="I375" i="6" a="1"/>
  <c r="H375" i="6"/>
  <c r="H375" i="6" a="1"/>
  <c r="G375" i="6"/>
  <c r="G375" i="6" a="1"/>
  <c r="F375" i="6"/>
  <c r="F375" i="6" a="1"/>
  <c r="E375" i="6"/>
  <c r="E375" i="6" a="1"/>
  <c r="A375" i="6"/>
  <c r="X374" i="6"/>
  <c r="W374" i="6"/>
  <c r="V374" i="6"/>
  <c r="U374" i="6"/>
  <c r="T374" i="6"/>
  <c r="S374" i="6"/>
  <c r="R374" i="6"/>
  <c r="Q374" i="6"/>
  <c r="Q374" i="6" a="1"/>
  <c r="P374" i="6"/>
  <c r="P374" i="6" a="1"/>
  <c r="O374" i="6"/>
  <c r="O374" i="6" a="1"/>
  <c r="N374" i="6"/>
  <c r="N374" i="6" a="1"/>
  <c r="M374" i="6"/>
  <c r="M374" i="6" a="1"/>
  <c r="L374" i="6"/>
  <c r="L374" i="6" a="1"/>
  <c r="K374" i="6"/>
  <c r="K374" i="6" a="1"/>
  <c r="J374" i="6"/>
  <c r="J374" i="6" a="1"/>
  <c r="I374" i="6"/>
  <c r="I374" i="6" a="1"/>
  <c r="H374" i="6"/>
  <c r="H374" i="6" a="1"/>
  <c r="G374" i="6"/>
  <c r="G374" i="6" a="1"/>
  <c r="F374" i="6"/>
  <c r="F374" i="6" a="1"/>
  <c r="E374" i="6"/>
  <c r="E374" i="6" a="1"/>
  <c r="A374" i="6"/>
  <c r="X373" i="6"/>
  <c r="W373" i="6"/>
  <c r="V373" i="6"/>
  <c r="U373" i="6"/>
  <c r="T373" i="6"/>
  <c r="S373" i="6"/>
  <c r="R373" i="6"/>
  <c r="Q373" i="6"/>
  <c r="Q373" i="6" a="1"/>
  <c r="P373" i="6"/>
  <c r="P373" i="6" a="1"/>
  <c r="O373" i="6"/>
  <c r="O373" i="6" a="1"/>
  <c r="N373" i="6"/>
  <c r="N373" i="6" a="1"/>
  <c r="M373" i="6"/>
  <c r="M373" i="6" a="1"/>
  <c r="L373" i="6"/>
  <c r="L373" i="6" a="1"/>
  <c r="K373" i="6"/>
  <c r="K373" i="6" a="1"/>
  <c r="J373" i="6"/>
  <c r="J373" i="6" a="1"/>
  <c r="I373" i="6"/>
  <c r="I373" i="6" a="1"/>
  <c r="H373" i="6"/>
  <c r="H373" i="6" a="1"/>
  <c r="G373" i="6"/>
  <c r="G373" i="6" a="1"/>
  <c r="F373" i="6"/>
  <c r="F373" i="6" a="1"/>
  <c r="E373" i="6"/>
  <c r="E373" i="6" a="1"/>
  <c r="A373" i="6"/>
  <c r="X372" i="6"/>
  <c r="W372" i="6"/>
  <c r="V372" i="6"/>
  <c r="U372" i="6"/>
  <c r="T372" i="6"/>
  <c r="S372" i="6"/>
  <c r="R372" i="6"/>
  <c r="Q372" i="6"/>
  <c r="Q372" i="6" a="1"/>
  <c r="P372" i="6"/>
  <c r="P372" i="6" a="1"/>
  <c r="O372" i="6"/>
  <c r="O372" i="6" a="1"/>
  <c r="N372" i="6"/>
  <c r="N372" i="6" a="1"/>
  <c r="M372" i="6"/>
  <c r="M372" i="6" a="1"/>
  <c r="L372" i="6"/>
  <c r="L372" i="6" a="1"/>
  <c r="K372" i="6"/>
  <c r="K372" i="6" a="1"/>
  <c r="J372" i="6"/>
  <c r="J372" i="6" a="1"/>
  <c r="I372" i="6"/>
  <c r="I372" i="6" a="1"/>
  <c r="H372" i="6"/>
  <c r="H372" i="6" a="1"/>
  <c r="G372" i="6"/>
  <c r="G372" i="6" a="1"/>
  <c r="F372" i="6"/>
  <c r="F372" i="6" a="1"/>
  <c r="E372" i="6"/>
  <c r="E372" i="6" a="1"/>
  <c r="A372" i="6"/>
  <c r="X371" i="6"/>
  <c r="W371" i="6"/>
  <c r="V371" i="6"/>
  <c r="U371" i="6"/>
  <c r="T371" i="6"/>
  <c r="S371" i="6"/>
  <c r="R371" i="6"/>
  <c r="Q371" i="6"/>
  <c r="Q371" i="6" a="1"/>
  <c r="P371" i="6"/>
  <c r="P371" i="6" a="1"/>
  <c r="O371" i="6"/>
  <c r="O371" i="6" a="1"/>
  <c r="N371" i="6"/>
  <c r="N371" i="6" a="1"/>
  <c r="M371" i="6"/>
  <c r="M371" i="6" a="1"/>
  <c r="L371" i="6"/>
  <c r="L371" i="6" a="1"/>
  <c r="K371" i="6"/>
  <c r="K371" i="6" a="1"/>
  <c r="J371" i="6"/>
  <c r="J371" i="6" a="1"/>
  <c r="I371" i="6"/>
  <c r="I371" i="6" a="1"/>
  <c r="H371" i="6"/>
  <c r="H371" i="6" a="1"/>
  <c r="G371" i="6"/>
  <c r="G371" i="6" a="1"/>
  <c r="F371" i="6"/>
  <c r="F371" i="6" a="1"/>
  <c r="E371" i="6"/>
  <c r="E371" i="6" a="1"/>
  <c r="A371" i="6"/>
  <c r="X370" i="6"/>
  <c r="W370" i="6"/>
  <c r="V370" i="6"/>
  <c r="U370" i="6"/>
  <c r="T370" i="6"/>
  <c r="S370" i="6"/>
  <c r="R370" i="6"/>
  <c r="Q370" i="6"/>
  <c r="Q370" i="6" a="1"/>
  <c r="P370" i="6"/>
  <c r="P370" i="6" a="1"/>
  <c r="O370" i="6"/>
  <c r="O370" i="6" a="1"/>
  <c r="N370" i="6"/>
  <c r="N370" i="6" a="1"/>
  <c r="M370" i="6"/>
  <c r="M370" i="6" a="1"/>
  <c r="L370" i="6"/>
  <c r="L370" i="6" a="1"/>
  <c r="K370" i="6"/>
  <c r="K370" i="6" a="1"/>
  <c r="J370" i="6"/>
  <c r="J370" i="6" a="1"/>
  <c r="I370" i="6"/>
  <c r="I370" i="6" a="1"/>
  <c r="H370" i="6"/>
  <c r="H370" i="6" a="1"/>
  <c r="G370" i="6"/>
  <c r="G370" i="6" a="1"/>
  <c r="F370" i="6"/>
  <c r="F370" i="6" a="1"/>
  <c r="E370" i="6"/>
  <c r="E370" i="6" a="1"/>
  <c r="A370" i="6"/>
  <c r="X369" i="6"/>
  <c r="W369" i="6"/>
  <c r="V369" i="6"/>
  <c r="U369" i="6"/>
  <c r="T369" i="6"/>
  <c r="S369" i="6"/>
  <c r="R369" i="6"/>
  <c r="Q369" i="6"/>
  <c r="Q369" i="6" a="1"/>
  <c r="P369" i="6"/>
  <c r="P369" i="6" a="1"/>
  <c r="O369" i="6"/>
  <c r="O369" i="6" a="1"/>
  <c r="N369" i="6"/>
  <c r="N369" i="6" a="1"/>
  <c r="M369" i="6"/>
  <c r="M369" i="6" a="1"/>
  <c r="L369" i="6"/>
  <c r="L369" i="6" a="1"/>
  <c r="K369" i="6"/>
  <c r="K369" i="6" a="1"/>
  <c r="J369" i="6"/>
  <c r="J369" i="6" a="1"/>
  <c r="I369" i="6"/>
  <c r="I369" i="6" a="1"/>
  <c r="H369" i="6"/>
  <c r="H369" i="6" a="1"/>
  <c r="G369" i="6"/>
  <c r="G369" i="6" a="1"/>
  <c r="F369" i="6"/>
  <c r="F369" i="6" a="1"/>
  <c r="E369" i="6"/>
  <c r="E369" i="6" a="1"/>
  <c r="A369" i="6"/>
  <c r="X368" i="6"/>
  <c r="W368" i="6"/>
  <c r="V368" i="6"/>
  <c r="U368" i="6"/>
  <c r="T368" i="6"/>
  <c r="S368" i="6"/>
  <c r="R368" i="6"/>
  <c r="Q368" i="6"/>
  <c r="Q368" i="6" a="1"/>
  <c r="P368" i="6"/>
  <c r="P368" i="6" a="1"/>
  <c r="O368" i="6"/>
  <c r="O368" i="6" a="1"/>
  <c r="N368" i="6"/>
  <c r="N368" i="6" a="1"/>
  <c r="M368" i="6"/>
  <c r="M368" i="6" a="1"/>
  <c r="L368" i="6"/>
  <c r="L368" i="6" a="1"/>
  <c r="K368" i="6"/>
  <c r="K368" i="6" a="1"/>
  <c r="J368" i="6"/>
  <c r="J368" i="6" a="1"/>
  <c r="I368" i="6"/>
  <c r="I368" i="6" a="1"/>
  <c r="H368" i="6"/>
  <c r="H368" i="6" a="1"/>
  <c r="G368" i="6"/>
  <c r="G368" i="6" a="1"/>
  <c r="F368" i="6"/>
  <c r="F368" i="6" a="1"/>
  <c r="E368" i="6"/>
  <c r="E368" i="6" a="1"/>
  <c r="A368" i="6"/>
  <c r="X367" i="6"/>
  <c r="W367" i="6"/>
  <c r="V367" i="6"/>
  <c r="U367" i="6"/>
  <c r="T367" i="6"/>
  <c r="S367" i="6"/>
  <c r="R367" i="6"/>
  <c r="Q367" i="6"/>
  <c r="Q367" i="6" a="1"/>
  <c r="P367" i="6"/>
  <c r="P367" i="6" a="1"/>
  <c r="O367" i="6"/>
  <c r="O367" i="6" a="1"/>
  <c r="N367" i="6"/>
  <c r="N367" i="6" a="1"/>
  <c r="M367" i="6"/>
  <c r="M367" i="6" a="1"/>
  <c r="L367" i="6"/>
  <c r="L367" i="6" a="1"/>
  <c r="K367" i="6"/>
  <c r="K367" i="6" a="1"/>
  <c r="J367" i="6"/>
  <c r="J367" i="6" a="1"/>
  <c r="I367" i="6"/>
  <c r="I367" i="6" a="1"/>
  <c r="H367" i="6"/>
  <c r="H367" i="6" a="1"/>
  <c r="G367" i="6"/>
  <c r="G367" i="6" a="1"/>
  <c r="F367" i="6"/>
  <c r="F367" i="6" a="1"/>
  <c r="E367" i="6"/>
  <c r="E367" i="6" a="1"/>
  <c r="A367" i="6"/>
  <c r="X366" i="6"/>
  <c r="W366" i="6"/>
  <c r="V366" i="6"/>
  <c r="U366" i="6"/>
  <c r="T366" i="6"/>
  <c r="S366" i="6"/>
  <c r="R366" i="6"/>
  <c r="Q366" i="6"/>
  <c r="Q366" i="6" a="1"/>
  <c r="P366" i="6"/>
  <c r="P366" i="6" a="1"/>
  <c r="O366" i="6"/>
  <c r="O366" i="6" a="1"/>
  <c r="N366" i="6"/>
  <c r="N366" i="6" a="1"/>
  <c r="M366" i="6"/>
  <c r="M366" i="6" a="1"/>
  <c r="L366" i="6"/>
  <c r="L366" i="6" a="1"/>
  <c r="K366" i="6"/>
  <c r="K366" i="6" a="1"/>
  <c r="J366" i="6"/>
  <c r="J366" i="6" a="1"/>
  <c r="I366" i="6"/>
  <c r="I366" i="6" a="1"/>
  <c r="H366" i="6"/>
  <c r="H366" i="6" a="1"/>
  <c r="G366" i="6"/>
  <c r="G366" i="6" a="1"/>
  <c r="F366" i="6"/>
  <c r="F366" i="6" a="1"/>
  <c r="E366" i="6"/>
  <c r="E366" i="6" a="1"/>
  <c r="A366" i="6"/>
  <c r="X365" i="6"/>
  <c r="W365" i="6"/>
  <c r="V365" i="6"/>
  <c r="U365" i="6"/>
  <c r="T365" i="6"/>
  <c r="S365" i="6"/>
  <c r="R365" i="6"/>
  <c r="Q365" i="6"/>
  <c r="Q365" i="6" a="1"/>
  <c r="P365" i="6"/>
  <c r="P365" i="6" a="1"/>
  <c r="O365" i="6"/>
  <c r="O365" i="6" a="1"/>
  <c r="N365" i="6"/>
  <c r="N365" i="6" a="1"/>
  <c r="M365" i="6"/>
  <c r="M365" i="6" a="1"/>
  <c r="L365" i="6"/>
  <c r="L365" i="6" a="1"/>
  <c r="K365" i="6"/>
  <c r="K365" i="6" a="1"/>
  <c r="J365" i="6"/>
  <c r="J365" i="6" a="1"/>
  <c r="I365" i="6"/>
  <c r="I365" i="6" a="1"/>
  <c r="H365" i="6"/>
  <c r="H365" i="6" a="1"/>
  <c r="G365" i="6"/>
  <c r="G365" i="6" a="1"/>
  <c r="F365" i="6"/>
  <c r="F365" i="6" a="1"/>
  <c r="E365" i="6"/>
  <c r="E365" i="6" a="1"/>
  <c r="A365" i="6"/>
  <c r="X364" i="6"/>
  <c r="W364" i="6"/>
  <c r="V364" i="6"/>
  <c r="U364" i="6"/>
  <c r="T364" i="6"/>
  <c r="S364" i="6"/>
  <c r="R364" i="6"/>
  <c r="Q364" i="6"/>
  <c r="Q364" i="6" a="1"/>
  <c r="P364" i="6"/>
  <c r="P364" i="6" a="1"/>
  <c r="O364" i="6"/>
  <c r="O364" i="6" a="1"/>
  <c r="N364" i="6"/>
  <c r="N364" i="6" a="1"/>
  <c r="M364" i="6"/>
  <c r="M364" i="6" a="1"/>
  <c r="L364" i="6"/>
  <c r="L364" i="6" a="1"/>
  <c r="K364" i="6"/>
  <c r="K364" i="6" a="1"/>
  <c r="J364" i="6"/>
  <c r="J364" i="6" a="1"/>
  <c r="I364" i="6"/>
  <c r="I364" i="6" a="1"/>
  <c r="H364" i="6"/>
  <c r="H364" i="6" a="1"/>
  <c r="G364" i="6"/>
  <c r="G364" i="6" a="1"/>
  <c r="F364" i="6"/>
  <c r="F364" i="6" a="1"/>
  <c r="E364" i="6"/>
  <c r="E364" i="6" a="1"/>
  <c r="A364" i="6"/>
  <c r="X363" i="6"/>
  <c r="W363" i="6"/>
  <c r="V363" i="6"/>
  <c r="U363" i="6"/>
  <c r="T363" i="6"/>
  <c r="S363" i="6"/>
  <c r="R363" i="6"/>
  <c r="Q363" i="6"/>
  <c r="Q363" i="6" a="1"/>
  <c r="P363" i="6"/>
  <c r="P363" i="6" a="1"/>
  <c r="O363" i="6"/>
  <c r="O363" i="6" a="1"/>
  <c r="N363" i="6"/>
  <c r="N363" i="6" a="1"/>
  <c r="M363" i="6"/>
  <c r="M363" i="6" a="1"/>
  <c r="L363" i="6"/>
  <c r="L363" i="6" a="1"/>
  <c r="K363" i="6"/>
  <c r="K363" i="6" a="1"/>
  <c r="J363" i="6"/>
  <c r="J363" i="6" a="1"/>
  <c r="I363" i="6"/>
  <c r="I363" i="6" a="1"/>
  <c r="H363" i="6"/>
  <c r="H363" i="6" a="1"/>
  <c r="G363" i="6"/>
  <c r="G363" i="6" a="1"/>
  <c r="F363" i="6"/>
  <c r="F363" i="6" a="1"/>
  <c r="E363" i="6"/>
  <c r="E363" i="6" a="1"/>
  <c r="A363" i="6"/>
  <c r="X362" i="6"/>
  <c r="W362" i="6"/>
  <c r="V362" i="6"/>
  <c r="U362" i="6"/>
  <c r="T362" i="6"/>
  <c r="S362" i="6"/>
  <c r="R362" i="6"/>
  <c r="Q362" i="6"/>
  <c r="Q362" i="6" a="1"/>
  <c r="P362" i="6"/>
  <c r="P362" i="6" a="1"/>
  <c r="O362" i="6"/>
  <c r="O362" i="6" a="1"/>
  <c r="N362" i="6"/>
  <c r="N362" i="6" a="1"/>
  <c r="M362" i="6"/>
  <c r="M362" i="6" a="1"/>
  <c r="L362" i="6"/>
  <c r="L362" i="6" a="1"/>
  <c r="K362" i="6"/>
  <c r="K362" i="6" a="1"/>
  <c r="J362" i="6"/>
  <c r="J362" i="6" a="1"/>
  <c r="I362" i="6"/>
  <c r="I362" i="6" a="1"/>
  <c r="H362" i="6"/>
  <c r="H362" i="6" a="1"/>
  <c r="G362" i="6"/>
  <c r="G362" i="6" a="1"/>
  <c r="F362" i="6"/>
  <c r="F362" i="6" a="1"/>
  <c r="E362" i="6"/>
  <c r="E362" i="6" a="1"/>
  <c r="A362" i="6"/>
  <c r="X361" i="6"/>
  <c r="W361" i="6"/>
  <c r="V361" i="6"/>
  <c r="U361" i="6"/>
  <c r="T361" i="6"/>
  <c r="S361" i="6"/>
  <c r="R361" i="6"/>
  <c r="Q361" i="6"/>
  <c r="Q361" i="6" a="1"/>
  <c r="P361" i="6"/>
  <c r="P361" i="6" a="1"/>
  <c r="O361" i="6"/>
  <c r="O361" i="6" a="1"/>
  <c r="N361" i="6"/>
  <c r="N361" i="6" a="1"/>
  <c r="M361" i="6"/>
  <c r="M361" i="6" a="1"/>
  <c r="L361" i="6"/>
  <c r="L361" i="6" a="1"/>
  <c r="K361" i="6"/>
  <c r="K361" i="6" a="1"/>
  <c r="J361" i="6"/>
  <c r="J361" i="6" a="1"/>
  <c r="I361" i="6"/>
  <c r="I361" i="6" a="1"/>
  <c r="H361" i="6"/>
  <c r="H361" i="6" a="1"/>
  <c r="G361" i="6"/>
  <c r="G361" i="6" a="1"/>
  <c r="F361" i="6"/>
  <c r="F361" i="6" a="1"/>
  <c r="E361" i="6"/>
  <c r="E361" i="6" a="1"/>
  <c r="A361" i="6"/>
  <c r="X360" i="6"/>
  <c r="W360" i="6"/>
  <c r="V360" i="6"/>
  <c r="U360" i="6"/>
  <c r="T360" i="6"/>
  <c r="S360" i="6"/>
  <c r="R360" i="6"/>
  <c r="Q360" i="6"/>
  <c r="Q360" i="6" a="1"/>
  <c r="P360" i="6"/>
  <c r="P360" i="6" a="1"/>
  <c r="O360" i="6"/>
  <c r="O360" i="6" a="1"/>
  <c r="N360" i="6"/>
  <c r="N360" i="6" a="1"/>
  <c r="M360" i="6"/>
  <c r="M360" i="6" a="1"/>
  <c r="L360" i="6"/>
  <c r="L360" i="6" a="1"/>
  <c r="K360" i="6"/>
  <c r="K360" i="6" a="1"/>
  <c r="J360" i="6"/>
  <c r="J360" i="6" a="1"/>
  <c r="I360" i="6"/>
  <c r="I360" i="6" a="1"/>
  <c r="H360" i="6"/>
  <c r="H360" i="6" a="1"/>
  <c r="G360" i="6"/>
  <c r="G360" i="6" a="1"/>
  <c r="F360" i="6"/>
  <c r="F360" i="6" a="1"/>
  <c r="E360" i="6"/>
  <c r="E360" i="6" a="1"/>
  <c r="A360" i="6"/>
  <c r="X359" i="6"/>
  <c r="W359" i="6"/>
  <c r="V359" i="6"/>
  <c r="U359" i="6"/>
  <c r="T359" i="6"/>
  <c r="S359" i="6"/>
  <c r="R359" i="6"/>
  <c r="Q359" i="6"/>
  <c r="Q359" i="6" a="1"/>
  <c r="P359" i="6"/>
  <c r="P359" i="6" a="1"/>
  <c r="O359" i="6"/>
  <c r="O359" i="6" a="1"/>
  <c r="N359" i="6"/>
  <c r="N359" i="6" a="1"/>
  <c r="M359" i="6"/>
  <c r="M359" i="6" a="1"/>
  <c r="L359" i="6"/>
  <c r="L359" i="6" a="1"/>
  <c r="K359" i="6"/>
  <c r="K359" i="6" a="1"/>
  <c r="J359" i="6"/>
  <c r="J359" i="6" a="1"/>
  <c r="I359" i="6"/>
  <c r="I359" i="6" a="1"/>
  <c r="H359" i="6"/>
  <c r="H359" i="6" a="1"/>
  <c r="G359" i="6"/>
  <c r="G359" i="6" a="1"/>
  <c r="F359" i="6"/>
  <c r="F359" i="6" a="1"/>
  <c r="E359" i="6"/>
  <c r="E359" i="6" a="1"/>
  <c r="A359" i="6"/>
  <c r="X358" i="6"/>
  <c r="W358" i="6"/>
  <c r="V358" i="6"/>
  <c r="U358" i="6"/>
  <c r="T358" i="6"/>
  <c r="S358" i="6"/>
  <c r="R358" i="6"/>
  <c r="Q358" i="6"/>
  <c r="Q358" i="6" a="1"/>
  <c r="P358" i="6"/>
  <c r="P358" i="6" a="1"/>
  <c r="O358" i="6"/>
  <c r="O358" i="6" a="1"/>
  <c r="N358" i="6"/>
  <c r="N358" i="6" a="1"/>
  <c r="M358" i="6"/>
  <c r="M358" i="6" a="1"/>
  <c r="L358" i="6"/>
  <c r="L358" i="6" a="1"/>
  <c r="K358" i="6"/>
  <c r="K358" i="6" a="1"/>
  <c r="J358" i="6"/>
  <c r="J358" i="6" a="1"/>
  <c r="I358" i="6"/>
  <c r="I358" i="6" a="1"/>
  <c r="H358" i="6"/>
  <c r="H358" i="6" a="1"/>
  <c r="G358" i="6"/>
  <c r="G358" i="6" a="1"/>
  <c r="F358" i="6"/>
  <c r="F358" i="6" a="1"/>
  <c r="E358" i="6"/>
  <c r="E358" i="6" a="1"/>
  <c r="A358" i="6"/>
  <c r="X357" i="6"/>
  <c r="W357" i="6"/>
  <c r="V357" i="6"/>
  <c r="U357" i="6"/>
  <c r="T357" i="6"/>
  <c r="S357" i="6"/>
  <c r="R357" i="6"/>
  <c r="Q357" i="6"/>
  <c r="Q357" i="6" a="1"/>
  <c r="P357" i="6"/>
  <c r="P357" i="6" a="1"/>
  <c r="O357" i="6"/>
  <c r="O357" i="6" a="1"/>
  <c r="N357" i="6"/>
  <c r="N357" i="6" a="1"/>
  <c r="M357" i="6"/>
  <c r="M357" i="6" a="1"/>
  <c r="L357" i="6"/>
  <c r="L357" i="6" a="1"/>
  <c r="K357" i="6"/>
  <c r="K357" i="6" a="1"/>
  <c r="J357" i="6"/>
  <c r="J357" i="6" a="1"/>
  <c r="I357" i="6"/>
  <c r="I357" i="6" a="1"/>
  <c r="H357" i="6"/>
  <c r="H357" i="6" a="1"/>
  <c r="G357" i="6"/>
  <c r="G357" i="6" a="1"/>
  <c r="F357" i="6"/>
  <c r="F357" i="6" a="1"/>
  <c r="E357" i="6"/>
  <c r="E357" i="6" a="1"/>
  <c r="A357" i="6"/>
  <c r="X356" i="6"/>
  <c r="W356" i="6"/>
  <c r="V356" i="6"/>
  <c r="U356" i="6"/>
  <c r="T356" i="6"/>
  <c r="S356" i="6"/>
  <c r="R356" i="6"/>
  <c r="Q356" i="6"/>
  <c r="Q356" i="6" a="1"/>
  <c r="P356" i="6"/>
  <c r="P356" i="6" a="1"/>
  <c r="O356" i="6"/>
  <c r="O356" i="6" a="1"/>
  <c r="N356" i="6"/>
  <c r="N356" i="6" a="1"/>
  <c r="M356" i="6"/>
  <c r="M356" i="6" a="1"/>
  <c r="L356" i="6"/>
  <c r="L356" i="6" a="1"/>
  <c r="K356" i="6"/>
  <c r="K356" i="6" a="1"/>
  <c r="J356" i="6"/>
  <c r="J356" i="6" a="1"/>
  <c r="I356" i="6"/>
  <c r="I356" i="6" a="1"/>
  <c r="H356" i="6"/>
  <c r="H356" i="6" a="1"/>
  <c r="G356" i="6"/>
  <c r="G356" i="6" a="1"/>
  <c r="F356" i="6"/>
  <c r="F356" i="6" a="1"/>
  <c r="E356" i="6"/>
  <c r="E356" i="6" a="1"/>
  <c r="A356" i="6"/>
  <c r="X355" i="6"/>
  <c r="W355" i="6"/>
  <c r="V355" i="6"/>
  <c r="U355" i="6"/>
  <c r="T355" i="6"/>
  <c r="S355" i="6"/>
  <c r="R355" i="6"/>
  <c r="Q355" i="6"/>
  <c r="Q355" i="6" a="1"/>
  <c r="P355" i="6"/>
  <c r="P355" i="6" a="1"/>
  <c r="O355" i="6"/>
  <c r="O355" i="6" a="1"/>
  <c r="N355" i="6"/>
  <c r="N355" i="6" a="1"/>
  <c r="M355" i="6"/>
  <c r="M355" i="6" a="1"/>
  <c r="L355" i="6"/>
  <c r="L355" i="6" a="1"/>
  <c r="K355" i="6"/>
  <c r="K355" i="6" a="1"/>
  <c r="J355" i="6"/>
  <c r="J355" i="6" a="1"/>
  <c r="I355" i="6"/>
  <c r="I355" i="6" a="1"/>
  <c r="H355" i="6"/>
  <c r="H355" i="6" a="1"/>
  <c r="G355" i="6"/>
  <c r="G355" i="6" a="1"/>
  <c r="F355" i="6"/>
  <c r="F355" i="6" a="1"/>
  <c r="E355" i="6"/>
  <c r="E355" i="6" a="1"/>
  <c r="A355" i="6"/>
  <c r="X354" i="6"/>
  <c r="W354" i="6"/>
  <c r="V354" i="6"/>
  <c r="U354" i="6"/>
  <c r="T354" i="6"/>
  <c r="S354" i="6"/>
  <c r="R354" i="6"/>
  <c r="Q354" i="6"/>
  <c r="Q354" i="6" a="1"/>
  <c r="P354" i="6"/>
  <c r="P354" i="6" a="1"/>
  <c r="O354" i="6"/>
  <c r="O354" i="6" a="1"/>
  <c r="N354" i="6"/>
  <c r="N354" i="6" a="1"/>
  <c r="M354" i="6"/>
  <c r="M354" i="6" a="1"/>
  <c r="L354" i="6"/>
  <c r="L354" i="6" a="1"/>
  <c r="K354" i="6"/>
  <c r="K354" i="6" a="1"/>
  <c r="J354" i="6"/>
  <c r="J354" i="6" a="1"/>
  <c r="I354" i="6"/>
  <c r="I354" i="6" a="1"/>
  <c r="H354" i="6"/>
  <c r="H354" i="6" a="1"/>
  <c r="G354" i="6"/>
  <c r="G354" i="6" a="1"/>
  <c r="F354" i="6"/>
  <c r="F354" i="6" a="1"/>
  <c r="E354" i="6"/>
  <c r="E354" i="6" a="1"/>
  <c r="A354" i="6"/>
  <c r="X353" i="6"/>
  <c r="W353" i="6"/>
  <c r="V353" i="6"/>
  <c r="U353" i="6"/>
  <c r="T353" i="6"/>
  <c r="S353" i="6"/>
  <c r="R353" i="6"/>
  <c r="Q353" i="6"/>
  <c r="Q353" i="6" a="1"/>
  <c r="P353" i="6"/>
  <c r="P353" i="6" a="1"/>
  <c r="O353" i="6"/>
  <c r="O353" i="6" a="1"/>
  <c r="N353" i="6"/>
  <c r="N353" i="6" a="1"/>
  <c r="M353" i="6"/>
  <c r="M353" i="6" a="1"/>
  <c r="L353" i="6"/>
  <c r="L353" i="6" a="1"/>
  <c r="K353" i="6"/>
  <c r="K353" i="6" a="1"/>
  <c r="J353" i="6"/>
  <c r="J353" i="6" a="1"/>
  <c r="I353" i="6"/>
  <c r="I353" i="6" a="1"/>
  <c r="H353" i="6"/>
  <c r="H353" i="6" a="1"/>
  <c r="G353" i="6"/>
  <c r="G353" i="6" a="1"/>
  <c r="F353" i="6"/>
  <c r="F353" i="6" a="1"/>
  <c r="E353" i="6"/>
  <c r="E353" i="6" a="1"/>
  <c r="A353" i="6"/>
  <c r="X352" i="6"/>
  <c r="W352" i="6"/>
  <c r="V352" i="6"/>
  <c r="U352" i="6"/>
  <c r="T352" i="6"/>
  <c r="S352" i="6"/>
  <c r="R352" i="6"/>
  <c r="Q352" i="6"/>
  <c r="Q352" i="6" a="1"/>
  <c r="P352" i="6"/>
  <c r="P352" i="6" a="1"/>
  <c r="O352" i="6"/>
  <c r="O352" i="6" a="1"/>
  <c r="N352" i="6"/>
  <c r="N352" i="6" a="1"/>
  <c r="M352" i="6"/>
  <c r="M352" i="6" a="1"/>
  <c r="L352" i="6"/>
  <c r="L352" i="6" a="1"/>
  <c r="K352" i="6"/>
  <c r="K352" i="6" a="1"/>
  <c r="J352" i="6"/>
  <c r="J352" i="6" a="1"/>
  <c r="I352" i="6"/>
  <c r="I352" i="6" a="1"/>
  <c r="H352" i="6"/>
  <c r="H352" i="6" a="1"/>
  <c r="G352" i="6"/>
  <c r="G352" i="6" a="1"/>
  <c r="F352" i="6"/>
  <c r="F352" i="6" a="1"/>
  <c r="E352" i="6"/>
  <c r="E352" i="6" a="1"/>
  <c r="A352" i="6"/>
  <c r="X351" i="6"/>
  <c r="W351" i="6"/>
  <c r="V351" i="6"/>
  <c r="U351" i="6"/>
  <c r="T351" i="6"/>
  <c r="S351" i="6"/>
  <c r="R351" i="6"/>
  <c r="Q351" i="6"/>
  <c r="Q351" i="6" a="1"/>
  <c r="P351" i="6"/>
  <c r="P351" i="6" a="1"/>
  <c r="O351" i="6"/>
  <c r="O351" i="6" a="1"/>
  <c r="N351" i="6"/>
  <c r="N351" i="6" a="1"/>
  <c r="M351" i="6"/>
  <c r="M351" i="6" a="1"/>
  <c r="L351" i="6"/>
  <c r="L351" i="6" a="1"/>
  <c r="K351" i="6"/>
  <c r="K351" i="6" a="1"/>
  <c r="J351" i="6"/>
  <c r="J351" i="6" a="1"/>
  <c r="I351" i="6"/>
  <c r="I351" i="6" a="1"/>
  <c r="H351" i="6"/>
  <c r="H351" i="6" a="1"/>
  <c r="G351" i="6"/>
  <c r="G351" i="6" a="1"/>
  <c r="F351" i="6"/>
  <c r="F351" i="6" a="1"/>
  <c r="E351" i="6"/>
  <c r="E351" i="6" a="1"/>
  <c r="A351" i="6"/>
  <c r="X350" i="6"/>
  <c r="W350" i="6"/>
  <c r="V350" i="6"/>
  <c r="U350" i="6"/>
  <c r="T350" i="6"/>
  <c r="S350" i="6"/>
  <c r="R350" i="6"/>
  <c r="Q350" i="6"/>
  <c r="Q350" i="6" a="1"/>
  <c r="P350" i="6"/>
  <c r="P350" i="6" a="1"/>
  <c r="O350" i="6"/>
  <c r="O350" i="6" a="1"/>
  <c r="N350" i="6"/>
  <c r="N350" i="6" a="1"/>
  <c r="M350" i="6"/>
  <c r="M350" i="6" a="1"/>
  <c r="L350" i="6"/>
  <c r="L350" i="6" a="1"/>
  <c r="K350" i="6"/>
  <c r="K350" i="6" a="1"/>
  <c r="J350" i="6"/>
  <c r="J350" i="6" a="1"/>
  <c r="I350" i="6"/>
  <c r="I350" i="6" a="1"/>
  <c r="H350" i="6"/>
  <c r="H350" i="6" a="1"/>
  <c r="G350" i="6"/>
  <c r="G350" i="6" a="1"/>
  <c r="F350" i="6"/>
  <c r="F350" i="6" a="1"/>
  <c r="E350" i="6"/>
  <c r="E350" i="6" a="1"/>
  <c r="A350" i="6"/>
  <c r="X349" i="6"/>
  <c r="W349" i="6"/>
  <c r="V349" i="6"/>
  <c r="U349" i="6"/>
  <c r="T349" i="6"/>
  <c r="S349" i="6"/>
  <c r="R349" i="6"/>
  <c r="Q349" i="6"/>
  <c r="Q349" i="6" a="1"/>
  <c r="P349" i="6"/>
  <c r="P349" i="6" a="1"/>
  <c r="O349" i="6"/>
  <c r="O349" i="6" a="1"/>
  <c r="N349" i="6"/>
  <c r="N349" i="6" a="1"/>
  <c r="M349" i="6"/>
  <c r="M349" i="6" a="1"/>
  <c r="L349" i="6"/>
  <c r="L349" i="6" a="1"/>
  <c r="K349" i="6"/>
  <c r="K349" i="6" a="1"/>
  <c r="J349" i="6"/>
  <c r="J349" i="6" a="1"/>
  <c r="I349" i="6"/>
  <c r="I349" i="6" a="1"/>
  <c r="H349" i="6"/>
  <c r="H349" i="6" a="1"/>
  <c r="G349" i="6"/>
  <c r="G349" i="6" a="1"/>
  <c r="F349" i="6"/>
  <c r="F349" i="6" a="1"/>
  <c r="E349" i="6"/>
  <c r="E349" i="6" a="1"/>
  <c r="A349" i="6"/>
  <c r="X348" i="6"/>
  <c r="W348" i="6"/>
  <c r="V348" i="6"/>
  <c r="U348" i="6"/>
  <c r="T348" i="6"/>
  <c r="S348" i="6"/>
  <c r="R348" i="6"/>
  <c r="Q348" i="6"/>
  <c r="Q348" i="6" a="1"/>
  <c r="P348" i="6"/>
  <c r="P348" i="6" a="1"/>
  <c r="O348" i="6"/>
  <c r="O348" i="6" a="1"/>
  <c r="N348" i="6"/>
  <c r="N348" i="6" a="1"/>
  <c r="M348" i="6"/>
  <c r="M348" i="6" a="1"/>
  <c r="L348" i="6"/>
  <c r="L348" i="6" a="1"/>
  <c r="K348" i="6"/>
  <c r="K348" i="6" a="1"/>
  <c r="J348" i="6"/>
  <c r="J348" i="6" a="1"/>
  <c r="I348" i="6"/>
  <c r="I348" i="6" a="1"/>
  <c r="H348" i="6"/>
  <c r="H348" i="6" a="1"/>
  <c r="G348" i="6"/>
  <c r="G348" i="6" a="1"/>
  <c r="F348" i="6"/>
  <c r="F348" i="6" a="1"/>
  <c r="E348" i="6"/>
  <c r="E348" i="6" a="1"/>
  <c r="A348" i="6"/>
  <c r="X347" i="6"/>
  <c r="W347" i="6"/>
  <c r="V347" i="6"/>
  <c r="U347" i="6"/>
  <c r="T347" i="6"/>
  <c r="S347" i="6"/>
  <c r="R347" i="6"/>
  <c r="Q347" i="6"/>
  <c r="Q347" i="6" a="1"/>
  <c r="P347" i="6"/>
  <c r="P347" i="6" a="1"/>
  <c r="O347" i="6"/>
  <c r="O347" i="6" a="1"/>
  <c r="N347" i="6"/>
  <c r="N347" i="6" a="1"/>
  <c r="M347" i="6"/>
  <c r="M347" i="6" a="1"/>
  <c r="L347" i="6"/>
  <c r="L347" i="6" a="1"/>
  <c r="K347" i="6"/>
  <c r="K347" i="6" a="1"/>
  <c r="J347" i="6"/>
  <c r="J347" i="6" a="1"/>
  <c r="I347" i="6"/>
  <c r="I347" i="6" a="1"/>
  <c r="H347" i="6"/>
  <c r="H347" i="6" a="1"/>
  <c r="G347" i="6"/>
  <c r="G347" i="6" a="1"/>
  <c r="F347" i="6"/>
  <c r="F347" i="6" a="1"/>
  <c r="E347" i="6"/>
  <c r="E347" i="6" a="1"/>
  <c r="A347" i="6"/>
  <c r="X346" i="6"/>
  <c r="W346" i="6"/>
  <c r="V346" i="6"/>
  <c r="U346" i="6"/>
  <c r="T346" i="6"/>
  <c r="S346" i="6"/>
  <c r="R346" i="6"/>
  <c r="Q346" i="6"/>
  <c r="Q346" i="6" a="1"/>
  <c r="P346" i="6"/>
  <c r="P346" i="6" a="1"/>
  <c r="O346" i="6"/>
  <c r="O346" i="6" a="1"/>
  <c r="N346" i="6"/>
  <c r="N346" i="6" a="1"/>
  <c r="M346" i="6"/>
  <c r="M346" i="6" a="1"/>
  <c r="L346" i="6"/>
  <c r="L346" i="6" a="1"/>
  <c r="K346" i="6"/>
  <c r="K346" i="6" a="1"/>
  <c r="J346" i="6"/>
  <c r="J346" i="6" a="1"/>
  <c r="I346" i="6"/>
  <c r="I346" i="6" a="1"/>
  <c r="H346" i="6"/>
  <c r="H346" i="6" a="1"/>
  <c r="G346" i="6"/>
  <c r="G346" i="6" a="1"/>
  <c r="F346" i="6"/>
  <c r="F346" i="6" a="1"/>
  <c r="E346" i="6"/>
  <c r="E346" i="6" a="1"/>
  <c r="A346" i="6"/>
  <c r="X345" i="6"/>
  <c r="W345" i="6"/>
  <c r="V345" i="6"/>
  <c r="U345" i="6"/>
  <c r="T345" i="6"/>
  <c r="S345" i="6"/>
  <c r="R345" i="6"/>
  <c r="Q345" i="6"/>
  <c r="Q345" i="6" a="1"/>
  <c r="P345" i="6"/>
  <c r="P345" i="6" a="1"/>
  <c r="O345" i="6"/>
  <c r="O345" i="6" a="1"/>
  <c r="N345" i="6"/>
  <c r="N345" i="6" a="1"/>
  <c r="M345" i="6"/>
  <c r="M345" i="6" a="1"/>
  <c r="L345" i="6"/>
  <c r="L345" i="6" a="1"/>
  <c r="K345" i="6"/>
  <c r="K345" i="6" a="1"/>
  <c r="J345" i="6"/>
  <c r="J345" i="6" a="1"/>
  <c r="I345" i="6"/>
  <c r="I345" i="6" a="1"/>
  <c r="H345" i="6"/>
  <c r="H345" i="6" a="1"/>
  <c r="G345" i="6"/>
  <c r="G345" i="6" a="1"/>
  <c r="F345" i="6"/>
  <c r="F345" i="6" a="1"/>
  <c r="E345" i="6"/>
  <c r="E345" i="6" a="1"/>
  <c r="A345" i="6"/>
  <c r="X344" i="6"/>
  <c r="W344" i="6"/>
  <c r="V344" i="6"/>
  <c r="U344" i="6"/>
  <c r="T344" i="6"/>
  <c r="S344" i="6"/>
  <c r="R344" i="6"/>
  <c r="Q344" i="6"/>
  <c r="Q344" i="6" a="1"/>
  <c r="P344" i="6"/>
  <c r="P344" i="6" a="1"/>
  <c r="O344" i="6"/>
  <c r="O344" i="6" a="1"/>
  <c r="N344" i="6"/>
  <c r="N344" i="6" a="1"/>
  <c r="M344" i="6"/>
  <c r="M344" i="6" a="1"/>
  <c r="L344" i="6"/>
  <c r="L344" i="6" a="1"/>
  <c r="K344" i="6"/>
  <c r="K344" i="6" a="1"/>
  <c r="J344" i="6"/>
  <c r="J344" i="6" a="1"/>
  <c r="I344" i="6"/>
  <c r="I344" i="6" a="1"/>
  <c r="H344" i="6"/>
  <c r="H344" i="6" a="1"/>
  <c r="G344" i="6"/>
  <c r="G344" i="6" a="1"/>
  <c r="F344" i="6"/>
  <c r="F344" i="6" a="1"/>
  <c r="E344" i="6"/>
  <c r="E344" i="6" a="1"/>
  <c r="A344" i="6"/>
  <c r="X343" i="6"/>
  <c r="W343" i="6"/>
  <c r="V343" i="6"/>
  <c r="U343" i="6"/>
  <c r="T343" i="6"/>
  <c r="S343" i="6"/>
  <c r="R343" i="6"/>
  <c r="Q343" i="6"/>
  <c r="Q343" i="6" a="1"/>
  <c r="P343" i="6"/>
  <c r="P343" i="6" a="1"/>
  <c r="O343" i="6"/>
  <c r="O343" i="6" a="1"/>
  <c r="N343" i="6"/>
  <c r="N343" i="6" a="1"/>
  <c r="M343" i="6"/>
  <c r="M343" i="6" a="1"/>
  <c r="L343" i="6"/>
  <c r="L343" i="6" a="1"/>
  <c r="K343" i="6"/>
  <c r="K343" i="6" a="1"/>
  <c r="J343" i="6"/>
  <c r="J343" i="6" a="1"/>
  <c r="I343" i="6"/>
  <c r="I343" i="6" a="1"/>
  <c r="H343" i="6"/>
  <c r="H343" i="6" a="1"/>
  <c r="G343" i="6"/>
  <c r="G343" i="6" a="1"/>
  <c r="F343" i="6"/>
  <c r="F343" i="6" a="1"/>
  <c r="E343" i="6"/>
  <c r="E343" i="6" a="1"/>
  <c r="A343" i="6"/>
  <c r="X342" i="6"/>
  <c r="W342" i="6"/>
  <c r="V342" i="6"/>
  <c r="U342" i="6"/>
  <c r="T342" i="6"/>
  <c r="S342" i="6"/>
  <c r="R342" i="6"/>
  <c r="Q342" i="6"/>
  <c r="Q342" i="6" a="1"/>
  <c r="P342" i="6"/>
  <c r="P342" i="6" a="1"/>
  <c r="O342" i="6"/>
  <c r="O342" i="6" a="1"/>
  <c r="N342" i="6"/>
  <c r="N342" i="6" a="1"/>
  <c r="M342" i="6"/>
  <c r="M342" i="6" a="1"/>
  <c r="L342" i="6"/>
  <c r="L342" i="6" a="1"/>
  <c r="K342" i="6"/>
  <c r="K342" i="6" a="1"/>
  <c r="J342" i="6"/>
  <c r="J342" i="6" a="1"/>
  <c r="I342" i="6"/>
  <c r="I342" i="6" a="1"/>
  <c r="H342" i="6"/>
  <c r="H342" i="6" a="1"/>
  <c r="G342" i="6"/>
  <c r="G342" i="6" a="1"/>
  <c r="F342" i="6"/>
  <c r="F342" i="6" a="1"/>
  <c r="E342" i="6"/>
  <c r="E342" i="6" a="1"/>
  <c r="A342" i="6"/>
  <c r="X341" i="6"/>
  <c r="W341" i="6"/>
  <c r="V341" i="6"/>
  <c r="U341" i="6"/>
  <c r="T341" i="6"/>
  <c r="S341" i="6"/>
  <c r="R341" i="6"/>
  <c r="Q341" i="6"/>
  <c r="Q341" i="6" a="1"/>
  <c r="P341" i="6"/>
  <c r="P341" i="6" a="1"/>
  <c r="O341" i="6"/>
  <c r="O341" i="6" a="1"/>
  <c r="N341" i="6"/>
  <c r="N341" i="6" a="1"/>
  <c r="M341" i="6"/>
  <c r="M341" i="6" a="1"/>
  <c r="L341" i="6"/>
  <c r="L341" i="6" a="1"/>
  <c r="K341" i="6"/>
  <c r="K341" i="6" a="1"/>
  <c r="J341" i="6"/>
  <c r="J341" i="6" a="1"/>
  <c r="I341" i="6"/>
  <c r="I341" i="6" a="1"/>
  <c r="H341" i="6"/>
  <c r="H341" i="6" a="1"/>
  <c r="G341" i="6"/>
  <c r="G341" i="6" a="1"/>
  <c r="F341" i="6"/>
  <c r="F341" i="6" a="1"/>
  <c r="E341" i="6"/>
  <c r="E341" i="6" a="1"/>
  <c r="A341" i="6"/>
  <c r="X340" i="6"/>
  <c r="W340" i="6"/>
  <c r="V340" i="6"/>
  <c r="U340" i="6"/>
  <c r="T340" i="6"/>
  <c r="S340" i="6"/>
  <c r="R340" i="6"/>
  <c r="Q340" i="6"/>
  <c r="Q340" i="6" a="1"/>
  <c r="P340" i="6"/>
  <c r="P340" i="6" a="1"/>
  <c r="O340" i="6"/>
  <c r="O340" i="6" a="1"/>
  <c r="N340" i="6"/>
  <c r="N340" i="6" a="1"/>
  <c r="M340" i="6"/>
  <c r="M340" i="6" a="1"/>
  <c r="L340" i="6"/>
  <c r="L340" i="6" a="1"/>
  <c r="K340" i="6"/>
  <c r="K340" i="6" a="1"/>
  <c r="J340" i="6"/>
  <c r="J340" i="6" a="1"/>
  <c r="I340" i="6"/>
  <c r="I340" i="6" a="1"/>
  <c r="H340" i="6"/>
  <c r="H340" i="6" a="1"/>
  <c r="G340" i="6"/>
  <c r="G340" i="6" a="1"/>
  <c r="F340" i="6"/>
  <c r="F340" i="6" a="1"/>
  <c r="E340" i="6"/>
  <c r="E340" i="6" a="1"/>
  <c r="A340" i="6"/>
  <c r="X339" i="6"/>
  <c r="W339" i="6"/>
  <c r="V339" i="6"/>
  <c r="U339" i="6"/>
  <c r="T339" i="6"/>
  <c r="S339" i="6"/>
  <c r="R339" i="6"/>
  <c r="Q339" i="6"/>
  <c r="Q339" i="6" a="1"/>
  <c r="P339" i="6"/>
  <c r="P339" i="6" a="1"/>
  <c r="O339" i="6"/>
  <c r="O339" i="6" a="1"/>
  <c r="N339" i="6"/>
  <c r="N339" i="6" a="1"/>
  <c r="M339" i="6"/>
  <c r="M339" i="6" a="1"/>
  <c r="L339" i="6"/>
  <c r="L339" i="6" a="1"/>
  <c r="K339" i="6"/>
  <c r="K339" i="6" a="1"/>
  <c r="J339" i="6"/>
  <c r="J339" i="6" a="1"/>
  <c r="I339" i="6"/>
  <c r="I339" i="6" a="1"/>
  <c r="H339" i="6"/>
  <c r="H339" i="6" a="1"/>
  <c r="G339" i="6"/>
  <c r="G339" i="6" a="1"/>
  <c r="F339" i="6"/>
  <c r="F339" i="6" a="1"/>
  <c r="E339" i="6"/>
  <c r="E339" i="6" a="1"/>
  <c r="A339" i="6"/>
  <c r="X338" i="6"/>
  <c r="W338" i="6"/>
  <c r="V338" i="6"/>
  <c r="U338" i="6"/>
  <c r="T338" i="6"/>
  <c r="S338" i="6"/>
  <c r="R338" i="6"/>
  <c r="Q338" i="6"/>
  <c r="Q338" i="6" a="1"/>
  <c r="P338" i="6"/>
  <c r="P338" i="6" a="1"/>
  <c r="O338" i="6"/>
  <c r="O338" i="6" a="1"/>
  <c r="N338" i="6"/>
  <c r="N338" i="6" a="1"/>
  <c r="M338" i="6"/>
  <c r="M338" i="6" a="1"/>
  <c r="L338" i="6"/>
  <c r="L338" i="6" a="1"/>
  <c r="K338" i="6"/>
  <c r="K338" i="6" a="1"/>
  <c r="J338" i="6"/>
  <c r="J338" i="6" a="1"/>
  <c r="I338" i="6"/>
  <c r="I338" i="6" a="1"/>
  <c r="H338" i="6"/>
  <c r="H338" i="6" a="1"/>
  <c r="G338" i="6"/>
  <c r="G338" i="6" a="1"/>
  <c r="F338" i="6"/>
  <c r="F338" i="6" a="1"/>
  <c r="E338" i="6"/>
  <c r="E338" i="6" a="1"/>
  <c r="A338" i="6"/>
  <c r="X337" i="6"/>
  <c r="W337" i="6"/>
  <c r="V337" i="6"/>
  <c r="U337" i="6"/>
  <c r="T337" i="6"/>
  <c r="S337" i="6"/>
  <c r="R337" i="6"/>
  <c r="Q337" i="6"/>
  <c r="Q337" i="6" a="1"/>
  <c r="P337" i="6"/>
  <c r="P337" i="6" a="1"/>
  <c r="O337" i="6"/>
  <c r="O337" i="6" a="1"/>
  <c r="N337" i="6"/>
  <c r="N337" i="6" a="1"/>
  <c r="M337" i="6"/>
  <c r="M337" i="6" a="1"/>
  <c r="L337" i="6"/>
  <c r="L337" i="6" a="1"/>
  <c r="K337" i="6"/>
  <c r="K337" i="6" a="1"/>
  <c r="J337" i="6"/>
  <c r="J337" i="6" a="1"/>
  <c r="I337" i="6"/>
  <c r="I337" i="6" a="1"/>
  <c r="H337" i="6"/>
  <c r="H337" i="6" a="1"/>
  <c r="G337" i="6"/>
  <c r="G337" i="6" a="1"/>
  <c r="F337" i="6"/>
  <c r="F337" i="6" a="1"/>
  <c r="E337" i="6"/>
  <c r="E337" i="6" a="1"/>
  <c r="A337" i="6"/>
  <c r="X336" i="6"/>
  <c r="W336" i="6"/>
  <c r="V336" i="6"/>
  <c r="U336" i="6"/>
  <c r="T336" i="6"/>
  <c r="S336" i="6"/>
  <c r="R336" i="6"/>
  <c r="Q336" i="6"/>
  <c r="Q336" i="6" a="1"/>
  <c r="P336" i="6"/>
  <c r="P336" i="6" a="1"/>
  <c r="O336" i="6"/>
  <c r="O336" i="6" a="1"/>
  <c r="N336" i="6"/>
  <c r="N336" i="6" a="1"/>
  <c r="M336" i="6"/>
  <c r="M336" i="6" a="1"/>
  <c r="L336" i="6"/>
  <c r="L336" i="6" a="1"/>
  <c r="K336" i="6"/>
  <c r="K336" i="6" a="1"/>
  <c r="J336" i="6"/>
  <c r="J336" i="6" a="1"/>
  <c r="I336" i="6"/>
  <c r="I336" i="6" a="1"/>
  <c r="H336" i="6"/>
  <c r="H336" i="6" a="1"/>
  <c r="G336" i="6"/>
  <c r="G336" i="6" a="1"/>
  <c r="F336" i="6"/>
  <c r="F336" i="6" a="1"/>
  <c r="E336" i="6"/>
  <c r="E336" i="6" a="1"/>
  <c r="A336" i="6"/>
  <c r="X335" i="6"/>
  <c r="W335" i="6"/>
  <c r="V335" i="6"/>
  <c r="U335" i="6"/>
  <c r="T335" i="6"/>
  <c r="S335" i="6"/>
  <c r="R335" i="6"/>
  <c r="Q335" i="6"/>
  <c r="Q335" i="6" a="1"/>
  <c r="P335" i="6"/>
  <c r="P335" i="6" a="1"/>
  <c r="O335" i="6"/>
  <c r="O335" i="6" a="1"/>
  <c r="N335" i="6"/>
  <c r="N335" i="6" a="1"/>
  <c r="M335" i="6"/>
  <c r="M335" i="6" a="1"/>
  <c r="L335" i="6"/>
  <c r="L335" i="6" a="1"/>
  <c r="K335" i="6"/>
  <c r="K335" i="6" a="1"/>
  <c r="J335" i="6"/>
  <c r="J335" i="6" a="1"/>
  <c r="I335" i="6"/>
  <c r="I335" i="6" a="1"/>
  <c r="H335" i="6"/>
  <c r="H335" i="6" a="1"/>
  <c r="G335" i="6"/>
  <c r="G335" i="6" a="1"/>
  <c r="F335" i="6"/>
  <c r="F335" i="6" a="1"/>
  <c r="E335" i="6"/>
  <c r="E335" i="6" a="1"/>
  <c r="A335" i="6"/>
  <c r="X334" i="6"/>
  <c r="W334" i="6"/>
  <c r="V334" i="6"/>
  <c r="U334" i="6"/>
  <c r="T334" i="6"/>
  <c r="S334" i="6"/>
  <c r="R334" i="6"/>
  <c r="Q334" i="6"/>
  <c r="Q334" i="6" a="1"/>
  <c r="P334" i="6"/>
  <c r="P334" i="6" a="1"/>
  <c r="O334" i="6"/>
  <c r="O334" i="6" a="1"/>
  <c r="N334" i="6"/>
  <c r="N334" i="6" a="1"/>
  <c r="M334" i="6"/>
  <c r="M334" i="6" a="1"/>
  <c r="L334" i="6"/>
  <c r="L334" i="6" a="1"/>
  <c r="K334" i="6"/>
  <c r="K334" i="6" a="1"/>
  <c r="J334" i="6"/>
  <c r="J334" i="6" a="1"/>
  <c r="I334" i="6"/>
  <c r="I334" i="6" a="1"/>
  <c r="H334" i="6"/>
  <c r="H334" i="6" a="1"/>
  <c r="G334" i="6"/>
  <c r="G334" i="6" a="1"/>
  <c r="F334" i="6"/>
  <c r="F334" i="6" a="1"/>
  <c r="E334" i="6"/>
  <c r="E334" i="6" a="1"/>
  <c r="A334" i="6"/>
  <c r="X333" i="6"/>
  <c r="W333" i="6"/>
  <c r="V333" i="6"/>
  <c r="U333" i="6"/>
  <c r="T333" i="6"/>
  <c r="S333" i="6"/>
  <c r="R333" i="6"/>
  <c r="Q333" i="6"/>
  <c r="Q333" i="6" a="1"/>
  <c r="P333" i="6"/>
  <c r="P333" i="6" a="1"/>
  <c r="O333" i="6"/>
  <c r="O333" i="6" a="1"/>
  <c r="N333" i="6"/>
  <c r="N333" i="6" a="1"/>
  <c r="M333" i="6"/>
  <c r="M333" i="6" a="1"/>
  <c r="L333" i="6"/>
  <c r="L333" i="6" a="1"/>
  <c r="K333" i="6"/>
  <c r="K333" i="6" a="1"/>
  <c r="J333" i="6"/>
  <c r="J333" i="6" a="1"/>
  <c r="I333" i="6"/>
  <c r="I333" i="6" a="1"/>
  <c r="H333" i="6"/>
  <c r="H333" i="6" a="1"/>
  <c r="G333" i="6"/>
  <c r="G333" i="6" a="1"/>
  <c r="F333" i="6"/>
  <c r="F333" i="6" a="1"/>
  <c r="E333" i="6"/>
  <c r="E333" i="6" a="1"/>
  <c r="A333" i="6"/>
  <c r="X332" i="6"/>
  <c r="W332" i="6"/>
  <c r="V332" i="6"/>
  <c r="U332" i="6"/>
  <c r="T332" i="6"/>
  <c r="S332" i="6"/>
  <c r="R332" i="6"/>
  <c r="Q332" i="6"/>
  <c r="Q332" i="6" a="1"/>
  <c r="P332" i="6"/>
  <c r="P332" i="6" a="1"/>
  <c r="O332" i="6"/>
  <c r="O332" i="6" a="1"/>
  <c r="N332" i="6"/>
  <c r="N332" i="6" a="1"/>
  <c r="M332" i="6"/>
  <c r="M332" i="6" a="1"/>
  <c r="L332" i="6"/>
  <c r="L332" i="6" a="1"/>
  <c r="K332" i="6"/>
  <c r="K332" i="6" a="1"/>
  <c r="J332" i="6"/>
  <c r="J332" i="6" a="1"/>
  <c r="I332" i="6"/>
  <c r="I332" i="6" a="1"/>
  <c r="H332" i="6"/>
  <c r="H332" i="6" a="1"/>
  <c r="G332" i="6"/>
  <c r="G332" i="6" a="1"/>
  <c r="F332" i="6"/>
  <c r="F332" i="6" a="1"/>
  <c r="E332" i="6"/>
  <c r="E332" i="6" a="1"/>
  <c r="A332" i="6"/>
  <c r="X331" i="6"/>
  <c r="W331" i="6"/>
  <c r="V331" i="6"/>
  <c r="U331" i="6"/>
  <c r="T331" i="6"/>
  <c r="S331" i="6"/>
  <c r="R331" i="6"/>
  <c r="Q331" i="6"/>
  <c r="Q331" i="6" a="1"/>
  <c r="P331" i="6"/>
  <c r="P331" i="6" a="1"/>
  <c r="O331" i="6"/>
  <c r="O331" i="6" a="1"/>
  <c r="N331" i="6"/>
  <c r="N331" i="6" a="1"/>
  <c r="M331" i="6"/>
  <c r="M331" i="6" a="1"/>
  <c r="L331" i="6"/>
  <c r="L331" i="6" a="1"/>
  <c r="K331" i="6"/>
  <c r="K331" i="6" a="1"/>
  <c r="J331" i="6"/>
  <c r="J331" i="6" a="1"/>
  <c r="I331" i="6"/>
  <c r="I331" i="6" a="1"/>
  <c r="H331" i="6"/>
  <c r="H331" i="6" a="1"/>
  <c r="G331" i="6"/>
  <c r="G331" i="6" a="1"/>
  <c r="F331" i="6"/>
  <c r="F331" i="6" a="1"/>
  <c r="E331" i="6"/>
  <c r="E331" i="6" a="1"/>
  <c r="A331" i="6"/>
  <c r="X330" i="6"/>
  <c r="W330" i="6"/>
  <c r="V330" i="6"/>
  <c r="U330" i="6"/>
  <c r="T330" i="6"/>
  <c r="S330" i="6"/>
  <c r="R330" i="6"/>
  <c r="Q330" i="6"/>
  <c r="Q330" i="6" a="1"/>
  <c r="P330" i="6"/>
  <c r="P330" i="6" a="1"/>
  <c r="O330" i="6"/>
  <c r="O330" i="6" a="1"/>
  <c r="N330" i="6"/>
  <c r="N330" i="6" a="1"/>
  <c r="M330" i="6"/>
  <c r="M330" i="6" a="1"/>
  <c r="L330" i="6"/>
  <c r="L330" i="6" a="1"/>
  <c r="K330" i="6"/>
  <c r="K330" i="6" a="1"/>
  <c r="J330" i="6"/>
  <c r="J330" i="6" a="1"/>
  <c r="I330" i="6"/>
  <c r="I330" i="6" a="1"/>
  <c r="H330" i="6"/>
  <c r="H330" i="6" a="1"/>
  <c r="G330" i="6"/>
  <c r="G330" i="6" a="1"/>
  <c r="F330" i="6"/>
  <c r="F330" i="6" a="1"/>
  <c r="E330" i="6"/>
  <c r="E330" i="6" a="1"/>
  <c r="A330" i="6"/>
  <c r="X329" i="6"/>
  <c r="W329" i="6"/>
  <c r="V329" i="6"/>
  <c r="U329" i="6"/>
  <c r="T329" i="6"/>
  <c r="S329" i="6"/>
  <c r="R329" i="6"/>
  <c r="Q329" i="6"/>
  <c r="Q329" i="6" a="1"/>
  <c r="P329" i="6"/>
  <c r="P329" i="6" a="1"/>
  <c r="O329" i="6"/>
  <c r="O329" i="6" a="1"/>
  <c r="N329" i="6"/>
  <c r="N329" i="6" a="1"/>
  <c r="M329" i="6"/>
  <c r="M329" i="6" a="1"/>
  <c r="L329" i="6"/>
  <c r="L329" i="6" a="1"/>
  <c r="K329" i="6"/>
  <c r="K329" i="6" a="1"/>
  <c r="J329" i="6"/>
  <c r="J329" i="6" a="1"/>
  <c r="I329" i="6"/>
  <c r="I329" i="6" a="1"/>
  <c r="H329" i="6"/>
  <c r="H329" i="6" a="1"/>
  <c r="G329" i="6"/>
  <c r="G329" i="6" a="1"/>
  <c r="F329" i="6"/>
  <c r="F329" i="6" a="1"/>
  <c r="E329" i="6"/>
  <c r="E329" i="6" a="1"/>
  <c r="A329" i="6"/>
  <c r="X328" i="6"/>
  <c r="W328" i="6"/>
  <c r="V328" i="6"/>
  <c r="U328" i="6"/>
  <c r="T328" i="6"/>
  <c r="S328" i="6"/>
  <c r="R328" i="6"/>
  <c r="Q328" i="6"/>
  <c r="Q328" i="6" a="1"/>
  <c r="P328" i="6"/>
  <c r="P328" i="6" a="1"/>
  <c r="O328" i="6"/>
  <c r="O328" i="6" a="1"/>
  <c r="N328" i="6"/>
  <c r="N328" i="6" a="1"/>
  <c r="M328" i="6"/>
  <c r="M328" i="6" a="1"/>
  <c r="L328" i="6"/>
  <c r="L328" i="6" a="1"/>
  <c r="K328" i="6"/>
  <c r="K328" i="6" a="1"/>
  <c r="J328" i="6"/>
  <c r="J328" i="6" a="1"/>
  <c r="I328" i="6"/>
  <c r="I328" i="6" a="1"/>
  <c r="H328" i="6"/>
  <c r="H328" i="6" a="1"/>
  <c r="G328" i="6"/>
  <c r="G328" i="6" a="1"/>
  <c r="F328" i="6"/>
  <c r="F328" i="6" a="1"/>
  <c r="E328" i="6"/>
  <c r="E328" i="6" a="1"/>
  <c r="A328" i="6"/>
  <c r="X327" i="6"/>
  <c r="W327" i="6"/>
  <c r="V327" i="6"/>
  <c r="U327" i="6"/>
  <c r="T327" i="6"/>
  <c r="S327" i="6"/>
  <c r="R327" i="6"/>
  <c r="Q327" i="6"/>
  <c r="Q327" i="6" a="1"/>
  <c r="P327" i="6"/>
  <c r="P327" i="6" a="1"/>
  <c r="O327" i="6"/>
  <c r="O327" i="6" a="1"/>
  <c r="N327" i="6"/>
  <c r="N327" i="6" a="1"/>
  <c r="M327" i="6"/>
  <c r="M327" i="6" a="1"/>
  <c r="L327" i="6"/>
  <c r="L327" i="6" a="1"/>
  <c r="K327" i="6"/>
  <c r="K327" i="6" a="1"/>
  <c r="J327" i="6"/>
  <c r="J327" i="6" a="1"/>
  <c r="I327" i="6"/>
  <c r="I327" i="6" a="1"/>
  <c r="H327" i="6"/>
  <c r="H327" i="6" a="1"/>
  <c r="G327" i="6"/>
  <c r="G327" i="6" a="1"/>
  <c r="F327" i="6"/>
  <c r="F327" i="6" a="1"/>
  <c r="E327" i="6"/>
  <c r="E327" i="6" a="1"/>
  <c r="A327" i="6"/>
  <c r="X326" i="6"/>
  <c r="W326" i="6"/>
  <c r="V326" i="6"/>
  <c r="U326" i="6"/>
  <c r="T326" i="6"/>
  <c r="S326" i="6"/>
  <c r="R326" i="6"/>
  <c r="Q326" i="6"/>
  <c r="Q326" i="6" a="1"/>
  <c r="P326" i="6"/>
  <c r="P326" i="6" a="1"/>
  <c r="O326" i="6"/>
  <c r="O326" i="6" a="1"/>
  <c r="N326" i="6"/>
  <c r="N326" i="6" a="1"/>
  <c r="M326" i="6"/>
  <c r="M326" i="6" a="1"/>
  <c r="L326" i="6"/>
  <c r="L326" i="6" a="1"/>
  <c r="K326" i="6"/>
  <c r="K326" i="6" a="1"/>
  <c r="J326" i="6"/>
  <c r="J326" i="6" a="1"/>
  <c r="I326" i="6"/>
  <c r="I326" i="6" a="1"/>
  <c r="H326" i="6"/>
  <c r="H326" i="6" a="1"/>
  <c r="G326" i="6"/>
  <c r="G326" i="6" a="1"/>
  <c r="F326" i="6"/>
  <c r="F326" i="6" a="1"/>
  <c r="E326" i="6"/>
  <c r="E326" i="6" a="1"/>
  <c r="A326" i="6"/>
  <c r="X325" i="6"/>
  <c r="W325" i="6"/>
  <c r="V325" i="6"/>
  <c r="U325" i="6"/>
  <c r="T325" i="6"/>
  <c r="S325" i="6"/>
  <c r="R325" i="6"/>
  <c r="Q325" i="6"/>
  <c r="Q325" i="6" a="1"/>
  <c r="P325" i="6"/>
  <c r="P325" i="6" a="1"/>
  <c r="O325" i="6"/>
  <c r="O325" i="6" a="1"/>
  <c r="N325" i="6"/>
  <c r="N325" i="6" a="1"/>
  <c r="M325" i="6"/>
  <c r="M325" i="6" a="1"/>
  <c r="L325" i="6"/>
  <c r="L325" i="6" a="1"/>
  <c r="K325" i="6"/>
  <c r="K325" i="6" a="1"/>
  <c r="J325" i="6"/>
  <c r="J325" i="6" a="1"/>
  <c r="I325" i="6"/>
  <c r="I325" i="6" a="1"/>
  <c r="H325" i="6"/>
  <c r="H325" i="6" a="1"/>
  <c r="G325" i="6"/>
  <c r="G325" i="6" a="1"/>
  <c r="F325" i="6"/>
  <c r="F325" i="6" a="1"/>
  <c r="E325" i="6"/>
  <c r="E325" i="6" a="1"/>
  <c r="A325" i="6"/>
  <c r="X324" i="6"/>
  <c r="W324" i="6"/>
  <c r="V324" i="6"/>
  <c r="U324" i="6"/>
  <c r="T324" i="6"/>
  <c r="S324" i="6"/>
  <c r="R324" i="6"/>
  <c r="Q324" i="6"/>
  <c r="Q324" i="6" a="1"/>
  <c r="P324" i="6"/>
  <c r="P324" i="6" a="1"/>
  <c r="O324" i="6"/>
  <c r="O324" i="6" a="1"/>
  <c r="N324" i="6"/>
  <c r="N324" i="6" a="1"/>
  <c r="M324" i="6"/>
  <c r="M324" i="6" a="1"/>
  <c r="L324" i="6"/>
  <c r="L324" i="6" a="1"/>
  <c r="K324" i="6"/>
  <c r="K324" i="6" a="1"/>
  <c r="J324" i="6"/>
  <c r="J324" i="6" a="1"/>
  <c r="I324" i="6"/>
  <c r="I324" i="6" a="1"/>
  <c r="H324" i="6"/>
  <c r="H324" i="6" a="1"/>
  <c r="G324" i="6"/>
  <c r="G324" i="6" a="1"/>
  <c r="F324" i="6"/>
  <c r="F324" i="6" a="1"/>
  <c r="E324" i="6"/>
  <c r="E324" i="6" a="1"/>
  <c r="A324" i="6"/>
  <c r="X323" i="6"/>
  <c r="W323" i="6"/>
  <c r="V323" i="6"/>
  <c r="U323" i="6"/>
  <c r="T323" i="6"/>
  <c r="S323" i="6"/>
  <c r="R323" i="6"/>
  <c r="Q323" i="6"/>
  <c r="Q323" i="6" a="1"/>
  <c r="P323" i="6"/>
  <c r="P323" i="6" a="1"/>
  <c r="O323" i="6"/>
  <c r="O323" i="6" a="1"/>
  <c r="N323" i="6"/>
  <c r="N323" i="6" a="1"/>
  <c r="M323" i="6"/>
  <c r="M323" i="6" a="1"/>
  <c r="L323" i="6"/>
  <c r="L323" i="6" a="1"/>
  <c r="K323" i="6"/>
  <c r="K323" i="6" a="1"/>
  <c r="J323" i="6"/>
  <c r="J323" i="6" a="1"/>
  <c r="I323" i="6"/>
  <c r="I323" i="6" a="1"/>
  <c r="H323" i="6"/>
  <c r="H323" i="6" a="1"/>
  <c r="G323" i="6"/>
  <c r="G323" i="6" a="1"/>
  <c r="F323" i="6"/>
  <c r="F323" i="6" a="1"/>
  <c r="E323" i="6"/>
  <c r="E323" i="6" a="1"/>
  <c r="A323" i="6"/>
  <c r="X322" i="6"/>
  <c r="W322" i="6"/>
  <c r="V322" i="6"/>
  <c r="U322" i="6"/>
  <c r="T322" i="6"/>
  <c r="S322" i="6"/>
  <c r="R322" i="6"/>
  <c r="Q322" i="6"/>
  <c r="Q322" i="6" a="1"/>
  <c r="P322" i="6"/>
  <c r="P322" i="6" a="1"/>
  <c r="O322" i="6"/>
  <c r="O322" i="6" a="1"/>
  <c r="N322" i="6"/>
  <c r="N322" i="6" a="1"/>
  <c r="M322" i="6"/>
  <c r="M322" i="6" a="1"/>
  <c r="L322" i="6"/>
  <c r="L322" i="6" a="1"/>
  <c r="K322" i="6"/>
  <c r="K322" i="6" a="1"/>
  <c r="J322" i="6"/>
  <c r="J322" i="6" a="1"/>
  <c r="I322" i="6"/>
  <c r="I322" i="6" a="1"/>
  <c r="H322" i="6"/>
  <c r="H322" i="6" a="1"/>
  <c r="G322" i="6"/>
  <c r="G322" i="6" a="1"/>
  <c r="F322" i="6"/>
  <c r="F322" i="6" a="1"/>
  <c r="E322" i="6"/>
  <c r="E322" i="6" a="1"/>
  <c r="A322" i="6"/>
  <c r="X321" i="6"/>
  <c r="W321" i="6"/>
  <c r="V321" i="6"/>
  <c r="U321" i="6"/>
  <c r="T321" i="6"/>
  <c r="S321" i="6"/>
  <c r="R321" i="6"/>
  <c r="Q321" i="6"/>
  <c r="Q321" i="6" a="1"/>
  <c r="P321" i="6"/>
  <c r="P321" i="6" a="1"/>
  <c r="O321" i="6"/>
  <c r="O321" i="6" a="1"/>
  <c r="N321" i="6"/>
  <c r="N321" i="6" a="1"/>
  <c r="M321" i="6"/>
  <c r="M321" i="6" a="1"/>
  <c r="L321" i="6"/>
  <c r="L321" i="6" a="1"/>
  <c r="K321" i="6"/>
  <c r="K321" i="6" a="1"/>
  <c r="J321" i="6"/>
  <c r="J321" i="6" a="1"/>
  <c r="I321" i="6"/>
  <c r="I321" i="6" a="1"/>
  <c r="H321" i="6"/>
  <c r="H321" i="6" a="1"/>
  <c r="G321" i="6"/>
  <c r="G321" i="6" a="1"/>
  <c r="F321" i="6"/>
  <c r="F321" i="6" a="1"/>
  <c r="E321" i="6"/>
  <c r="E321" i="6" a="1"/>
  <c r="A321" i="6"/>
  <c r="X320" i="6"/>
  <c r="W320" i="6"/>
  <c r="V320" i="6"/>
  <c r="U320" i="6"/>
  <c r="T320" i="6"/>
  <c r="S320" i="6"/>
  <c r="R320" i="6"/>
  <c r="Q320" i="6"/>
  <c r="Q320" i="6" a="1"/>
  <c r="P320" i="6"/>
  <c r="P320" i="6" a="1"/>
  <c r="O320" i="6"/>
  <c r="O320" i="6" a="1"/>
  <c r="N320" i="6"/>
  <c r="N320" i="6" a="1"/>
  <c r="M320" i="6"/>
  <c r="M320" i="6" a="1"/>
  <c r="L320" i="6"/>
  <c r="L320" i="6" a="1"/>
  <c r="K320" i="6"/>
  <c r="K320" i="6" a="1"/>
  <c r="J320" i="6"/>
  <c r="J320" i="6" a="1"/>
  <c r="I320" i="6"/>
  <c r="I320" i="6" a="1"/>
  <c r="H320" i="6"/>
  <c r="H320" i="6" a="1"/>
  <c r="G320" i="6"/>
  <c r="G320" i="6" a="1"/>
  <c r="F320" i="6"/>
  <c r="F320" i="6" a="1"/>
  <c r="E320" i="6"/>
  <c r="E320" i="6" a="1"/>
  <c r="A320" i="6"/>
  <c r="X319" i="6"/>
  <c r="W319" i="6"/>
  <c r="V319" i="6"/>
  <c r="U319" i="6"/>
  <c r="T319" i="6"/>
  <c r="S319" i="6"/>
  <c r="R319" i="6"/>
  <c r="Q319" i="6"/>
  <c r="Q319" i="6" a="1"/>
  <c r="P319" i="6"/>
  <c r="P319" i="6" a="1"/>
  <c r="O319" i="6"/>
  <c r="O319" i="6" a="1"/>
  <c r="N319" i="6"/>
  <c r="N319" i="6" a="1"/>
  <c r="M319" i="6"/>
  <c r="M319" i="6" a="1"/>
  <c r="L319" i="6"/>
  <c r="L319" i="6" a="1"/>
  <c r="K319" i="6"/>
  <c r="K319" i="6" a="1"/>
  <c r="J319" i="6"/>
  <c r="J319" i="6" a="1"/>
  <c r="I319" i="6"/>
  <c r="I319" i="6" a="1"/>
  <c r="H319" i="6"/>
  <c r="H319" i="6" a="1"/>
  <c r="G319" i="6"/>
  <c r="G319" i="6" a="1"/>
  <c r="F319" i="6"/>
  <c r="F319" i="6" a="1"/>
  <c r="E319" i="6"/>
  <c r="E319" i="6" a="1"/>
  <c r="A319" i="6"/>
  <c r="X318" i="6"/>
  <c r="W318" i="6"/>
  <c r="V318" i="6"/>
  <c r="U318" i="6"/>
  <c r="T318" i="6"/>
  <c r="S318" i="6"/>
  <c r="R318" i="6"/>
  <c r="Q318" i="6"/>
  <c r="Q318" i="6" a="1"/>
  <c r="P318" i="6"/>
  <c r="P318" i="6" a="1"/>
  <c r="O318" i="6"/>
  <c r="O318" i="6" a="1"/>
  <c r="N318" i="6"/>
  <c r="N318" i="6" a="1"/>
  <c r="M318" i="6"/>
  <c r="M318" i="6" a="1"/>
  <c r="L318" i="6"/>
  <c r="L318" i="6" a="1"/>
  <c r="K318" i="6"/>
  <c r="K318" i="6" a="1"/>
  <c r="J318" i="6"/>
  <c r="J318" i="6" a="1"/>
  <c r="I318" i="6"/>
  <c r="I318" i="6" a="1"/>
  <c r="H318" i="6"/>
  <c r="H318" i="6" a="1"/>
  <c r="G318" i="6"/>
  <c r="G318" i="6" a="1"/>
  <c r="F318" i="6"/>
  <c r="F318" i="6" a="1"/>
  <c r="E318" i="6"/>
  <c r="E318" i="6" a="1"/>
  <c r="A318" i="6"/>
  <c r="X317" i="6"/>
  <c r="W317" i="6"/>
  <c r="V317" i="6"/>
  <c r="U317" i="6"/>
  <c r="T317" i="6"/>
  <c r="S317" i="6"/>
  <c r="R317" i="6"/>
  <c r="Q317" i="6"/>
  <c r="Q317" i="6" a="1"/>
  <c r="P317" i="6"/>
  <c r="P317" i="6" a="1"/>
  <c r="O317" i="6"/>
  <c r="O317" i="6" a="1"/>
  <c r="N317" i="6"/>
  <c r="N317" i="6" a="1"/>
  <c r="M317" i="6"/>
  <c r="M317" i="6" a="1"/>
  <c r="L317" i="6"/>
  <c r="L317" i="6" a="1"/>
  <c r="K317" i="6"/>
  <c r="K317" i="6" a="1"/>
  <c r="J317" i="6"/>
  <c r="J317" i="6" a="1"/>
  <c r="I317" i="6"/>
  <c r="I317" i="6" a="1"/>
  <c r="H317" i="6"/>
  <c r="H317" i="6" a="1"/>
  <c r="G317" i="6"/>
  <c r="G317" i="6" a="1"/>
  <c r="F317" i="6"/>
  <c r="F317" i="6" a="1"/>
  <c r="E317" i="6"/>
  <c r="E317" i="6" a="1"/>
  <c r="A317" i="6"/>
  <c r="X316" i="6"/>
  <c r="W316" i="6"/>
  <c r="V316" i="6"/>
  <c r="U316" i="6"/>
  <c r="T316" i="6"/>
  <c r="S316" i="6"/>
  <c r="R316" i="6"/>
  <c r="Q316" i="6"/>
  <c r="Q316" i="6" a="1"/>
  <c r="P316" i="6"/>
  <c r="P316" i="6" a="1"/>
  <c r="O316" i="6"/>
  <c r="O316" i="6" a="1"/>
  <c r="N316" i="6"/>
  <c r="N316" i="6" a="1"/>
  <c r="M316" i="6"/>
  <c r="M316" i="6" a="1"/>
  <c r="L316" i="6"/>
  <c r="L316" i="6" a="1"/>
  <c r="K316" i="6"/>
  <c r="K316" i="6" a="1"/>
  <c r="J316" i="6"/>
  <c r="J316" i="6" a="1"/>
  <c r="I316" i="6"/>
  <c r="I316" i="6" a="1"/>
  <c r="H316" i="6"/>
  <c r="H316" i="6" a="1"/>
  <c r="G316" i="6"/>
  <c r="G316" i="6" a="1"/>
  <c r="F316" i="6"/>
  <c r="F316" i="6" a="1"/>
  <c r="E316" i="6"/>
  <c r="E316" i="6" a="1"/>
  <c r="A316" i="6"/>
  <c r="X315" i="6"/>
  <c r="W315" i="6"/>
  <c r="V315" i="6"/>
  <c r="U315" i="6"/>
  <c r="T315" i="6"/>
  <c r="S315" i="6"/>
  <c r="R315" i="6"/>
  <c r="Q315" i="6"/>
  <c r="Q315" i="6" a="1"/>
  <c r="P315" i="6"/>
  <c r="P315" i="6" a="1"/>
  <c r="O315" i="6"/>
  <c r="O315" i="6" a="1"/>
  <c r="N315" i="6"/>
  <c r="N315" i="6" a="1"/>
  <c r="M315" i="6"/>
  <c r="M315" i="6" a="1"/>
  <c r="L315" i="6"/>
  <c r="L315" i="6" a="1"/>
  <c r="K315" i="6"/>
  <c r="K315" i="6" a="1"/>
  <c r="J315" i="6"/>
  <c r="J315" i="6" a="1"/>
  <c r="I315" i="6"/>
  <c r="I315" i="6" a="1"/>
  <c r="H315" i="6"/>
  <c r="H315" i="6" a="1"/>
  <c r="G315" i="6"/>
  <c r="G315" i="6" a="1"/>
  <c r="F315" i="6"/>
  <c r="F315" i="6" a="1"/>
  <c r="E315" i="6"/>
  <c r="E315" i="6" a="1"/>
  <c r="A315" i="6"/>
  <c r="X314" i="6"/>
  <c r="W314" i="6"/>
  <c r="V314" i="6"/>
  <c r="U314" i="6"/>
  <c r="T314" i="6"/>
  <c r="S314" i="6"/>
  <c r="R314" i="6"/>
  <c r="Q314" i="6"/>
  <c r="Q314" i="6" a="1"/>
  <c r="P314" i="6"/>
  <c r="P314" i="6" a="1"/>
  <c r="O314" i="6"/>
  <c r="O314" i="6" a="1"/>
  <c r="N314" i="6"/>
  <c r="N314" i="6" a="1"/>
  <c r="M314" i="6"/>
  <c r="M314" i="6" a="1"/>
  <c r="L314" i="6"/>
  <c r="L314" i="6" a="1"/>
  <c r="K314" i="6"/>
  <c r="K314" i="6" a="1"/>
  <c r="J314" i="6"/>
  <c r="J314" i="6" a="1"/>
  <c r="I314" i="6"/>
  <c r="I314" i="6" a="1"/>
  <c r="H314" i="6"/>
  <c r="H314" i="6" a="1"/>
  <c r="G314" i="6"/>
  <c r="G314" i="6" a="1"/>
  <c r="F314" i="6"/>
  <c r="F314" i="6" a="1"/>
  <c r="E314" i="6"/>
  <c r="E314" i="6" a="1"/>
  <c r="A314" i="6"/>
  <c r="X313" i="6"/>
  <c r="W313" i="6"/>
  <c r="V313" i="6"/>
  <c r="U313" i="6"/>
  <c r="T313" i="6"/>
  <c r="S313" i="6"/>
  <c r="R313" i="6"/>
  <c r="Q313" i="6"/>
  <c r="Q313" i="6" a="1"/>
  <c r="P313" i="6"/>
  <c r="P313" i="6" a="1"/>
  <c r="O313" i="6"/>
  <c r="O313" i="6" a="1"/>
  <c r="N313" i="6"/>
  <c r="N313" i="6" a="1"/>
  <c r="M313" i="6"/>
  <c r="M313" i="6" a="1"/>
  <c r="L313" i="6"/>
  <c r="L313" i="6" a="1"/>
  <c r="K313" i="6"/>
  <c r="K313" i="6" a="1"/>
  <c r="J313" i="6"/>
  <c r="J313" i="6" a="1"/>
  <c r="I313" i="6"/>
  <c r="I313" i="6" a="1"/>
  <c r="H313" i="6"/>
  <c r="H313" i="6" a="1"/>
  <c r="G313" i="6"/>
  <c r="G313" i="6" a="1"/>
  <c r="F313" i="6"/>
  <c r="F313" i="6" a="1"/>
  <c r="E313" i="6"/>
  <c r="E313" i="6" a="1"/>
  <c r="A313" i="6"/>
  <c r="C312" i="6"/>
  <c r="A312" i="6"/>
  <c r="X310" i="6"/>
  <c r="W310" i="6"/>
  <c r="V310" i="6"/>
  <c r="U310" i="6"/>
  <c r="T310" i="6"/>
  <c r="S310" i="6"/>
  <c r="R310" i="6"/>
  <c r="Q310" i="6"/>
  <c r="D310" i="6"/>
  <c r="C310" i="6"/>
  <c r="B310" i="6"/>
  <c r="A310" i="6"/>
  <c r="X309" i="6"/>
  <c r="W309" i="6"/>
  <c r="V309" i="6"/>
  <c r="U309" i="6"/>
  <c r="T309" i="6"/>
  <c r="S309" i="6"/>
  <c r="R309" i="6"/>
  <c r="Q309" i="6"/>
  <c r="D309" i="6"/>
  <c r="C309" i="6"/>
  <c r="B309" i="6"/>
  <c r="A309" i="6"/>
  <c r="X308" i="6"/>
  <c r="W308" i="6"/>
  <c r="V308" i="6"/>
  <c r="U308" i="6"/>
  <c r="T308" i="6"/>
  <c r="S308" i="6"/>
  <c r="R308" i="6"/>
  <c r="Q308" i="6"/>
  <c r="D308" i="6"/>
  <c r="C308" i="6"/>
  <c r="B308" i="6"/>
  <c r="A308" i="6"/>
  <c r="X307" i="6"/>
  <c r="W307" i="6"/>
  <c r="V307" i="6"/>
  <c r="U307" i="6"/>
  <c r="T307" i="6"/>
  <c r="S307" i="6"/>
  <c r="R307" i="6"/>
  <c r="Q307" i="6"/>
  <c r="D307" i="6"/>
  <c r="C307" i="6"/>
  <c r="B307" i="6"/>
  <c r="A307" i="6"/>
  <c r="X306" i="6"/>
  <c r="W306" i="6"/>
  <c r="V306" i="6"/>
  <c r="U306" i="6"/>
  <c r="T306" i="6"/>
  <c r="S306" i="6"/>
  <c r="R306" i="6"/>
  <c r="Q306" i="6"/>
  <c r="D306" i="6"/>
  <c r="C306" i="6"/>
  <c r="B306" i="6"/>
  <c r="A306" i="6"/>
  <c r="X305" i="6"/>
  <c r="W305" i="6"/>
  <c r="V305" i="6"/>
  <c r="U305" i="6"/>
  <c r="T305" i="6"/>
  <c r="S305" i="6"/>
  <c r="R305" i="6"/>
  <c r="Q305" i="6"/>
  <c r="D305" i="6"/>
  <c r="C305" i="6"/>
  <c r="B305" i="6"/>
  <c r="A305" i="6"/>
  <c r="X304" i="6"/>
  <c r="W304" i="6"/>
  <c r="V304" i="6"/>
  <c r="U304" i="6"/>
  <c r="T304" i="6"/>
  <c r="S304" i="6"/>
  <c r="R304" i="6"/>
  <c r="Q304" i="6"/>
  <c r="D304" i="6"/>
  <c r="C304" i="6"/>
  <c r="B304" i="6"/>
  <c r="A304" i="6"/>
  <c r="X303" i="6"/>
  <c r="W303" i="6"/>
  <c r="V303" i="6"/>
  <c r="U303" i="6"/>
  <c r="T303" i="6"/>
  <c r="S303" i="6"/>
  <c r="R303" i="6"/>
  <c r="Q303" i="6"/>
  <c r="D303" i="6"/>
  <c r="C303" i="6"/>
  <c r="B303" i="6"/>
  <c r="A303" i="6"/>
  <c r="X302" i="6"/>
  <c r="W302" i="6"/>
  <c r="V302" i="6"/>
  <c r="U302" i="6"/>
  <c r="T302" i="6"/>
  <c r="S302" i="6"/>
  <c r="R302" i="6"/>
  <c r="Q302" i="6"/>
  <c r="D302" i="6"/>
  <c r="C302" i="6"/>
  <c r="B302" i="6"/>
  <c r="A302" i="6"/>
  <c r="X301" i="6"/>
  <c r="W301" i="6"/>
  <c r="V301" i="6"/>
  <c r="U301" i="6"/>
  <c r="T301" i="6"/>
  <c r="S301" i="6"/>
  <c r="R301" i="6"/>
  <c r="Q301" i="6"/>
  <c r="D301" i="6"/>
  <c r="C301" i="6"/>
  <c r="B301" i="6"/>
  <c r="A301" i="6"/>
  <c r="X300" i="6"/>
  <c r="W300" i="6"/>
  <c r="V300" i="6"/>
  <c r="U300" i="6"/>
  <c r="T300" i="6"/>
  <c r="S300" i="6"/>
  <c r="R300" i="6"/>
  <c r="Q300" i="6"/>
  <c r="D300" i="6"/>
  <c r="C300" i="6"/>
  <c r="B300" i="6"/>
  <c r="A300" i="6"/>
  <c r="X299" i="6"/>
  <c r="W299" i="6"/>
  <c r="V299" i="6"/>
  <c r="U299" i="6"/>
  <c r="T299" i="6"/>
  <c r="S299" i="6"/>
  <c r="R299" i="6"/>
  <c r="Q299" i="6"/>
  <c r="D299" i="6"/>
  <c r="C299" i="6"/>
  <c r="B299" i="6"/>
  <c r="A299" i="6"/>
  <c r="X298" i="6"/>
  <c r="W298" i="6"/>
  <c r="V298" i="6"/>
  <c r="U298" i="6"/>
  <c r="T298" i="6"/>
  <c r="S298" i="6"/>
  <c r="R298" i="6"/>
  <c r="Q298" i="6"/>
  <c r="D298" i="6"/>
  <c r="C298" i="6"/>
  <c r="B298" i="6"/>
  <c r="A298" i="6"/>
  <c r="X297" i="6"/>
  <c r="W297" i="6"/>
  <c r="V297" i="6"/>
  <c r="U297" i="6"/>
  <c r="T297" i="6"/>
  <c r="S297" i="6"/>
  <c r="R297" i="6"/>
  <c r="Q297" i="6"/>
  <c r="D297" i="6"/>
  <c r="C297" i="6"/>
  <c r="B297" i="6"/>
  <c r="A297" i="6"/>
  <c r="X296" i="6"/>
  <c r="W296" i="6"/>
  <c r="V296" i="6"/>
  <c r="U296" i="6"/>
  <c r="T296" i="6"/>
  <c r="S296" i="6"/>
  <c r="R296" i="6"/>
  <c r="Q296" i="6"/>
  <c r="D296" i="6"/>
  <c r="C296" i="6"/>
  <c r="B296" i="6"/>
  <c r="A296" i="6"/>
  <c r="X295" i="6"/>
  <c r="W295" i="6"/>
  <c r="V295" i="6"/>
  <c r="U295" i="6"/>
  <c r="T295" i="6"/>
  <c r="S295" i="6"/>
  <c r="R295" i="6"/>
  <c r="Q295" i="6"/>
  <c r="D295" i="6"/>
  <c r="C295" i="6"/>
  <c r="B295" i="6"/>
  <c r="A295" i="6"/>
  <c r="X294" i="6"/>
  <c r="W294" i="6"/>
  <c r="V294" i="6"/>
  <c r="U294" i="6"/>
  <c r="T294" i="6"/>
  <c r="S294" i="6"/>
  <c r="R294" i="6"/>
  <c r="Q294" i="6"/>
  <c r="D294" i="6"/>
  <c r="C294" i="6"/>
  <c r="B294" i="6"/>
  <c r="A294" i="6"/>
  <c r="X293" i="6"/>
  <c r="W293" i="6"/>
  <c r="V293" i="6"/>
  <c r="U293" i="6"/>
  <c r="T293" i="6"/>
  <c r="S293" i="6"/>
  <c r="R293" i="6"/>
  <c r="Q293" i="6"/>
  <c r="D293" i="6"/>
  <c r="C293" i="6"/>
  <c r="B293" i="6"/>
  <c r="A293" i="6"/>
  <c r="X292" i="6"/>
  <c r="W292" i="6"/>
  <c r="V292" i="6"/>
  <c r="U292" i="6"/>
  <c r="T292" i="6"/>
  <c r="S292" i="6"/>
  <c r="R292" i="6"/>
  <c r="Q292" i="6"/>
  <c r="D292" i="6"/>
  <c r="C292" i="6"/>
  <c r="B292" i="6"/>
  <c r="A292" i="6"/>
  <c r="X291" i="6"/>
  <c r="W291" i="6"/>
  <c r="V291" i="6"/>
  <c r="U291" i="6"/>
  <c r="T291" i="6"/>
  <c r="S291" i="6"/>
  <c r="R291" i="6"/>
  <c r="Q291" i="6"/>
  <c r="D291" i="6"/>
  <c r="C291" i="6"/>
  <c r="B291" i="6"/>
  <c r="A291" i="6"/>
  <c r="X290" i="6"/>
  <c r="W290" i="6"/>
  <c r="V290" i="6"/>
  <c r="U290" i="6"/>
  <c r="T290" i="6"/>
  <c r="S290" i="6"/>
  <c r="R290" i="6"/>
  <c r="Q290" i="6"/>
  <c r="D290" i="6"/>
  <c r="C290" i="6"/>
  <c r="B290" i="6"/>
  <c r="A290" i="6"/>
  <c r="X289" i="6"/>
  <c r="W289" i="6"/>
  <c r="V289" i="6"/>
  <c r="U289" i="6"/>
  <c r="T289" i="6"/>
  <c r="S289" i="6"/>
  <c r="R289" i="6"/>
  <c r="Q289" i="6"/>
  <c r="D289" i="6"/>
  <c r="C289" i="6"/>
  <c r="B289" i="6"/>
  <c r="A289" i="6"/>
  <c r="X288" i="6"/>
  <c r="W288" i="6"/>
  <c r="V288" i="6"/>
  <c r="U288" i="6"/>
  <c r="T288" i="6"/>
  <c r="S288" i="6"/>
  <c r="R288" i="6"/>
  <c r="Q288" i="6"/>
  <c r="D288" i="6"/>
  <c r="C288" i="6"/>
  <c r="B288" i="6"/>
  <c r="A288" i="6"/>
  <c r="X287" i="6"/>
  <c r="W287" i="6"/>
  <c r="V287" i="6"/>
  <c r="U287" i="6"/>
  <c r="T287" i="6"/>
  <c r="S287" i="6"/>
  <c r="R287" i="6"/>
  <c r="Q287" i="6"/>
  <c r="D287" i="6"/>
  <c r="C287" i="6"/>
  <c r="B287" i="6"/>
  <c r="A287" i="6"/>
  <c r="X286" i="6"/>
  <c r="W286" i="6"/>
  <c r="V286" i="6"/>
  <c r="U286" i="6"/>
  <c r="T286" i="6"/>
  <c r="S286" i="6"/>
  <c r="R286" i="6"/>
  <c r="Q286" i="6"/>
  <c r="D286" i="6"/>
  <c r="C286" i="6"/>
  <c r="B286" i="6"/>
  <c r="A286" i="6"/>
  <c r="X285" i="6"/>
  <c r="W285" i="6"/>
  <c r="V285" i="6"/>
  <c r="U285" i="6"/>
  <c r="T285" i="6"/>
  <c r="S285" i="6"/>
  <c r="R285" i="6"/>
  <c r="Q285" i="6"/>
  <c r="D285" i="6"/>
  <c r="C285" i="6"/>
  <c r="B285" i="6"/>
  <c r="A285" i="6"/>
  <c r="X284" i="6"/>
  <c r="W284" i="6"/>
  <c r="V284" i="6"/>
  <c r="U284" i="6"/>
  <c r="T284" i="6"/>
  <c r="S284" i="6"/>
  <c r="R284" i="6"/>
  <c r="Q284" i="6"/>
  <c r="D284" i="6"/>
  <c r="C284" i="6"/>
  <c r="B284" i="6"/>
  <c r="A284" i="6"/>
  <c r="X283" i="6"/>
  <c r="W283" i="6"/>
  <c r="V283" i="6"/>
  <c r="U283" i="6"/>
  <c r="T283" i="6"/>
  <c r="S283" i="6"/>
  <c r="R283" i="6"/>
  <c r="Q283" i="6"/>
  <c r="D283" i="6"/>
  <c r="C283" i="6"/>
  <c r="B283" i="6"/>
  <c r="A283" i="6"/>
  <c r="X282" i="6"/>
  <c r="W282" i="6"/>
  <c r="V282" i="6"/>
  <c r="U282" i="6"/>
  <c r="T282" i="6"/>
  <c r="S282" i="6"/>
  <c r="R282" i="6"/>
  <c r="Q282" i="6"/>
  <c r="D282" i="6"/>
  <c r="C282" i="6"/>
  <c r="B282" i="6"/>
  <c r="A282" i="6"/>
  <c r="X281" i="6"/>
  <c r="W281" i="6"/>
  <c r="V281" i="6"/>
  <c r="U281" i="6"/>
  <c r="T281" i="6"/>
  <c r="S281" i="6"/>
  <c r="R281" i="6"/>
  <c r="Q281" i="6"/>
  <c r="D281" i="6"/>
  <c r="C281" i="6"/>
  <c r="B281" i="6"/>
  <c r="A281" i="6"/>
  <c r="X280" i="6"/>
  <c r="W280" i="6"/>
  <c r="V280" i="6"/>
  <c r="U280" i="6"/>
  <c r="T280" i="6"/>
  <c r="S280" i="6"/>
  <c r="R280" i="6"/>
  <c r="Q280" i="6"/>
  <c r="D280" i="6"/>
  <c r="C280" i="6"/>
  <c r="B280" i="6"/>
  <c r="A280" i="6"/>
  <c r="X279" i="6"/>
  <c r="W279" i="6"/>
  <c r="V279" i="6"/>
  <c r="U279" i="6"/>
  <c r="T279" i="6"/>
  <c r="S279" i="6"/>
  <c r="R279" i="6"/>
  <c r="Q279" i="6"/>
  <c r="D279" i="6"/>
  <c r="C279" i="6"/>
  <c r="B279" i="6"/>
  <c r="A279" i="6"/>
  <c r="X278" i="6"/>
  <c r="W278" i="6"/>
  <c r="V278" i="6"/>
  <c r="U278" i="6"/>
  <c r="T278" i="6"/>
  <c r="S278" i="6"/>
  <c r="R278" i="6"/>
  <c r="Q278" i="6"/>
  <c r="D278" i="6"/>
  <c r="C278" i="6"/>
  <c r="B278" i="6"/>
  <c r="A278" i="6"/>
  <c r="X277" i="6"/>
  <c r="W277" i="6"/>
  <c r="V277" i="6"/>
  <c r="U277" i="6"/>
  <c r="T277" i="6"/>
  <c r="S277" i="6"/>
  <c r="R277" i="6"/>
  <c r="Q277" i="6"/>
  <c r="D277" i="6"/>
  <c r="C277" i="6"/>
  <c r="B277" i="6"/>
  <c r="A277" i="6"/>
  <c r="X276" i="6"/>
  <c r="W276" i="6"/>
  <c r="V276" i="6"/>
  <c r="U276" i="6"/>
  <c r="T276" i="6"/>
  <c r="S276" i="6"/>
  <c r="R276" i="6"/>
  <c r="Q276" i="6"/>
  <c r="D276" i="6"/>
  <c r="C276" i="6"/>
  <c r="B276" i="6"/>
  <c r="A276" i="6"/>
  <c r="X275" i="6"/>
  <c r="W275" i="6"/>
  <c r="V275" i="6"/>
  <c r="U275" i="6"/>
  <c r="T275" i="6"/>
  <c r="S275" i="6"/>
  <c r="R275" i="6"/>
  <c r="Q275" i="6"/>
  <c r="D275" i="6"/>
  <c r="C275" i="6"/>
  <c r="B275" i="6"/>
  <c r="A275" i="6"/>
  <c r="X274" i="6"/>
  <c r="W274" i="6"/>
  <c r="V274" i="6"/>
  <c r="U274" i="6"/>
  <c r="T274" i="6"/>
  <c r="S274" i="6"/>
  <c r="R274" i="6"/>
  <c r="Q274" i="6"/>
  <c r="D274" i="6"/>
  <c r="C274" i="6"/>
  <c r="B274" i="6"/>
  <c r="A274" i="6"/>
  <c r="X273" i="6"/>
  <c r="W273" i="6"/>
  <c r="V273" i="6"/>
  <c r="U273" i="6"/>
  <c r="T273" i="6"/>
  <c r="S273" i="6"/>
  <c r="R273" i="6"/>
  <c r="Q273" i="6"/>
  <c r="D273" i="6"/>
  <c r="C273" i="6"/>
  <c r="B273" i="6"/>
  <c r="A273" i="6"/>
  <c r="X272" i="6"/>
  <c r="W272" i="6"/>
  <c r="V272" i="6"/>
  <c r="U272" i="6"/>
  <c r="T272" i="6"/>
  <c r="S272" i="6"/>
  <c r="R272" i="6"/>
  <c r="Q272" i="6"/>
  <c r="D272" i="6"/>
  <c r="C272" i="6"/>
  <c r="B272" i="6"/>
  <c r="A272" i="6"/>
  <c r="X271" i="6"/>
  <c r="W271" i="6"/>
  <c r="V271" i="6"/>
  <c r="U271" i="6"/>
  <c r="T271" i="6"/>
  <c r="S271" i="6"/>
  <c r="R271" i="6"/>
  <c r="Q271" i="6"/>
  <c r="D271" i="6"/>
  <c r="C271" i="6"/>
  <c r="B271" i="6"/>
  <c r="A271" i="6"/>
  <c r="X270" i="6"/>
  <c r="W270" i="6"/>
  <c r="V270" i="6"/>
  <c r="U270" i="6"/>
  <c r="T270" i="6"/>
  <c r="S270" i="6"/>
  <c r="R270" i="6"/>
  <c r="Q270" i="6"/>
  <c r="D270" i="6"/>
  <c r="C270" i="6"/>
  <c r="B270" i="6"/>
  <c r="A270" i="6"/>
  <c r="X269" i="6"/>
  <c r="W269" i="6"/>
  <c r="V269" i="6"/>
  <c r="U269" i="6"/>
  <c r="T269" i="6"/>
  <c r="S269" i="6"/>
  <c r="R269" i="6"/>
  <c r="Q269" i="6"/>
  <c r="D269" i="6"/>
  <c r="C269" i="6"/>
  <c r="B269" i="6"/>
  <c r="A269" i="6"/>
  <c r="X268" i="6"/>
  <c r="W268" i="6"/>
  <c r="V268" i="6"/>
  <c r="U268" i="6"/>
  <c r="T268" i="6"/>
  <c r="S268" i="6"/>
  <c r="R268" i="6"/>
  <c r="Q268" i="6"/>
  <c r="D268" i="6"/>
  <c r="C268" i="6"/>
  <c r="B268" i="6"/>
  <c r="A268" i="6"/>
  <c r="X267" i="6"/>
  <c r="W267" i="6"/>
  <c r="V267" i="6"/>
  <c r="U267" i="6"/>
  <c r="T267" i="6"/>
  <c r="S267" i="6"/>
  <c r="R267" i="6"/>
  <c r="Q267" i="6"/>
  <c r="D267" i="6"/>
  <c r="C267" i="6"/>
  <c r="B267" i="6"/>
  <c r="A267" i="6"/>
  <c r="X266" i="6"/>
  <c r="W266" i="6"/>
  <c r="V266" i="6"/>
  <c r="U266" i="6"/>
  <c r="T266" i="6"/>
  <c r="S266" i="6"/>
  <c r="R266" i="6"/>
  <c r="Q266" i="6"/>
  <c r="D266" i="6"/>
  <c r="C266" i="6"/>
  <c r="B266" i="6"/>
  <c r="A266" i="6"/>
  <c r="X265" i="6"/>
  <c r="W265" i="6"/>
  <c r="V265" i="6"/>
  <c r="U265" i="6"/>
  <c r="T265" i="6"/>
  <c r="S265" i="6"/>
  <c r="R265" i="6"/>
  <c r="Q265" i="6"/>
  <c r="D265" i="6"/>
  <c r="C265" i="6"/>
  <c r="B265" i="6"/>
  <c r="A265" i="6"/>
  <c r="X264" i="6"/>
  <c r="W264" i="6"/>
  <c r="V264" i="6"/>
  <c r="U264" i="6"/>
  <c r="T264" i="6"/>
  <c r="S264" i="6"/>
  <c r="R264" i="6"/>
  <c r="Q264" i="6"/>
  <c r="D264" i="6"/>
  <c r="C264" i="6"/>
  <c r="B264" i="6"/>
  <c r="A264" i="6"/>
  <c r="X263" i="6"/>
  <c r="W263" i="6"/>
  <c r="V263" i="6"/>
  <c r="U263" i="6"/>
  <c r="T263" i="6"/>
  <c r="S263" i="6"/>
  <c r="R263" i="6"/>
  <c r="Q263" i="6"/>
  <c r="D263" i="6"/>
  <c r="C263" i="6"/>
  <c r="B263" i="6"/>
  <c r="A263" i="6"/>
  <c r="X262" i="6"/>
  <c r="W262" i="6"/>
  <c r="V262" i="6"/>
  <c r="U262" i="6"/>
  <c r="T262" i="6"/>
  <c r="S262" i="6"/>
  <c r="R262" i="6"/>
  <c r="Q262" i="6"/>
  <c r="D262" i="6"/>
  <c r="C262" i="6"/>
  <c r="B262" i="6"/>
  <c r="A262" i="6"/>
  <c r="X261" i="6"/>
  <c r="W261" i="6"/>
  <c r="V261" i="6"/>
  <c r="U261" i="6"/>
  <c r="T261" i="6"/>
  <c r="S261" i="6"/>
  <c r="R261" i="6"/>
  <c r="Q261" i="6"/>
  <c r="D261" i="6"/>
  <c r="C261" i="6"/>
  <c r="B261" i="6"/>
  <c r="A261" i="6"/>
  <c r="X260" i="6"/>
  <c r="W260" i="6"/>
  <c r="V260" i="6"/>
  <c r="U260" i="6"/>
  <c r="T260" i="6"/>
  <c r="S260" i="6"/>
  <c r="R260" i="6"/>
  <c r="Q260" i="6"/>
  <c r="D260" i="6"/>
  <c r="C260" i="6"/>
  <c r="B260" i="6"/>
  <c r="A260" i="6"/>
  <c r="X259" i="6"/>
  <c r="W259" i="6"/>
  <c r="V259" i="6"/>
  <c r="U259" i="6"/>
  <c r="T259" i="6"/>
  <c r="S259" i="6"/>
  <c r="R259" i="6"/>
  <c r="Q259" i="6"/>
  <c r="D259" i="6"/>
  <c r="C259" i="6"/>
  <c r="B259" i="6"/>
  <c r="A259" i="6"/>
  <c r="X258" i="6"/>
  <c r="W258" i="6"/>
  <c r="V258" i="6"/>
  <c r="U258" i="6"/>
  <c r="T258" i="6"/>
  <c r="S258" i="6"/>
  <c r="R258" i="6"/>
  <c r="Q258" i="6"/>
  <c r="D258" i="6"/>
  <c r="C258" i="6"/>
  <c r="B258" i="6"/>
  <c r="A258" i="6"/>
  <c r="X257" i="6"/>
  <c r="W257" i="6"/>
  <c r="V257" i="6"/>
  <c r="U257" i="6"/>
  <c r="T257" i="6"/>
  <c r="S257" i="6"/>
  <c r="R257" i="6"/>
  <c r="Q257" i="6"/>
  <c r="D257" i="6"/>
  <c r="C257" i="6"/>
  <c r="B257" i="6"/>
  <c r="A257" i="6"/>
  <c r="X256" i="6"/>
  <c r="W256" i="6"/>
  <c r="V256" i="6"/>
  <c r="U256" i="6"/>
  <c r="T256" i="6"/>
  <c r="S256" i="6"/>
  <c r="R256" i="6"/>
  <c r="Q256" i="6"/>
  <c r="D256" i="6"/>
  <c r="C256" i="6"/>
  <c r="B256" i="6"/>
  <c r="A256" i="6"/>
  <c r="X255" i="6"/>
  <c r="W255" i="6"/>
  <c r="V255" i="6"/>
  <c r="U255" i="6"/>
  <c r="T255" i="6"/>
  <c r="S255" i="6"/>
  <c r="R255" i="6"/>
  <c r="Q255" i="6"/>
  <c r="D255" i="6"/>
  <c r="C255" i="6"/>
  <c r="B255" i="6"/>
  <c r="A255" i="6"/>
  <c r="X254" i="6"/>
  <c r="W254" i="6"/>
  <c r="V254" i="6"/>
  <c r="U254" i="6"/>
  <c r="T254" i="6"/>
  <c r="S254" i="6"/>
  <c r="R254" i="6"/>
  <c r="Q254" i="6"/>
  <c r="D254" i="6"/>
  <c r="C254" i="6"/>
  <c r="B254" i="6"/>
  <c r="A254" i="6"/>
  <c r="X253" i="6"/>
  <c r="W253" i="6"/>
  <c r="V253" i="6"/>
  <c r="U253" i="6"/>
  <c r="T253" i="6"/>
  <c r="S253" i="6"/>
  <c r="R253" i="6"/>
  <c r="Q253" i="6"/>
  <c r="D253" i="6"/>
  <c r="C253" i="6"/>
  <c r="B253" i="6"/>
  <c r="A253" i="6"/>
  <c r="X252" i="6"/>
  <c r="W252" i="6"/>
  <c r="V252" i="6"/>
  <c r="U252" i="6"/>
  <c r="T252" i="6"/>
  <c r="S252" i="6"/>
  <c r="R252" i="6"/>
  <c r="Q252" i="6"/>
  <c r="D252" i="6"/>
  <c r="C252" i="6"/>
  <c r="B252" i="6"/>
  <c r="A252" i="6"/>
  <c r="X251" i="6"/>
  <c r="W251" i="6"/>
  <c r="V251" i="6"/>
  <c r="U251" i="6"/>
  <c r="T251" i="6"/>
  <c r="S251" i="6"/>
  <c r="R251" i="6"/>
  <c r="Q251" i="6"/>
  <c r="D251" i="6"/>
  <c r="C251" i="6"/>
  <c r="B251" i="6"/>
  <c r="A251" i="6"/>
  <c r="X250" i="6"/>
  <c r="W250" i="6"/>
  <c r="V250" i="6"/>
  <c r="U250" i="6"/>
  <c r="T250" i="6"/>
  <c r="S250" i="6"/>
  <c r="R250" i="6"/>
  <c r="Q250" i="6"/>
  <c r="D250" i="6"/>
  <c r="C250" i="6"/>
  <c r="B250" i="6"/>
  <c r="A250" i="6"/>
  <c r="X249" i="6"/>
  <c r="W249" i="6"/>
  <c r="V249" i="6"/>
  <c r="U249" i="6"/>
  <c r="T249" i="6"/>
  <c r="S249" i="6"/>
  <c r="R249" i="6"/>
  <c r="Q249" i="6"/>
  <c r="D249" i="6"/>
  <c r="C249" i="6"/>
  <c r="B249" i="6"/>
  <c r="A249" i="6"/>
  <c r="X248" i="6"/>
  <c r="W248" i="6"/>
  <c r="V248" i="6"/>
  <c r="U248" i="6"/>
  <c r="T248" i="6"/>
  <c r="S248" i="6"/>
  <c r="R248" i="6"/>
  <c r="Q248" i="6"/>
  <c r="D248" i="6"/>
  <c r="C248" i="6"/>
  <c r="B248" i="6"/>
  <c r="A248" i="6"/>
  <c r="X247" i="6"/>
  <c r="W247" i="6"/>
  <c r="V247" i="6"/>
  <c r="U247" i="6"/>
  <c r="T247" i="6"/>
  <c r="S247" i="6"/>
  <c r="R247" i="6"/>
  <c r="Q247" i="6"/>
  <c r="D247" i="6"/>
  <c r="C247" i="6"/>
  <c r="B247" i="6"/>
  <c r="A247" i="6"/>
  <c r="X246" i="6"/>
  <c r="W246" i="6"/>
  <c r="V246" i="6"/>
  <c r="U246" i="6"/>
  <c r="T246" i="6"/>
  <c r="S246" i="6"/>
  <c r="R246" i="6"/>
  <c r="Q246" i="6"/>
  <c r="D246" i="6"/>
  <c r="C246" i="6"/>
  <c r="B246" i="6"/>
  <c r="A246" i="6"/>
  <c r="X245" i="6"/>
  <c r="W245" i="6"/>
  <c r="V245" i="6"/>
  <c r="U245" i="6"/>
  <c r="T245" i="6"/>
  <c r="S245" i="6"/>
  <c r="R245" i="6"/>
  <c r="Q245" i="6"/>
  <c r="D245" i="6"/>
  <c r="C245" i="6"/>
  <c r="B245" i="6"/>
  <c r="A245" i="6"/>
  <c r="X244" i="6"/>
  <c r="W244" i="6"/>
  <c r="V244" i="6"/>
  <c r="U244" i="6"/>
  <c r="T244" i="6"/>
  <c r="S244" i="6"/>
  <c r="R244" i="6"/>
  <c r="Q244" i="6"/>
  <c r="D244" i="6"/>
  <c r="C244" i="6"/>
  <c r="B244" i="6"/>
  <c r="A244" i="6"/>
  <c r="X243" i="6"/>
  <c r="W243" i="6"/>
  <c r="V243" i="6"/>
  <c r="U243" i="6"/>
  <c r="T243" i="6"/>
  <c r="S243" i="6"/>
  <c r="R243" i="6"/>
  <c r="Q243" i="6"/>
  <c r="D243" i="6"/>
  <c r="C243" i="6"/>
  <c r="B243" i="6"/>
  <c r="A243" i="6"/>
  <c r="X242" i="6"/>
  <c r="W242" i="6"/>
  <c r="V242" i="6"/>
  <c r="U242" i="6"/>
  <c r="T242" i="6"/>
  <c r="S242" i="6"/>
  <c r="R242" i="6"/>
  <c r="Q242" i="6"/>
  <c r="D242" i="6"/>
  <c r="C242" i="6"/>
  <c r="B242" i="6"/>
  <c r="A242" i="6"/>
  <c r="X241" i="6"/>
  <c r="W241" i="6"/>
  <c r="V241" i="6"/>
  <c r="U241" i="6"/>
  <c r="T241" i="6"/>
  <c r="S241" i="6"/>
  <c r="R241" i="6"/>
  <c r="Q241" i="6"/>
  <c r="D241" i="6"/>
  <c r="C241" i="6"/>
  <c r="B241" i="6"/>
  <c r="A241" i="6"/>
  <c r="X240" i="6"/>
  <c r="W240" i="6"/>
  <c r="V240" i="6"/>
  <c r="U240" i="6"/>
  <c r="T240" i="6"/>
  <c r="S240" i="6"/>
  <c r="R240" i="6"/>
  <c r="Q240" i="6"/>
  <c r="D240" i="6"/>
  <c r="C240" i="6"/>
  <c r="B240" i="6"/>
  <c r="A240" i="6"/>
  <c r="X239" i="6"/>
  <c r="W239" i="6"/>
  <c r="V239" i="6"/>
  <c r="U239" i="6"/>
  <c r="T239" i="6"/>
  <c r="S239" i="6"/>
  <c r="R239" i="6"/>
  <c r="Q239" i="6"/>
  <c r="D239" i="6"/>
  <c r="C239" i="6"/>
  <c r="B239" i="6"/>
  <c r="A239" i="6"/>
  <c r="X238" i="6"/>
  <c r="W238" i="6"/>
  <c r="V238" i="6"/>
  <c r="U238" i="6"/>
  <c r="T238" i="6"/>
  <c r="S238" i="6"/>
  <c r="R238" i="6"/>
  <c r="Q238" i="6"/>
  <c r="D238" i="6"/>
  <c r="C238" i="6"/>
  <c r="B238" i="6"/>
  <c r="A238" i="6"/>
  <c r="X237" i="6"/>
  <c r="W237" i="6"/>
  <c r="V237" i="6"/>
  <c r="U237" i="6"/>
  <c r="T237" i="6"/>
  <c r="S237" i="6"/>
  <c r="R237" i="6"/>
  <c r="Q237" i="6"/>
  <c r="D237" i="6"/>
  <c r="C237" i="6"/>
  <c r="B237" i="6"/>
  <c r="A237" i="6"/>
  <c r="X236" i="6"/>
  <c r="W236" i="6"/>
  <c r="V236" i="6"/>
  <c r="U236" i="6"/>
  <c r="T236" i="6"/>
  <c r="S236" i="6"/>
  <c r="R236" i="6"/>
  <c r="Q236" i="6"/>
  <c r="D236" i="6"/>
  <c r="C236" i="6"/>
  <c r="B236" i="6"/>
  <c r="A236" i="6"/>
  <c r="X235" i="6"/>
  <c r="W235" i="6"/>
  <c r="V235" i="6"/>
  <c r="U235" i="6"/>
  <c r="T235" i="6"/>
  <c r="S235" i="6"/>
  <c r="R235" i="6"/>
  <c r="Q235" i="6"/>
  <c r="D235" i="6"/>
  <c r="C235" i="6"/>
  <c r="B235" i="6"/>
  <c r="A235" i="6"/>
  <c r="X234" i="6"/>
  <c r="W234" i="6"/>
  <c r="V234" i="6"/>
  <c r="U234" i="6"/>
  <c r="T234" i="6"/>
  <c r="S234" i="6"/>
  <c r="R234" i="6"/>
  <c r="Q234" i="6"/>
  <c r="D234" i="6"/>
  <c r="C234" i="6"/>
  <c r="B234" i="6"/>
  <c r="A234" i="6"/>
  <c r="X233" i="6"/>
  <c r="W233" i="6"/>
  <c r="V233" i="6"/>
  <c r="U233" i="6"/>
  <c r="T233" i="6"/>
  <c r="S233" i="6"/>
  <c r="R233" i="6"/>
  <c r="Q233" i="6"/>
  <c r="D233" i="6"/>
  <c r="C233" i="6"/>
  <c r="B233" i="6"/>
  <c r="A233" i="6"/>
  <c r="X232" i="6"/>
  <c r="W232" i="6"/>
  <c r="V232" i="6"/>
  <c r="U232" i="6"/>
  <c r="T232" i="6"/>
  <c r="S232" i="6"/>
  <c r="R232" i="6"/>
  <c r="Q232" i="6"/>
  <c r="D232" i="6"/>
  <c r="C232" i="6"/>
  <c r="B232" i="6"/>
  <c r="A232" i="6"/>
  <c r="X231" i="6"/>
  <c r="W231" i="6"/>
  <c r="V231" i="6"/>
  <c r="U231" i="6"/>
  <c r="T231" i="6"/>
  <c r="S231" i="6"/>
  <c r="R231" i="6"/>
  <c r="Q231" i="6"/>
  <c r="D231" i="6"/>
  <c r="C231" i="6"/>
  <c r="B231" i="6"/>
  <c r="A231" i="6"/>
  <c r="X230" i="6"/>
  <c r="W230" i="6"/>
  <c r="V230" i="6"/>
  <c r="U230" i="6"/>
  <c r="T230" i="6"/>
  <c r="S230" i="6"/>
  <c r="R230" i="6"/>
  <c r="Q230" i="6"/>
  <c r="D230" i="6"/>
  <c r="C230" i="6"/>
  <c r="B230" i="6"/>
  <c r="A230" i="6"/>
  <c r="X229" i="6"/>
  <c r="W229" i="6"/>
  <c r="V229" i="6"/>
  <c r="U229" i="6"/>
  <c r="T229" i="6"/>
  <c r="S229" i="6"/>
  <c r="R229" i="6"/>
  <c r="Q229" i="6"/>
  <c r="D229" i="6"/>
  <c r="C229" i="6"/>
  <c r="B229" i="6"/>
  <c r="A229" i="6"/>
  <c r="X228" i="6"/>
  <c r="W228" i="6"/>
  <c r="V228" i="6"/>
  <c r="U228" i="6"/>
  <c r="T228" i="6"/>
  <c r="S228" i="6"/>
  <c r="R228" i="6"/>
  <c r="Q228" i="6"/>
  <c r="D228" i="6"/>
  <c r="C228" i="6"/>
  <c r="B228" i="6"/>
  <c r="A228" i="6"/>
  <c r="X227" i="6"/>
  <c r="W227" i="6"/>
  <c r="V227" i="6"/>
  <c r="U227" i="6"/>
  <c r="T227" i="6"/>
  <c r="S227" i="6"/>
  <c r="R227" i="6"/>
  <c r="Q227" i="6"/>
  <c r="D227" i="6"/>
  <c r="C227" i="6"/>
  <c r="B227" i="6"/>
  <c r="A227" i="6"/>
  <c r="X226" i="6"/>
  <c r="W226" i="6"/>
  <c r="V226" i="6"/>
  <c r="U226" i="6"/>
  <c r="T226" i="6"/>
  <c r="S226" i="6"/>
  <c r="R226" i="6"/>
  <c r="Q226" i="6"/>
  <c r="D226" i="6"/>
  <c r="C226" i="6"/>
  <c r="B226" i="6"/>
  <c r="A226" i="6"/>
  <c r="X225" i="6"/>
  <c r="W225" i="6"/>
  <c r="V225" i="6"/>
  <c r="U225" i="6"/>
  <c r="T225" i="6"/>
  <c r="S225" i="6"/>
  <c r="R225" i="6"/>
  <c r="Q225" i="6"/>
  <c r="D225" i="6"/>
  <c r="C225" i="6"/>
  <c r="B225" i="6"/>
  <c r="A225" i="6"/>
  <c r="X224" i="6"/>
  <c r="W224" i="6"/>
  <c r="V224" i="6"/>
  <c r="U224" i="6"/>
  <c r="T224" i="6"/>
  <c r="S224" i="6"/>
  <c r="R224" i="6"/>
  <c r="Q224" i="6"/>
  <c r="D224" i="6"/>
  <c r="C224" i="6"/>
  <c r="B224" i="6"/>
  <c r="A224" i="6"/>
  <c r="X223" i="6"/>
  <c r="W223" i="6"/>
  <c r="V223" i="6"/>
  <c r="U223" i="6"/>
  <c r="T223" i="6"/>
  <c r="S223" i="6"/>
  <c r="R223" i="6"/>
  <c r="Q223" i="6"/>
  <c r="D223" i="6"/>
  <c r="C223" i="6"/>
  <c r="B223" i="6"/>
  <c r="A223" i="6"/>
  <c r="X222" i="6"/>
  <c r="W222" i="6"/>
  <c r="V222" i="6"/>
  <c r="U222" i="6"/>
  <c r="T222" i="6"/>
  <c r="S222" i="6"/>
  <c r="R222" i="6"/>
  <c r="Q222" i="6"/>
  <c r="D222" i="6"/>
  <c r="C222" i="6"/>
  <c r="B222" i="6"/>
  <c r="A222" i="6"/>
  <c r="X221" i="6"/>
  <c r="W221" i="6"/>
  <c r="V221" i="6"/>
  <c r="U221" i="6"/>
  <c r="T221" i="6"/>
  <c r="S221" i="6"/>
  <c r="R221" i="6"/>
  <c r="Q221" i="6"/>
  <c r="D221" i="6"/>
  <c r="C221" i="6"/>
  <c r="B221" i="6"/>
  <c r="A221" i="6"/>
  <c r="X220" i="6"/>
  <c r="W220" i="6"/>
  <c r="V220" i="6"/>
  <c r="U220" i="6"/>
  <c r="T220" i="6"/>
  <c r="S220" i="6"/>
  <c r="R220" i="6"/>
  <c r="Q220" i="6"/>
  <c r="D220" i="6"/>
  <c r="C220" i="6"/>
  <c r="B220" i="6"/>
  <c r="A220" i="6"/>
  <c r="X219" i="6"/>
  <c r="W219" i="6"/>
  <c r="V219" i="6"/>
  <c r="U219" i="6"/>
  <c r="T219" i="6"/>
  <c r="S219" i="6"/>
  <c r="R219" i="6"/>
  <c r="Q219" i="6"/>
  <c r="D219" i="6"/>
  <c r="C219" i="6"/>
  <c r="B219" i="6"/>
  <c r="A219" i="6"/>
  <c r="X218" i="6"/>
  <c r="W218" i="6"/>
  <c r="V218" i="6"/>
  <c r="U218" i="6"/>
  <c r="T218" i="6"/>
  <c r="S218" i="6"/>
  <c r="R218" i="6"/>
  <c r="Q218" i="6"/>
  <c r="D218" i="6"/>
  <c r="C218" i="6"/>
  <c r="B218" i="6"/>
  <c r="A218" i="6"/>
  <c r="X217" i="6"/>
  <c r="W217" i="6"/>
  <c r="V217" i="6"/>
  <c r="U217" i="6"/>
  <c r="T217" i="6"/>
  <c r="S217" i="6"/>
  <c r="R217" i="6"/>
  <c r="Q217" i="6"/>
  <c r="D217" i="6"/>
  <c r="C217" i="6"/>
  <c r="B217" i="6"/>
  <c r="A217" i="6"/>
  <c r="X216" i="6"/>
  <c r="W216" i="6"/>
  <c r="V216" i="6"/>
  <c r="U216" i="6"/>
  <c r="T216" i="6"/>
  <c r="S216" i="6"/>
  <c r="R216" i="6"/>
  <c r="Q216" i="6"/>
  <c r="D216" i="6"/>
  <c r="C216" i="6"/>
  <c r="B216" i="6"/>
  <c r="A216" i="6"/>
  <c r="X215" i="6"/>
  <c r="W215" i="6"/>
  <c r="V215" i="6"/>
  <c r="U215" i="6"/>
  <c r="T215" i="6"/>
  <c r="S215" i="6"/>
  <c r="R215" i="6"/>
  <c r="Q215" i="6"/>
  <c r="D215" i="6"/>
  <c r="C215" i="6"/>
  <c r="B215" i="6"/>
  <c r="A215" i="6"/>
  <c r="X214" i="6"/>
  <c r="W214" i="6"/>
  <c r="V214" i="6"/>
  <c r="U214" i="6"/>
  <c r="T214" i="6"/>
  <c r="S214" i="6"/>
  <c r="R214" i="6"/>
  <c r="Q214" i="6"/>
  <c r="D214" i="6"/>
  <c r="C214" i="6"/>
  <c r="B214" i="6"/>
  <c r="A214" i="6"/>
  <c r="X213" i="6"/>
  <c r="W213" i="6"/>
  <c r="V213" i="6"/>
  <c r="U213" i="6"/>
  <c r="T213" i="6"/>
  <c r="S213" i="6"/>
  <c r="R213" i="6"/>
  <c r="Q213" i="6"/>
  <c r="D213" i="6"/>
  <c r="C213" i="6"/>
  <c r="B213" i="6"/>
  <c r="A213" i="6"/>
  <c r="X212" i="6"/>
  <c r="W212" i="6"/>
  <c r="V212" i="6"/>
  <c r="U212" i="6"/>
  <c r="T212" i="6"/>
  <c r="S212" i="6"/>
  <c r="R212" i="6"/>
  <c r="Q212" i="6"/>
  <c r="D212" i="6"/>
  <c r="C212" i="6"/>
  <c r="B212" i="6"/>
  <c r="A212" i="6"/>
  <c r="X211" i="6"/>
  <c r="W211" i="6"/>
  <c r="V211" i="6"/>
  <c r="U211" i="6"/>
  <c r="T211" i="6"/>
  <c r="S211" i="6"/>
  <c r="R211" i="6"/>
  <c r="Q211" i="6"/>
  <c r="D211" i="6"/>
  <c r="C211" i="6"/>
  <c r="B211" i="6"/>
  <c r="A211" i="6"/>
  <c r="X210" i="6"/>
  <c r="W210" i="6"/>
  <c r="V210" i="6"/>
  <c r="U210" i="6"/>
  <c r="T210" i="6"/>
  <c r="S210" i="6"/>
  <c r="R210" i="6"/>
  <c r="Q210" i="6"/>
  <c r="D210" i="6"/>
  <c r="C210" i="6"/>
  <c r="B210" i="6"/>
  <c r="A210" i="6"/>
  <c r="X209" i="6"/>
  <c r="W209" i="6"/>
  <c r="V209" i="6"/>
  <c r="U209" i="6"/>
  <c r="T209" i="6"/>
  <c r="S209" i="6"/>
  <c r="R209" i="6"/>
  <c r="Q209" i="6"/>
  <c r="D209" i="6"/>
  <c r="C209" i="6"/>
  <c r="B209" i="6"/>
  <c r="A209" i="6"/>
  <c r="X208" i="6"/>
  <c r="W208" i="6"/>
  <c r="V208" i="6"/>
  <c r="U208" i="6"/>
  <c r="T208" i="6"/>
  <c r="S208" i="6"/>
  <c r="R208" i="6"/>
  <c r="Q208" i="6"/>
  <c r="D208" i="6"/>
  <c r="C208" i="6"/>
  <c r="B208" i="6"/>
  <c r="A208" i="6"/>
  <c r="X207" i="6"/>
  <c r="W207" i="6"/>
  <c r="V207" i="6"/>
  <c r="U207" i="6"/>
  <c r="T207" i="6"/>
  <c r="S207" i="6"/>
  <c r="R207" i="6"/>
  <c r="Q207" i="6"/>
  <c r="D207" i="6"/>
  <c r="C207" i="6"/>
  <c r="B207" i="6"/>
  <c r="A207" i="6"/>
  <c r="X206" i="6"/>
  <c r="W206" i="6"/>
  <c r="V206" i="6"/>
  <c r="U206" i="6"/>
  <c r="T206" i="6"/>
  <c r="S206" i="6"/>
  <c r="R206" i="6"/>
  <c r="Q206" i="6"/>
  <c r="D206" i="6"/>
  <c r="C206" i="6"/>
  <c r="B206" i="6"/>
  <c r="A206" i="6"/>
  <c r="X205" i="6"/>
  <c r="W205" i="6"/>
  <c r="V205" i="6"/>
  <c r="U205" i="6"/>
  <c r="T205" i="6"/>
  <c r="S205" i="6"/>
  <c r="R205" i="6"/>
  <c r="Q205" i="6"/>
  <c r="D205" i="6"/>
  <c r="C205" i="6"/>
  <c r="B205" i="6"/>
  <c r="A205" i="6"/>
  <c r="X204" i="6"/>
  <c r="W204" i="6"/>
  <c r="V204" i="6"/>
  <c r="U204" i="6"/>
  <c r="T204" i="6"/>
  <c r="S204" i="6"/>
  <c r="R204" i="6"/>
  <c r="Q204" i="6"/>
  <c r="D204" i="6"/>
  <c r="C204" i="6"/>
  <c r="B204" i="6"/>
  <c r="A204" i="6"/>
  <c r="X203" i="6"/>
  <c r="W203" i="6"/>
  <c r="V203" i="6"/>
  <c r="U203" i="6"/>
  <c r="T203" i="6"/>
  <c r="S203" i="6"/>
  <c r="R203" i="6"/>
  <c r="Q203" i="6"/>
  <c r="D203" i="6"/>
  <c r="C203" i="6"/>
  <c r="B203" i="6"/>
  <c r="A203" i="6"/>
  <c r="X202" i="6"/>
  <c r="W202" i="6"/>
  <c r="V202" i="6"/>
  <c r="U202" i="6"/>
  <c r="T202" i="6"/>
  <c r="S202" i="6"/>
  <c r="R202" i="6"/>
  <c r="Q202" i="6"/>
  <c r="D202" i="6"/>
  <c r="C202" i="6"/>
  <c r="B202" i="6"/>
  <c r="A202" i="6"/>
  <c r="X201" i="6"/>
  <c r="W201" i="6"/>
  <c r="V201" i="6"/>
  <c r="U201" i="6"/>
  <c r="T201" i="6"/>
  <c r="S201" i="6"/>
  <c r="R201" i="6"/>
  <c r="Q201" i="6"/>
  <c r="D201" i="6"/>
  <c r="C201" i="6"/>
  <c r="B201" i="6"/>
  <c r="A201" i="6"/>
  <c r="X200" i="6"/>
  <c r="W200" i="6"/>
  <c r="V200" i="6"/>
  <c r="U200" i="6"/>
  <c r="T200" i="6"/>
  <c r="S200" i="6"/>
  <c r="R200" i="6"/>
  <c r="Q200" i="6"/>
  <c r="D200" i="6"/>
  <c r="C200" i="6"/>
  <c r="B200" i="6"/>
  <c r="A200" i="6"/>
  <c r="X199" i="6"/>
  <c r="W199" i="6"/>
  <c r="V199" i="6"/>
  <c r="U199" i="6"/>
  <c r="T199" i="6"/>
  <c r="S199" i="6"/>
  <c r="R199" i="6"/>
  <c r="Q199" i="6"/>
  <c r="D199" i="6"/>
  <c r="C199" i="6"/>
  <c r="B199" i="6"/>
  <c r="A199" i="6"/>
  <c r="X198" i="6"/>
  <c r="W198" i="6"/>
  <c r="V198" i="6"/>
  <c r="U198" i="6"/>
  <c r="T198" i="6"/>
  <c r="S198" i="6"/>
  <c r="R198" i="6"/>
  <c r="Q198" i="6"/>
  <c r="D198" i="6"/>
  <c r="C198" i="6"/>
  <c r="B198" i="6"/>
  <c r="A198" i="6"/>
  <c r="X197" i="6"/>
  <c r="W197" i="6"/>
  <c r="V197" i="6"/>
  <c r="U197" i="6"/>
  <c r="T197" i="6"/>
  <c r="S197" i="6"/>
  <c r="R197" i="6"/>
  <c r="Q197" i="6"/>
  <c r="D197" i="6"/>
  <c r="C197" i="6"/>
  <c r="B197" i="6"/>
  <c r="A197" i="6"/>
  <c r="X196" i="6"/>
  <c r="W196" i="6"/>
  <c r="V196" i="6"/>
  <c r="U196" i="6"/>
  <c r="T196" i="6"/>
  <c r="S196" i="6"/>
  <c r="R196" i="6"/>
  <c r="Q196" i="6"/>
  <c r="D196" i="6"/>
  <c r="C196" i="6"/>
  <c r="B196" i="6"/>
  <c r="A196" i="6"/>
  <c r="X195" i="6"/>
  <c r="W195" i="6"/>
  <c r="V195" i="6"/>
  <c r="U195" i="6"/>
  <c r="T195" i="6"/>
  <c r="S195" i="6"/>
  <c r="R195" i="6"/>
  <c r="Q195" i="6"/>
  <c r="D195" i="6"/>
  <c r="C195" i="6"/>
  <c r="B195" i="6"/>
  <c r="A195" i="6"/>
  <c r="X194" i="6"/>
  <c r="W194" i="6"/>
  <c r="V194" i="6"/>
  <c r="U194" i="6"/>
  <c r="T194" i="6"/>
  <c r="S194" i="6"/>
  <c r="R194" i="6"/>
  <c r="Q194" i="6"/>
  <c r="D194" i="6"/>
  <c r="C194" i="6"/>
  <c r="B194" i="6"/>
  <c r="A194" i="6"/>
  <c r="X193" i="6"/>
  <c r="W193" i="6"/>
  <c r="V193" i="6"/>
  <c r="U193" i="6"/>
  <c r="T193" i="6"/>
  <c r="S193" i="6"/>
  <c r="R193" i="6"/>
  <c r="Q193" i="6"/>
  <c r="D193" i="6"/>
  <c r="C193" i="6"/>
  <c r="B193" i="6"/>
  <c r="A193" i="6"/>
  <c r="X192" i="6"/>
  <c r="W192" i="6"/>
  <c r="V192" i="6"/>
  <c r="U192" i="6"/>
  <c r="T192" i="6"/>
  <c r="S192" i="6"/>
  <c r="R192" i="6"/>
  <c r="Q192" i="6"/>
  <c r="D192" i="6"/>
  <c r="C192" i="6"/>
  <c r="B192" i="6"/>
  <c r="A192" i="6"/>
  <c r="X191" i="6"/>
  <c r="W191" i="6"/>
  <c r="V191" i="6"/>
  <c r="U191" i="6"/>
  <c r="T191" i="6"/>
  <c r="S191" i="6"/>
  <c r="R191" i="6"/>
  <c r="Q191" i="6"/>
  <c r="D191" i="6"/>
  <c r="C191" i="6"/>
  <c r="B191" i="6"/>
  <c r="A191" i="6"/>
  <c r="X190" i="6"/>
  <c r="W190" i="6"/>
  <c r="V190" i="6"/>
  <c r="U190" i="6"/>
  <c r="T190" i="6"/>
  <c r="S190" i="6"/>
  <c r="R190" i="6"/>
  <c r="Q190" i="6"/>
  <c r="D190" i="6"/>
  <c r="C190" i="6"/>
  <c r="B190" i="6"/>
  <c r="A190" i="6"/>
  <c r="X189" i="6"/>
  <c r="W189" i="6"/>
  <c r="V189" i="6"/>
  <c r="U189" i="6"/>
  <c r="T189" i="6"/>
  <c r="S189" i="6"/>
  <c r="R189" i="6"/>
  <c r="Q189" i="6"/>
  <c r="D189" i="6"/>
  <c r="C189" i="6"/>
  <c r="B189" i="6"/>
  <c r="A189" i="6"/>
  <c r="X188" i="6"/>
  <c r="W188" i="6"/>
  <c r="V188" i="6"/>
  <c r="U188" i="6"/>
  <c r="T188" i="6"/>
  <c r="S188" i="6"/>
  <c r="R188" i="6"/>
  <c r="Q188" i="6"/>
  <c r="D188" i="6"/>
  <c r="C188" i="6"/>
  <c r="B188" i="6"/>
  <c r="A188" i="6"/>
  <c r="X187" i="6"/>
  <c r="W187" i="6"/>
  <c r="V187" i="6"/>
  <c r="U187" i="6"/>
  <c r="T187" i="6"/>
  <c r="S187" i="6"/>
  <c r="R187" i="6"/>
  <c r="Q187" i="6"/>
  <c r="D187" i="6"/>
  <c r="C187" i="6"/>
  <c r="B187" i="6"/>
  <c r="A187" i="6"/>
  <c r="X186" i="6"/>
  <c r="W186" i="6"/>
  <c r="V186" i="6"/>
  <c r="U186" i="6"/>
  <c r="T186" i="6"/>
  <c r="S186" i="6"/>
  <c r="R186" i="6"/>
  <c r="Q186" i="6"/>
  <c r="D186" i="6"/>
  <c r="C186" i="6"/>
  <c r="B186" i="6"/>
  <c r="A186" i="6"/>
  <c r="X185" i="6"/>
  <c r="W185" i="6"/>
  <c r="V185" i="6"/>
  <c r="U185" i="6"/>
  <c r="T185" i="6"/>
  <c r="S185" i="6"/>
  <c r="R185" i="6"/>
  <c r="Q185" i="6"/>
  <c r="D185" i="6"/>
  <c r="C185" i="6"/>
  <c r="B185" i="6"/>
  <c r="A185" i="6"/>
  <c r="X184" i="6"/>
  <c r="W184" i="6"/>
  <c r="V184" i="6"/>
  <c r="U184" i="6"/>
  <c r="T184" i="6"/>
  <c r="S184" i="6"/>
  <c r="R184" i="6"/>
  <c r="Q184" i="6"/>
  <c r="D184" i="6"/>
  <c r="C184" i="6"/>
  <c r="B184" i="6"/>
  <c r="A184" i="6"/>
  <c r="X183" i="6"/>
  <c r="W183" i="6"/>
  <c r="V183" i="6"/>
  <c r="U183" i="6"/>
  <c r="T183" i="6"/>
  <c r="S183" i="6"/>
  <c r="R183" i="6"/>
  <c r="Q183" i="6"/>
  <c r="D183" i="6"/>
  <c r="C183" i="6"/>
  <c r="B183" i="6"/>
  <c r="A183" i="6"/>
  <c r="X182" i="6"/>
  <c r="W182" i="6"/>
  <c r="V182" i="6"/>
  <c r="U182" i="6"/>
  <c r="T182" i="6"/>
  <c r="S182" i="6"/>
  <c r="R182" i="6"/>
  <c r="Q182" i="6"/>
  <c r="D182" i="6"/>
  <c r="C182" i="6"/>
  <c r="B182" i="6"/>
  <c r="A182" i="6"/>
  <c r="X181" i="6"/>
  <c r="W181" i="6"/>
  <c r="V181" i="6"/>
  <c r="U181" i="6"/>
  <c r="T181" i="6"/>
  <c r="S181" i="6"/>
  <c r="R181" i="6"/>
  <c r="Q181" i="6"/>
  <c r="D181" i="6"/>
  <c r="C181" i="6"/>
  <c r="B181" i="6"/>
  <c r="A181" i="6"/>
  <c r="X180" i="6"/>
  <c r="W180" i="6"/>
  <c r="V180" i="6"/>
  <c r="U180" i="6"/>
  <c r="T180" i="6"/>
  <c r="S180" i="6"/>
  <c r="R180" i="6"/>
  <c r="Q180" i="6"/>
  <c r="D180" i="6"/>
  <c r="C180" i="6"/>
  <c r="B180" i="6"/>
  <c r="A180" i="6"/>
  <c r="X179" i="6"/>
  <c r="W179" i="6"/>
  <c r="V179" i="6"/>
  <c r="U179" i="6"/>
  <c r="T179" i="6"/>
  <c r="S179" i="6"/>
  <c r="R179" i="6"/>
  <c r="Q179" i="6"/>
  <c r="D179" i="6"/>
  <c r="C179" i="6"/>
  <c r="B179" i="6"/>
  <c r="A179" i="6"/>
  <c r="X178" i="6"/>
  <c r="W178" i="6"/>
  <c r="V178" i="6"/>
  <c r="U178" i="6"/>
  <c r="T178" i="6"/>
  <c r="S178" i="6"/>
  <c r="R178" i="6"/>
  <c r="Q178" i="6"/>
  <c r="D178" i="6"/>
  <c r="C178" i="6"/>
  <c r="B178" i="6"/>
  <c r="A178" i="6"/>
  <c r="X177" i="6"/>
  <c r="W177" i="6"/>
  <c r="V177" i="6"/>
  <c r="U177" i="6"/>
  <c r="T177" i="6"/>
  <c r="S177" i="6"/>
  <c r="R177" i="6"/>
  <c r="Q177" i="6"/>
  <c r="D177" i="6"/>
  <c r="C177" i="6"/>
  <c r="B177" i="6"/>
  <c r="A177" i="6"/>
  <c r="X176" i="6"/>
  <c r="W176" i="6"/>
  <c r="V176" i="6"/>
  <c r="U176" i="6"/>
  <c r="T176" i="6"/>
  <c r="S176" i="6"/>
  <c r="R176" i="6"/>
  <c r="Q176" i="6"/>
  <c r="D176" i="6"/>
  <c r="C176" i="6"/>
  <c r="B176" i="6"/>
  <c r="A176" i="6"/>
  <c r="X175" i="6"/>
  <c r="W175" i="6"/>
  <c r="V175" i="6"/>
  <c r="U175" i="6"/>
  <c r="T175" i="6"/>
  <c r="S175" i="6"/>
  <c r="R175" i="6"/>
  <c r="Q175" i="6"/>
  <c r="D175" i="6"/>
  <c r="C175" i="6"/>
  <c r="B175" i="6"/>
  <c r="A175" i="6"/>
  <c r="X174" i="6"/>
  <c r="W174" i="6"/>
  <c r="V174" i="6"/>
  <c r="U174" i="6"/>
  <c r="T174" i="6"/>
  <c r="S174" i="6"/>
  <c r="R174" i="6"/>
  <c r="Q174" i="6"/>
  <c r="D174" i="6"/>
  <c r="C174" i="6"/>
  <c r="B174" i="6"/>
  <c r="A174" i="6"/>
  <c r="X173" i="6"/>
  <c r="W173" i="6"/>
  <c r="V173" i="6"/>
  <c r="U173" i="6"/>
  <c r="T173" i="6"/>
  <c r="S173" i="6"/>
  <c r="R173" i="6"/>
  <c r="Q173" i="6"/>
  <c r="D173" i="6"/>
  <c r="C173" i="6"/>
  <c r="B173" i="6"/>
  <c r="A173" i="6"/>
  <c r="X172" i="6"/>
  <c r="W172" i="6"/>
  <c r="V172" i="6"/>
  <c r="U172" i="6"/>
  <c r="T172" i="6"/>
  <c r="S172" i="6"/>
  <c r="R172" i="6"/>
  <c r="Q172" i="6"/>
  <c r="D172" i="6"/>
  <c r="C172" i="6"/>
  <c r="B172" i="6"/>
  <c r="A172" i="6"/>
  <c r="X171" i="6"/>
  <c r="W171" i="6"/>
  <c r="V171" i="6"/>
  <c r="U171" i="6"/>
  <c r="T171" i="6"/>
  <c r="S171" i="6"/>
  <c r="R171" i="6"/>
  <c r="Q171" i="6"/>
  <c r="D171" i="6"/>
  <c r="C171" i="6"/>
  <c r="B171" i="6"/>
  <c r="A171" i="6"/>
  <c r="X170" i="6"/>
  <c r="W170" i="6"/>
  <c r="V170" i="6"/>
  <c r="U170" i="6"/>
  <c r="T170" i="6"/>
  <c r="S170" i="6"/>
  <c r="R170" i="6"/>
  <c r="Q170" i="6"/>
  <c r="D170" i="6"/>
  <c r="C170" i="6"/>
  <c r="B170" i="6"/>
  <c r="A170" i="6"/>
  <c r="X169" i="6"/>
  <c r="W169" i="6"/>
  <c r="V169" i="6"/>
  <c r="U169" i="6"/>
  <c r="T169" i="6"/>
  <c r="S169" i="6"/>
  <c r="R169" i="6"/>
  <c r="Q169" i="6"/>
  <c r="D169" i="6"/>
  <c r="C169" i="6"/>
  <c r="B169" i="6"/>
  <c r="A169" i="6"/>
  <c r="X168" i="6"/>
  <c r="W168" i="6"/>
  <c r="V168" i="6"/>
  <c r="U168" i="6"/>
  <c r="T168" i="6"/>
  <c r="S168" i="6"/>
  <c r="R168" i="6"/>
  <c r="Q168" i="6"/>
  <c r="D168" i="6"/>
  <c r="C168" i="6"/>
  <c r="B168" i="6"/>
  <c r="A168" i="6"/>
  <c r="X167" i="6"/>
  <c r="W167" i="6"/>
  <c r="V167" i="6"/>
  <c r="U167" i="6"/>
  <c r="T167" i="6"/>
  <c r="S167" i="6"/>
  <c r="R167" i="6"/>
  <c r="Q167" i="6"/>
  <c r="D167" i="6"/>
  <c r="C167" i="6"/>
  <c r="B167" i="6"/>
  <c r="A167" i="6"/>
  <c r="X166" i="6"/>
  <c r="W166" i="6"/>
  <c r="V166" i="6"/>
  <c r="U166" i="6"/>
  <c r="T166" i="6"/>
  <c r="S166" i="6"/>
  <c r="R166" i="6"/>
  <c r="Q166" i="6"/>
  <c r="D166" i="6"/>
  <c r="C166" i="6"/>
  <c r="B166" i="6"/>
  <c r="A166" i="6"/>
  <c r="X165" i="6"/>
  <c r="W165" i="6"/>
  <c r="V165" i="6"/>
  <c r="U165" i="6"/>
  <c r="T165" i="6"/>
  <c r="S165" i="6"/>
  <c r="R165" i="6"/>
  <c r="Q165" i="6"/>
  <c r="D165" i="6"/>
  <c r="C165" i="6"/>
  <c r="B165" i="6"/>
  <c r="A165" i="6"/>
  <c r="X164" i="6"/>
  <c r="W164" i="6"/>
  <c r="V164" i="6"/>
  <c r="U164" i="6"/>
  <c r="T164" i="6"/>
  <c r="S164" i="6"/>
  <c r="R164" i="6"/>
  <c r="Q164" i="6"/>
  <c r="D164" i="6"/>
  <c r="C164" i="6"/>
  <c r="B164" i="6"/>
  <c r="A164" i="6"/>
  <c r="X163" i="6"/>
  <c r="W163" i="6"/>
  <c r="V163" i="6"/>
  <c r="U163" i="6"/>
  <c r="T163" i="6"/>
  <c r="S163" i="6"/>
  <c r="R163" i="6"/>
  <c r="Q163" i="6"/>
  <c r="D163" i="6"/>
  <c r="C163" i="6"/>
  <c r="B163" i="6"/>
  <c r="A163" i="6"/>
  <c r="X162" i="6"/>
  <c r="W162" i="6"/>
  <c r="V162" i="6"/>
  <c r="U162" i="6"/>
  <c r="T162" i="6"/>
  <c r="S162" i="6"/>
  <c r="R162" i="6"/>
  <c r="Q162" i="6"/>
  <c r="D162" i="6"/>
  <c r="C162" i="6"/>
  <c r="B162" i="6"/>
  <c r="A162" i="6"/>
  <c r="X161" i="6"/>
  <c r="W161" i="6"/>
  <c r="V161" i="6"/>
  <c r="U161" i="6"/>
  <c r="T161" i="6"/>
  <c r="S161" i="6"/>
  <c r="R161" i="6"/>
  <c r="Q161" i="6"/>
  <c r="D161" i="6"/>
  <c r="C161" i="6"/>
  <c r="B161" i="6"/>
  <c r="A161" i="6"/>
  <c r="X160" i="6"/>
  <c r="W160" i="6"/>
  <c r="V160" i="6"/>
  <c r="U160" i="6"/>
  <c r="T160" i="6"/>
  <c r="S160" i="6"/>
  <c r="R160" i="6"/>
  <c r="Q160" i="6"/>
  <c r="D160" i="6"/>
  <c r="C160" i="6"/>
  <c r="B160" i="6"/>
  <c r="A160" i="6"/>
  <c r="X159" i="6"/>
  <c r="W159" i="6"/>
  <c r="V159" i="6"/>
  <c r="U159" i="6"/>
  <c r="T159" i="6"/>
  <c r="S159" i="6"/>
  <c r="R159" i="6"/>
  <c r="Q159" i="6"/>
  <c r="D159" i="6"/>
  <c r="C159" i="6"/>
  <c r="B159" i="6"/>
  <c r="A159" i="6"/>
  <c r="X158" i="6"/>
  <c r="W158" i="6"/>
  <c r="V158" i="6"/>
  <c r="U158" i="6"/>
  <c r="T158" i="6"/>
  <c r="S158" i="6"/>
  <c r="R158" i="6"/>
  <c r="Q158" i="6"/>
  <c r="D158" i="6"/>
  <c r="C158" i="6"/>
  <c r="B158" i="6"/>
  <c r="A158" i="6"/>
  <c r="X157" i="6"/>
  <c r="W157" i="6"/>
  <c r="V157" i="6"/>
  <c r="U157" i="6"/>
  <c r="T157" i="6"/>
  <c r="S157" i="6"/>
  <c r="R157" i="6"/>
  <c r="Q157" i="6"/>
  <c r="D157" i="6"/>
  <c r="C157" i="6"/>
  <c r="B157" i="6"/>
  <c r="A157" i="6"/>
  <c r="X156" i="6"/>
  <c r="W156" i="6"/>
  <c r="V156" i="6"/>
  <c r="U156" i="6"/>
  <c r="T156" i="6"/>
  <c r="S156" i="6"/>
  <c r="R156" i="6"/>
  <c r="Q156" i="6"/>
  <c r="D156" i="6"/>
  <c r="C156" i="6"/>
  <c r="B156" i="6"/>
  <c r="A156" i="6"/>
  <c r="X155" i="6"/>
  <c r="W155" i="6"/>
  <c r="V155" i="6"/>
  <c r="U155" i="6"/>
  <c r="T155" i="6"/>
  <c r="S155" i="6"/>
  <c r="R155" i="6"/>
  <c r="Q155" i="6"/>
  <c r="D155" i="6"/>
  <c r="C155" i="6"/>
  <c r="B155" i="6"/>
  <c r="A155" i="6"/>
  <c r="X154" i="6"/>
  <c r="W154" i="6"/>
  <c r="V154" i="6"/>
  <c r="U154" i="6"/>
  <c r="T154" i="6"/>
  <c r="S154" i="6"/>
  <c r="R154" i="6"/>
  <c r="Q154" i="6"/>
  <c r="D154" i="6"/>
  <c r="C154" i="6"/>
  <c r="B154" i="6"/>
  <c r="A154" i="6"/>
  <c r="X153" i="6"/>
  <c r="W153" i="6"/>
  <c r="V153" i="6"/>
  <c r="U153" i="6"/>
  <c r="T153" i="6"/>
  <c r="S153" i="6"/>
  <c r="R153" i="6"/>
  <c r="Q153" i="6"/>
  <c r="D153" i="6"/>
  <c r="C153" i="6"/>
  <c r="B153" i="6"/>
  <c r="A153" i="6"/>
  <c r="X152" i="6"/>
  <c r="W152" i="6"/>
  <c r="V152" i="6"/>
  <c r="U152" i="6"/>
  <c r="T152" i="6"/>
  <c r="S152" i="6"/>
  <c r="R152" i="6"/>
  <c r="Q152" i="6"/>
  <c r="D152" i="6"/>
  <c r="C152" i="6"/>
  <c r="B152" i="6"/>
  <c r="A152" i="6"/>
  <c r="X151" i="6"/>
  <c r="W151" i="6"/>
  <c r="V151" i="6"/>
  <c r="U151" i="6"/>
  <c r="T151" i="6"/>
  <c r="S151" i="6"/>
  <c r="R151" i="6"/>
  <c r="Q151" i="6"/>
  <c r="D151" i="6"/>
  <c r="C151" i="6"/>
  <c r="B151" i="6"/>
  <c r="A151" i="6"/>
  <c r="X150" i="6"/>
  <c r="W150" i="6"/>
  <c r="V150" i="6"/>
  <c r="U150" i="6"/>
  <c r="T150" i="6"/>
  <c r="S150" i="6"/>
  <c r="R150" i="6"/>
  <c r="Q150" i="6"/>
  <c r="D150" i="6"/>
  <c r="C150" i="6"/>
  <c r="B150" i="6"/>
  <c r="A150" i="6"/>
  <c r="X149" i="6"/>
  <c r="W149" i="6"/>
  <c r="V149" i="6"/>
  <c r="U149" i="6"/>
  <c r="T149" i="6"/>
  <c r="S149" i="6"/>
  <c r="R149" i="6"/>
  <c r="Q149" i="6"/>
  <c r="D149" i="6"/>
  <c r="C149" i="6"/>
  <c r="B149" i="6"/>
  <c r="A149" i="6"/>
  <c r="X148" i="6"/>
  <c r="W148" i="6"/>
  <c r="V148" i="6"/>
  <c r="U148" i="6"/>
  <c r="T148" i="6"/>
  <c r="S148" i="6"/>
  <c r="R148" i="6"/>
  <c r="Q148" i="6"/>
  <c r="D148" i="6"/>
  <c r="C148" i="6"/>
  <c r="B148" i="6"/>
  <c r="A148" i="6"/>
  <c r="X147" i="6"/>
  <c r="W147" i="6"/>
  <c r="V147" i="6"/>
  <c r="U147" i="6"/>
  <c r="T147" i="6"/>
  <c r="S147" i="6"/>
  <c r="R147" i="6"/>
  <c r="Q147" i="6"/>
  <c r="D147" i="6"/>
  <c r="C147" i="6"/>
  <c r="B147" i="6"/>
  <c r="A147" i="6"/>
  <c r="X146" i="6"/>
  <c r="W146" i="6"/>
  <c r="V146" i="6"/>
  <c r="U146" i="6"/>
  <c r="T146" i="6"/>
  <c r="S146" i="6"/>
  <c r="R146" i="6"/>
  <c r="Q146" i="6"/>
  <c r="D146" i="6"/>
  <c r="C146" i="6"/>
  <c r="B146" i="6"/>
  <c r="A146" i="6"/>
  <c r="X145" i="6"/>
  <c r="W145" i="6"/>
  <c r="V145" i="6"/>
  <c r="U145" i="6"/>
  <c r="T145" i="6"/>
  <c r="S145" i="6"/>
  <c r="R145" i="6"/>
  <c r="Q145" i="6"/>
  <c r="D145" i="6"/>
  <c r="C145" i="6"/>
  <c r="B145" i="6"/>
  <c r="A145" i="6"/>
  <c r="X144" i="6"/>
  <c r="W144" i="6"/>
  <c r="V144" i="6"/>
  <c r="U144" i="6"/>
  <c r="T144" i="6"/>
  <c r="S144" i="6"/>
  <c r="R144" i="6"/>
  <c r="Q144" i="6"/>
  <c r="D144" i="6"/>
  <c r="C144" i="6"/>
  <c r="B144" i="6"/>
  <c r="A144" i="6"/>
  <c r="X143" i="6"/>
  <c r="W143" i="6"/>
  <c r="V143" i="6"/>
  <c r="U143" i="6"/>
  <c r="T143" i="6"/>
  <c r="S143" i="6"/>
  <c r="R143" i="6"/>
  <c r="Q143" i="6"/>
  <c r="D143" i="6"/>
  <c r="C143" i="6"/>
  <c r="B143" i="6"/>
  <c r="A143" i="6"/>
  <c r="X142" i="6"/>
  <c r="W142" i="6"/>
  <c r="V142" i="6"/>
  <c r="U142" i="6"/>
  <c r="T142" i="6"/>
  <c r="S142" i="6"/>
  <c r="R142" i="6"/>
  <c r="Q142" i="6"/>
  <c r="D142" i="6"/>
  <c r="C142" i="6"/>
  <c r="B142" i="6"/>
  <c r="A142" i="6"/>
  <c r="X141" i="6"/>
  <c r="W141" i="6"/>
  <c r="V141" i="6"/>
  <c r="U141" i="6"/>
  <c r="T141" i="6"/>
  <c r="S141" i="6"/>
  <c r="R141" i="6"/>
  <c r="Q141" i="6"/>
  <c r="D141" i="6"/>
  <c r="C141" i="6"/>
  <c r="B141" i="6"/>
  <c r="A141" i="6"/>
  <c r="X140" i="6"/>
  <c r="W140" i="6"/>
  <c r="V140" i="6"/>
  <c r="U140" i="6"/>
  <c r="T140" i="6"/>
  <c r="S140" i="6"/>
  <c r="R140" i="6"/>
  <c r="Q140" i="6"/>
  <c r="D140" i="6"/>
  <c r="C140" i="6"/>
  <c r="B140" i="6"/>
  <c r="A140" i="6"/>
  <c r="X139" i="6"/>
  <c r="W139" i="6"/>
  <c r="V139" i="6"/>
  <c r="U139" i="6"/>
  <c r="T139" i="6"/>
  <c r="S139" i="6"/>
  <c r="R139" i="6"/>
  <c r="Q139" i="6"/>
  <c r="D139" i="6"/>
  <c r="C139" i="6"/>
  <c r="B139" i="6"/>
  <c r="A139" i="6"/>
  <c r="X138" i="6"/>
  <c r="W138" i="6"/>
  <c r="V138" i="6"/>
  <c r="U138" i="6"/>
  <c r="T138" i="6"/>
  <c r="S138" i="6"/>
  <c r="R138" i="6"/>
  <c r="Q138" i="6"/>
  <c r="D138" i="6"/>
  <c r="C138" i="6"/>
  <c r="B138" i="6"/>
  <c r="A138" i="6"/>
  <c r="X137" i="6"/>
  <c r="W137" i="6"/>
  <c r="V137" i="6"/>
  <c r="U137" i="6"/>
  <c r="T137" i="6"/>
  <c r="S137" i="6"/>
  <c r="R137" i="6"/>
  <c r="Q137" i="6"/>
  <c r="D137" i="6"/>
  <c r="C137" i="6"/>
  <c r="B137" i="6"/>
  <c r="A137" i="6"/>
  <c r="X136" i="6"/>
  <c r="W136" i="6"/>
  <c r="V136" i="6"/>
  <c r="U136" i="6"/>
  <c r="T136" i="6"/>
  <c r="S136" i="6"/>
  <c r="R136" i="6"/>
  <c r="Q136" i="6"/>
  <c r="D136" i="6"/>
  <c r="C136" i="6"/>
  <c r="B136" i="6"/>
  <c r="A136" i="6"/>
  <c r="X135" i="6"/>
  <c r="W135" i="6"/>
  <c r="V135" i="6"/>
  <c r="U135" i="6"/>
  <c r="T135" i="6"/>
  <c r="S135" i="6"/>
  <c r="R135" i="6"/>
  <c r="Q135" i="6"/>
  <c r="D135" i="6"/>
  <c r="C135" i="6"/>
  <c r="B135" i="6"/>
  <c r="A135" i="6"/>
  <c r="X134" i="6"/>
  <c r="W134" i="6"/>
  <c r="V134" i="6"/>
  <c r="U134" i="6"/>
  <c r="T134" i="6"/>
  <c r="S134" i="6"/>
  <c r="R134" i="6"/>
  <c r="Q134" i="6"/>
  <c r="D134" i="6"/>
  <c r="C134" i="6"/>
  <c r="B134" i="6"/>
  <c r="A134" i="6"/>
  <c r="X133" i="6"/>
  <c r="W133" i="6"/>
  <c r="V133" i="6"/>
  <c r="U133" i="6"/>
  <c r="T133" i="6"/>
  <c r="S133" i="6"/>
  <c r="R133" i="6"/>
  <c r="Q133" i="6"/>
  <c r="D133" i="6"/>
  <c r="C133" i="6"/>
  <c r="B133" i="6"/>
  <c r="A133" i="6"/>
  <c r="X132" i="6"/>
  <c r="W132" i="6"/>
  <c r="V132" i="6"/>
  <c r="U132" i="6"/>
  <c r="T132" i="6"/>
  <c r="S132" i="6"/>
  <c r="R132" i="6"/>
  <c r="Q132" i="6"/>
  <c r="D132" i="6"/>
  <c r="C132" i="6"/>
  <c r="B132" i="6"/>
  <c r="A132" i="6"/>
  <c r="X131" i="6"/>
  <c r="W131" i="6"/>
  <c r="V131" i="6"/>
  <c r="U131" i="6"/>
  <c r="T131" i="6"/>
  <c r="S131" i="6"/>
  <c r="R131" i="6"/>
  <c r="Q131" i="6"/>
  <c r="D131" i="6"/>
  <c r="C131" i="6"/>
  <c r="B131" i="6"/>
  <c r="A131" i="6"/>
  <c r="X130" i="6"/>
  <c r="W130" i="6"/>
  <c r="V130" i="6"/>
  <c r="U130" i="6"/>
  <c r="T130" i="6"/>
  <c r="S130" i="6"/>
  <c r="R130" i="6"/>
  <c r="Q130" i="6"/>
  <c r="D130" i="6"/>
  <c r="C130" i="6"/>
  <c r="B130" i="6"/>
  <c r="A130" i="6"/>
  <c r="X129" i="6"/>
  <c r="W129" i="6"/>
  <c r="V129" i="6"/>
  <c r="U129" i="6"/>
  <c r="T129" i="6"/>
  <c r="S129" i="6"/>
  <c r="R129" i="6"/>
  <c r="Q129" i="6"/>
  <c r="D129" i="6"/>
  <c r="C129" i="6"/>
  <c r="B129" i="6"/>
  <c r="A129" i="6"/>
  <c r="X128" i="6"/>
  <c r="W128" i="6"/>
  <c r="V128" i="6"/>
  <c r="U128" i="6"/>
  <c r="T128" i="6"/>
  <c r="S128" i="6"/>
  <c r="R128" i="6"/>
  <c r="Q128" i="6"/>
  <c r="D128" i="6"/>
  <c r="C128" i="6"/>
  <c r="B128" i="6"/>
  <c r="A128" i="6"/>
  <c r="X127" i="6"/>
  <c r="W127" i="6"/>
  <c r="V127" i="6"/>
  <c r="U127" i="6"/>
  <c r="T127" i="6"/>
  <c r="S127" i="6"/>
  <c r="R127" i="6"/>
  <c r="Q127" i="6"/>
  <c r="D127" i="6"/>
  <c r="C127" i="6"/>
  <c r="B127" i="6"/>
  <c r="A127" i="6"/>
  <c r="X126" i="6"/>
  <c r="W126" i="6"/>
  <c r="V126" i="6"/>
  <c r="U126" i="6"/>
  <c r="T126" i="6"/>
  <c r="S126" i="6"/>
  <c r="R126" i="6"/>
  <c r="Q126" i="6"/>
  <c r="D126" i="6"/>
  <c r="C126" i="6"/>
  <c r="B126" i="6"/>
  <c r="A126" i="6"/>
  <c r="X125" i="6"/>
  <c r="W125" i="6"/>
  <c r="V125" i="6"/>
  <c r="U125" i="6"/>
  <c r="T125" i="6"/>
  <c r="S125" i="6"/>
  <c r="R125" i="6"/>
  <c r="Q125" i="6"/>
  <c r="D125" i="6"/>
  <c r="C125" i="6"/>
  <c r="B125" i="6"/>
  <c r="A125" i="6"/>
  <c r="X124" i="6"/>
  <c r="W124" i="6"/>
  <c r="V124" i="6"/>
  <c r="U124" i="6"/>
  <c r="T124" i="6"/>
  <c r="S124" i="6"/>
  <c r="R124" i="6"/>
  <c r="Q124" i="6"/>
  <c r="D124" i="6"/>
  <c r="C124" i="6"/>
  <c r="B124" i="6"/>
  <c r="A124" i="6"/>
  <c r="X123" i="6"/>
  <c r="W123" i="6"/>
  <c r="V123" i="6"/>
  <c r="U123" i="6"/>
  <c r="T123" i="6"/>
  <c r="S123" i="6"/>
  <c r="R123" i="6"/>
  <c r="Q123" i="6"/>
  <c r="D123" i="6"/>
  <c r="C123" i="6"/>
  <c r="B123" i="6"/>
  <c r="A123" i="6"/>
  <c r="X122" i="6"/>
  <c r="W122" i="6"/>
  <c r="V122" i="6"/>
  <c r="U122" i="6"/>
  <c r="T122" i="6"/>
  <c r="S122" i="6"/>
  <c r="R122" i="6"/>
  <c r="Q122" i="6"/>
  <c r="D122" i="6"/>
  <c r="C122" i="6"/>
  <c r="B122" i="6"/>
  <c r="A122" i="6"/>
  <c r="X121" i="6"/>
  <c r="W121" i="6"/>
  <c r="V121" i="6"/>
  <c r="U121" i="6"/>
  <c r="T121" i="6"/>
  <c r="S121" i="6"/>
  <c r="R121" i="6"/>
  <c r="Q121" i="6"/>
  <c r="D121" i="6"/>
  <c r="C121" i="6"/>
  <c r="B121" i="6"/>
  <c r="A121" i="6"/>
  <c r="X120" i="6"/>
  <c r="W120" i="6"/>
  <c r="V120" i="6"/>
  <c r="U120" i="6"/>
  <c r="T120" i="6"/>
  <c r="S120" i="6"/>
  <c r="R120" i="6"/>
  <c r="Q120" i="6"/>
  <c r="D120" i="6"/>
  <c r="C120" i="6"/>
  <c r="B120" i="6"/>
  <c r="A120" i="6"/>
  <c r="X119" i="6"/>
  <c r="W119" i="6"/>
  <c r="V119" i="6"/>
  <c r="U119" i="6"/>
  <c r="T119" i="6"/>
  <c r="S119" i="6"/>
  <c r="R119" i="6"/>
  <c r="Q119" i="6"/>
  <c r="D119" i="6"/>
  <c r="C119" i="6"/>
  <c r="B119" i="6"/>
  <c r="A119" i="6"/>
  <c r="X118" i="6"/>
  <c r="W118" i="6"/>
  <c r="V118" i="6"/>
  <c r="U118" i="6"/>
  <c r="T118" i="6"/>
  <c r="S118" i="6"/>
  <c r="R118" i="6"/>
  <c r="Q118" i="6"/>
  <c r="D118" i="6"/>
  <c r="C118" i="6"/>
  <c r="B118" i="6"/>
  <c r="A118" i="6"/>
  <c r="X117" i="6"/>
  <c r="W117" i="6"/>
  <c r="V117" i="6"/>
  <c r="U117" i="6"/>
  <c r="T117" i="6"/>
  <c r="S117" i="6"/>
  <c r="R117" i="6"/>
  <c r="Q117" i="6"/>
  <c r="D117" i="6"/>
  <c r="C117" i="6"/>
  <c r="B117" i="6"/>
  <c r="A117" i="6"/>
  <c r="X116" i="6"/>
  <c r="W116" i="6"/>
  <c r="V116" i="6"/>
  <c r="U116" i="6"/>
  <c r="T116" i="6"/>
  <c r="S116" i="6"/>
  <c r="R116" i="6"/>
  <c r="Q116" i="6"/>
  <c r="D116" i="6"/>
  <c r="C116" i="6"/>
  <c r="B116" i="6"/>
  <c r="A116" i="6"/>
  <c r="X115" i="6"/>
  <c r="W115" i="6"/>
  <c r="V115" i="6"/>
  <c r="U115" i="6"/>
  <c r="T115" i="6"/>
  <c r="S115" i="6"/>
  <c r="R115" i="6"/>
  <c r="Q115" i="6"/>
  <c r="D115" i="6"/>
  <c r="C115" i="6"/>
  <c r="B115" i="6"/>
  <c r="A115" i="6"/>
  <c r="X114" i="6"/>
  <c r="W114" i="6"/>
  <c r="V114" i="6"/>
  <c r="U114" i="6"/>
  <c r="T114" i="6"/>
  <c r="S114" i="6"/>
  <c r="R114" i="6"/>
  <c r="Q114" i="6"/>
  <c r="D114" i="6"/>
  <c r="C114" i="6"/>
  <c r="B114" i="6"/>
  <c r="A114" i="6"/>
  <c r="X113" i="6"/>
  <c r="W113" i="6"/>
  <c r="V113" i="6"/>
  <c r="U113" i="6"/>
  <c r="T113" i="6"/>
  <c r="S113" i="6"/>
  <c r="R113" i="6"/>
  <c r="Q113" i="6"/>
  <c r="D113" i="6"/>
  <c r="C113" i="6"/>
  <c r="B113" i="6"/>
  <c r="A113" i="6"/>
  <c r="X112" i="6"/>
  <c r="W112" i="6"/>
  <c r="V112" i="6"/>
  <c r="U112" i="6"/>
  <c r="T112" i="6"/>
  <c r="S112" i="6"/>
  <c r="R112" i="6"/>
  <c r="Q112" i="6"/>
  <c r="D112" i="6"/>
  <c r="C112" i="6"/>
  <c r="B112" i="6"/>
  <c r="A112" i="6"/>
  <c r="X111" i="6"/>
  <c r="W111" i="6"/>
  <c r="V111" i="6"/>
  <c r="U111" i="6"/>
  <c r="T111" i="6"/>
  <c r="S111" i="6"/>
  <c r="R111" i="6"/>
  <c r="Q111" i="6"/>
  <c r="D111" i="6"/>
  <c r="C111" i="6"/>
  <c r="B111" i="6"/>
  <c r="A111" i="6"/>
  <c r="X110" i="6"/>
  <c r="W110" i="6"/>
  <c r="V110" i="6"/>
  <c r="U110" i="6"/>
  <c r="T110" i="6"/>
  <c r="S110" i="6"/>
  <c r="R110" i="6"/>
  <c r="Q110" i="6"/>
  <c r="D110" i="6"/>
  <c r="C110" i="6"/>
  <c r="B110" i="6"/>
  <c r="A110" i="6"/>
  <c r="X109" i="6"/>
  <c r="W109" i="6"/>
  <c r="V109" i="6"/>
  <c r="U109" i="6"/>
  <c r="T109" i="6"/>
  <c r="S109" i="6"/>
  <c r="R109" i="6"/>
  <c r="Q109" i="6"/>
  <c r="D109" i="6"/>
  <c r="C109" i="6"/>
  <c r="B109" i="6"/>
  <c r="A109" i="6"/>
  <c r="X108" i="6"/>
  <c r="W108" i="6"/>
  <c r="V108" i="6"/>
  <c r="U108" i="6"/>
  <c r="T108" i="6"/>
  <c r="S108" i="6"/>
  <c r="R108" i="6"/>
  <c r="Q108" i="6"/>
  <c r="D108" i="6"/>
  <c r="C108" i="6"/>
  <c r="B108" i="6"/>
  <c r="A108" i="6"/>
  <c r="X107" i="6"/>
  <c r="W107" i="6"/>
  <c r="V107" i="6"/>
  <c r="U107" i="6"/>
  <c r="T107" i="6"/>
  <c r="S107" i="6"/>
  <c r="R107" i="6"/>
  <c r="Q107" i="6"/>
  <c r="D107" i="6"/>
  <c r="C107" i="6"/>
  <c r="B107" i="6"/>
  <c r="A107" i="6"/>
  <c r="X106" i="6"/>
  <c r="W106" i="6"/>
  <c r="V106" i="6"/>
  <c r="U106" i="6"/>
  <c r="T106" i="6"/>
  <c r="S106" i="6"/>
  <c r="R106" i="6"/>
  <c r="Q106" i="6"/>
  <c r="D106" i="6"/>
  <c r="C106" i="6"/>
  <c r="B106" i="6"/>
  <c r="A106" i="6"/>
  <c r="X105" i="6"/>
  <c r="W105" i="6"/>
  <c r="V105" i="6"/>
  <c r="U105" i="6"/>
  <c r="T105" i="6"/>
  <c r="S105" i="6"/>
  <c r="R105" i="6"/>
  <c r="Q105" i="6"/>
  <c r="D105" i="6"/>
  <c r="C105" i="6"/>
  <c r="B105" i="6"/>
  <c r="A105" i="6"/>
  <c r="X104" i="6"/>
  <c r="W104" i="6"/>
  <c r="V104" i="6"/>
  <c r="U104" i="6"/>
  <c r="T104" i="6"/>
  <c r="S104" i="6"/>
  <c r="R104" i="6"/>
  <c r="Q104" i="6"/>
  <c r="D104" i="6"/>
  <c r="C104" i="6"/>
  <c r="B104" i="6"/>
  <c r="A104" i="6"/>
  <c r="X103" i="6"/>
  <c r="W103" i="6"/>
  <c r="V103" i="6"/>
  <c r="U103" i="6"/>
  <c r="T103" i="6"/>
  <c r="S103" i="6"/>
  <c r="R103" i="6"/>
  <c r="Q103" i="6"/>
  <c r="D103" i="6"/>
  <c r="C103" i="6"/>
  <c r="B103" i="6"/>
  <c r="A103" i="6"/>
  <c r="X102" i="6"/>
  <c r="W102" i="6"/>
  <c r="V102" i="6"/>
  <c r="U102" i="6"/>
  <c r="T102" i="6"/>
  <c r="S102" i="6"/>
  <c r="R102" i="6"/>
  <c r="Q102" i="6"/>
  <c r="D102" i="6"/>
  <c r="C102" i="6"/>
  <c r="B102" i="6"/>
  <c r="A102" i="6"/>
  <c r="X101" i="6"/>
  <c r="W101" i="6"/>
  <c r="V101" i="6"/>
  <c r="U101" i="6"/>
  <c r="T101" i="6"/>
  <c r="S101" i="6"/>
  <c r="R101" i="6"/>
  <c r="Q101" i="6"/>
  <c r="D101" i="6"/>
  <c r="C101" i="6"/>
  <c r="B101" i="6"/>
  <c r="A101" i="6"/>
  <c r="X100" i="6"/>
  <c r="W100" i="6"/>
  <c r="V100" i="6"/>
  <c r="U100" i="6"/>
  <c r="T100" i="6"/>
  <c r="S100" i="6"/>
  <c r="R100" i="6"/>
  <c r="Q100" i="6"/>
  <c r="D100" i="6"/>
  <c r="C100" i="6"/>
  <c r="B100" i="6"/>
  <c r="A100" i="6"/>
  <c r="X99" i="6"/>
  <c r="W99" i="6"/>
  <c r="V99" i="6"/>
  <c r="U99" i="6"/>
  <c r="T99" i="6"/>
  <c r="S99" i="6"/>
  <c r="R99" i="6"/>
  <c r="Q99" i="6"/>
  <c r="D99" i="6"/>
  <c r="C99" i="6"/>
  <c r="B99" i="6"/>
  <c r="A99" i="6"/>
  <c r="X98" i="6"/>
  <c r="W98" i="6"/>
  <c r="V98" i="6"/>
  <c r="U98" i="6"/>
  <c r="T98" i="6"/>
  <c r="S98" i="6"/>
  <c r="R98" i="6"/>
  <c r="Q98" i="6"/>
  <c r="D98" i="6"/>
  <c r="C98" i="6"/>
  <c r="B98" i="6"/>
  <c r="A98" i="6"/>
  <c r="X97" i="6"/>
  <c r="W97" i="6"/>
  <c r="V97" i="6"/>
  <c r="U97" i="6"/>
  <c r="T97" i="6"/>
  <c r="S97" i="6"/>
  <c r="R97" i="6"/>
  <c r="Q97" i="6"/>
  <c r="D97" i="6"/>
  <c r="C97" i="6"/>
  <c r="B97" i="6"/>
  <c r="A97" i="6"/>
  <c r="X96" i="6"/>
  <c r="W96" i="6"/>
  <c r="V96" i="6"/>
  <c r="U96" i="6"/>
  <c r="T96" i="6"/>
  <c r="S96" i="6"/>
  <c r="R96" i="6"/>
  <c r="Q96" i="6"/>
  <c r="D96" i="6"/>
  <c r="C96" i="6"/>
  <c r="B96" i="6"/>
  <c r="A96" i="6"/>
  <c r="X95" i="6"/>
  <c r="W95" i="6"/>
  <c r="V95" i="6"/>
  <c r="U95" i="6"/>
  <c r="T95" i="6"/>
  <c r="S95" i="6"/>
  <c r="R95" i="6"/>
  <c r="Q95" i="6"/>
  <c r="D95" i="6"/>
  <c r="C95" i="6"/>
  <c r="B95" i="6"/>
  <c r="A95" i="6"/>
  <c r="X94" i="6"/>
  <c r="W94" i="6"/>
  <c r="V94" i="6"/>
  <c r="U94" i="6"/>
  <c r="T94" i="6"/>
  <c r="S94" i="6"/>
  <c r="R94" i="6"/>
  <c r="Q94" i="6"/>
  <c r="D94" i="6"/>
  <c r="C94" i="6"/>
  <c r="B94" i="6"/>
  <c r="A94" i="6"/>
  <c r="X93" i="6"/>
  <c r="W93" i="6"/>
  <c r="V93" i="6"/>
  <c r="U93" i="6"/>
  <c r="T93" i="6"/>
  <c r="S93" i="6"/>
  <c r="R93" i="6"/>
  <c r="Q93" i="6"/>
  <c r="D93" i="6"/>
  <c r="C93" i="6"/>
  <c r="B93" i="6"/>
  <c r="A93" i="6"/>
  <c r="X92" i="6"/>
  <c r="W92" i="6"/>
  <c r="V92" i="6"/>
  <c r="U92" i="6"/>
  <c r="T92" i="6"/>
  <c r="S92" i="6"/>
  <c r="R92" i="6"/>
  <c r="Q92" i="6"/>
  <c r="D92" i="6"/>
  <c r="C92" i="6"/>
  <c r="B92" i="6"/>
  <c r="A92" i="6"/>
  <c r="X91" i="6"/>
  <c r="W91" i="6"/>
  <c r="V91" i="6"/>
  <c r="U91" i="6"/>
  <c r="T91" i="6"/>
  <c r="S91" i="6"/>
  <c r="R91" i="6"/>
  <c r="Q91" i="6"/>
  <c r="D91" i="6"/>
  <c r="C91" i="6"/>
  <c r="B91" i="6"/>
  <c r="A91" i="6"/>
  <c r="X90" i="6"/>
  <c r="W90" i="6"/>
  <c r="V90" i="6"/>
  <c r="U90" i="6"/>
  <c r="T90" i="6"/>
  <c r="S90" i="6"/>
  <c r="R90" i="6"/>
  <c r="Q90" i="6"/>
  <c r="D90" i="6"/>
  <c r="C90" i="6"/>
  <c r="B90" i="6"/>
  <c r="A90" i="6"/>
  <c r="X89" i="6"/>
  <c r="W89" i="6"/>
  <c r="V89" i="6"/>
  <c r="U89" i="6"/>
  <c r="T89" i="6"/>
  <c r="S89" i="6"/>
  <c r="R89" i="6"/>
  <c r="Q89" i="6"/>
  <c r="D89" i="6"/>
  <c r="C89" i="6"/>
  <c r="B89" i="6"/>
  <c r="A89" i="6"/>
  <c r="X88" i="6"/>
  <c r="W88" i="6"/>
  <c r="V88" i="6"/>
  <c r="U88" i="6"/>
  <c r="T88" i="6"/>
  <c r="S88" i="6"/>
  <c r="R88" i="6"/>
  <c r="Q88" i="6"/>
  <c r="D88" i="6"/>
  <c r="C88" i="6"/>
  <c r="B88" i="6"/>
  <c r="A88" i="6"/>
  <c r="X87" i="6"/>
  <c r="W87" i="6"/>
  <c r="V87" i="6"/>
  <c r="U87" i="6"/>
  <c r="T87" i="6"/>
  <c r="S87" i="6"/>
  <c r="R87" i="6"/>
  <c r="Q87" i="6"/>
  <c r="D87" i="6"/>
  <c r="C87" i="6"/>
  <c r="B87" i="6"/>
  <c r="A87" i="6"/>
  <c r="X86" i="6"/>
  <c r="W86" i="6"/>
  <c r="V86" i="6"/>
  <c r="U86" i="6"/>
  <c r="T86" i="6"/>
  <c r="S86" i="6"/>
  <c r="R86" i="6"/>
  <c r="Q86" i="6"/>
  <c r="D86" i="6"/>
  <c r="C86" i="6"/>
  <c r="B86" i="6"/>
  <c r="A86" i="6"/>
  <c r="X85" i="6"/>
  <c r="W85" i="6"/>
  <c r="V85" i="6"/>
  <c r="U85" i="6"/>
  <c r="T85" i="6"/>
  <c r="S85" i="6"/>
  <c r="R85" i="6"/>
  <c r="Q85" i="6"/>
  <c r="D85" i="6"/>
  <c r="C85" i="6"/>
  <c r="B85" i="6"/>
  <c r="A85" i="6"/>
  <c r="X84" i="6"/>
  <c r="W84" i="6"/>
  <c r="V84" i="6"/>
  <c r="U84" i="6"/>
  <c r="T84" i="6"/>
  <c r="S84" i="6"/>
  <c r="R84" i="6"/>
  <c r="Q84" i="6"/>
  <c r="D84" i="6"/>
  <c r="C84" i="6"/>
  <c r="B84" i="6"/>
  <c r="A84" i="6"/>
  <c r="X83" i="6"/>
  <c r="W83" i="6"/>
  <c r="V83" i="6"/>
  <c r="U83" i="6"/>
  <c r="T83" i="6"/>
  <c r="S83" i="6"/>
  <c r="R83" i="6"/>
  <c r="Q83" i="6"/>
  <c r="D83" i="6"/>
  <c r="C83" i="6"/>
  <c r="B83" i="6"/>
  <c r="A83" i="6"/>
  <c r="X82" i="6"/>
  <c r="W82" i="6"/>
  <c r="V82" i="6"/>
  <c r="U82" i="6"/>
  <c r="T82" i="6"/>
  <c r="S82" i="6"/>
  <c r="R82" i="6"/>
  <c r="Q82" i="6"/>
  <c r="D82" i="6"/>
  <c r="C82" i="6"/>
  <c r="B82" i="6"/>
  <c r="A82" i="6"/>
  <c r="X81" i="6"/>
  <c r="W81" i="6"/>
  <c r="V81" i="6"/>
  <c r="U81" i="6"/>
  <c r="T81" i="6"/>
  <c r="S81" i="6"/>
  <c r="R81" i="6"/>
  <c r="Q81" i="6"/>
  <c r="D81" i="6"/>
  <c r="C81" i="6"/>
  <c r="B81" i="6"/>
  <c r="A81" i="6"/>
  <c r="X80" i="6"/>
  <c r="W80" i="6"/>
  <c r="V80" i="6"/>
  <c r="U80" i="6"/>
  <c r="T80" i="6"/>
  <c r="S80" i="6"/>
  <c r="R80" i="6"/>
  <c r="Q80" i="6"/>
  <c r="D80" i="6"/>
  <c r="C80" i="6"/>
  <c r="B80" i="6"/>
  <c r="A80" i="6"/>
  <c r="X79" i="6"/>
  <c r="W79" i="6"/>
  <c r="V79" i="6"/>
  <c r="U79" i="6"/>
  <c r="T79" i="6"/>
  <c r="S79" i="6"/>
  <c r="R79" i="6"/>
  <c r="Q79" i="6"/>
  <c r="D79" i="6"/>
  <c r="C79" i="6"/>
  <c r="B79" i="6"/>
  <c r="A79" i="6"/>
  <c r="X78" i="6"/>
  <c r="W78" i="6"/>
  <c r="V78" i="6"/>
  <c r="U78" i="6"/>
  <c r="T78" i="6"/>
  <c r="S78" i="6"/>
  <c r="R78" i="6"/>
  <c r="Q78" i="6"/>
  <c r="D78" i="6"/>
  <c r="C78" i="6"/>
  <c r="B78" i="6"/>
  <c r="A78" i="6"/>
  <c r="X77" i="6"/>
  <c r="W77" i="6"/>
  <c r="V77" i="6"/>
  <c r="U77" i="6"/>
  <c r="T77" i="6"/>
  <c r="S77" i="6"/>
  <c r="R77" i="6"/>
  <c r="Q77" i="6"/>
  <c r="D77" i="6"/>
  <c r="C77" i="6"/>
  <c r="B77" i="6"/>
  <c r="A77" i="6"/>
  <c r="X76" i="6"/>
  <c r="W76" i="6"/>
  <c r="V76" i="6"/>
  <c r="U76" i="6"/>
  <c r="T76" i="6"/>
  <c r="S76" i="6"/>
  <c r="R76" i="6"/>
  <c r="Q76" i="6"/>
  <c r="D76" i="6"/>
  <c r="C76" i="6"/>
  <c r="B76" i="6"/>
  <c r="A76" i="6"/>
  <c r="X75" i="6"/>
  <c r="W75" i="6"/>
  <c r="V75" i="6"/>
  <c r="U75" i="6"/>
  <c r="T75" i="6"/>
  <c r="S75" i="6"/>
  <c r="R75" i="6"/>
  <c r="Q75" i="6"/>
  <c r="D75" i="6"/>
  <c r="C75" i="6"/>
  <c r="B75" i="6"/>
  <c r="A75" i="6"/>
  <c r="X74" i="6"/>
  <c r="W74" i="6"/>
  <c r="V74" i="6"/>
  <c r="U74" i="6"/>
  <c r="T74" i="6"/>
  <c r="S74" i="6"/>
  <c r="R74" i="6"/>
  <c r="Q74" i="6"/>
  <c r="D74" i="6"/>
  <c r="C74" i="6"/>
  <c r="B74" i="6"/>
  <c r="A74" i="6"/>
  <c r="X73" i="6"/>
  <c r="W73" i="6"/>
  <c r="V73" i="6"/>
  <c r="U73" i="6"/>
  <c r="T73" i="6"/>
  <c r="S73" i="6"/>
  <c r="R73" i="6"/>
  <c r="Q73" i="6"/>
  <c r="D73" i="6"/>
  <c r="C73" i="6"/>
  <c r="B73" i="6"/>
  <c r="A73" i="6"/>
  <c r="X72" i="6"/>
  <c r="W72" i="6"/>
  <c r="V72" i="6"/>
  <c r="U72" i="6"/>
  <c r="T72" i="6"/>
  <c r="S72" i="6"/>
  <c r="R72" i="6"/>
  <c r="Q72" i="6"/>
  <c r="D72" i="6"/>
  <c r="C72" i="6"/>
  <c r="B72" i="6"/>
  <c r="A72" i="6"/>
  <c r="X71" i="6"/>
  <c r="W71" i="6"/>
  <c r="V71" i="6"/>
  <c r="U71" i="6"/>
  <c r="T71" i="6"/>
  <c r="S71" i="6"/>
  <c r="R71" i="6"/>
  <c r="Q71" i="6"/>
  <c r="D71" i="6"/>
  <c r="C71" i="6"/>
  <c r="B71" i="6"/>
  <c r="A71" i="6"/>
  <c r="X70" i="6"/>
  <c r="W70" i="6"/>
  <c r="V70" i="6"/>
  <c r="U70" i="6"/>
  <c r="T70" i="6"/>
  <c r="S70" i="6"/>
  <c r="R70" i="6"/>
  <c r="Q70" i="6"/>
  <c r="D70" i="6"/>
  <c r="C70" i="6"/>
  <c r="B70" i="6"/>
  <c r="A70" i="6"/>
  <c r="X69" i="6"/>
  <c r="W69" i="6"/>
  <c r="V69" i="6"/>
  <c r="U69" i="6"/>
  <c r="T69" i="6"/>
  <c r="S69" i="6"/>
  <c r="R69" i="6"/>
  <c r="Q69" i="6"/>
  <c r="D69" i="6"/>
  <c r="C69" i="6"/>
  <c r="B69" i="6"/>
  <c r="A69" i="6"/>
  <c r="X68" i="6"/>
  <c r="W68" i="6"/>
  <c r="V68" i="6"/>
  <c r="U68" i="6"/>
  <c r="T68" i="6"/>
  <c r="S68" i="6"/>
  <c r="R68" i="6"/>
  <c r="Q68" i="6"/>
  <c r="D68" i="6"/>
  <c r="C68" i="6"/>
  <c r="B68" i="6"/>
  <c r="A68" i="6"/>
  <c r="X67" i="6"/>
  <c r="W67" i="6"/>
  <c r="V67" i="6"/>
  <c r="U67" i="6"/>
  <c r="T67" i="6"/>
  <c r="S67" i="6"/>
  <c r="R67" i="6"/>
  <c r="Q67" i="6"/>
  <c r="D67" i="6"/>
  <c r="C67" i="6"/>
  <c r="B67" i="6"/>
  <c r="A67" i="6"/>
  <c r="X66" i="6"/>
  <c r="W66" i="6"/>
  <c r="V66" i="6"/>
  <c r="U66" i="6"/>
  <c r="T66" i="6"/>
  <c r="S66" i="6"/>
  <c r="R66" i="6"/>
  <c r="Q66" i="6"/>
  <c r="D66" i="6"/>
  <c r="C66" i="6"/>
  <c r="B66" i="6"/>
  <c r="A66" i="6"/>
  <c r="X65" i="6"/>
  <c r="W65" i="6"/>
  <c r="V65" i="6"/>
  <c r="U65" i="6"/>
  <c r="T65" i="6"/>
  <c r="S65" i="6"/>
  <c r="R65" i="6"/>
  <c r="Q65" i="6"/>
  <c r="D65" i="6"/>
  <c r="C65" i="6"/>
  <c r="B65" i="6"/>
  <c r="A65" i="6"/>
  <c r="X64" i="6"/>
  <c r="W64" i="6"/>
  <c r="V64" i="6"/>
  <c r="U64" i="6"/>
  <c r="T64" i="6"/>
  <c r="S64" i="6"/>
  <c r="R64" i="6"/>
  <c r="Q64" i="6"/>
  <c r="D64" i="6"/>
  <c r="C64" i="6"/>
  <c r="B64" i="6"/>
  <c r="A64" i="6"/>
  <c r="X63" i="6"/>
  <c r="W63" i="6"/>
  <c r="V63" i="6"/>
  <c r="U63" i="6"/>
  <c r="T63" i="6"/>
  <c r="S63" i="6"/>
  <c r="R63" i="6"/>
  <c r="Q63" i="6"/>
  <c r="D63" i="6"/>
  <c r="C63" i="6"/>
  <c r="B63" i="6"/>
  <c r="A63" i="6"/>
  <c r="X62" i="6"/>
  <c r="W62" i="6"/>
  <c r="V62" i="6"/>
  <c r="U62" i="6"/>
  <c r="T62" i="6"/>
  <c r="S62" i="6"/>
  <c r="R62" i="6"/>
  <c r="Q62" i="6"/>
  <c r="D62" i="6"/>
  <c r="C62" i="6"/>
  <c r="B62" i="6"/>
  <c r="A62" i="6"/>
  <c r="X61" i="6"/>
  <c r="W61" i="6"/>
  <c r="V61" i="6"/>
  <c r="U61" i="6"/>
  <c r="T61" i="6"/>
  <c r="S61" i="6"/>
  <c r="R61" i="6"/>
  <c r="Q61" i="6"/>
  <c r="D61" i="6"/>
  <c r="C61" i="6"/>
  <c r="B61" i="6"/>
  <c r="A61" i="6"/>
  <c r="X60" i="6"/>
  <c r="W60" i="6"/>
  <c r="V60" i="6"/>
  <c r="U60" i="6"/>
  <c r="T60" i="6"/>
  <c r="S60" i="6"/>
  <c r="R60" i="6"/>
  <c r="Q60" i="6"/>
  <c r="D60" i="6"/>
  <c r="C60" i="6"/>
  <c r="B60" i="6"/>
  <c r="A60" i="6"/>
  <c r="X59" i="6"/>
  <c r="W59" i="6"/>
  <c r="V59" i="6"/>
  <c r="U59" i="6"/>
  <c r="T59" i="6"/>
  <c r="S59" i="6"/>
  <c r="R59" i="6"/>
  <c r="Q59" i="6"/>
  <c r="D59" i="6"/>
  <c r="C59" i="6"/>
  <c r="B59" i="6"/>
  <c r="A59" i="6"/>
  <c r="X58" i="6"/>
  <c r="W58" i="6"/>
  <c r="V58" i="6"/>
  <c r="U58" i="6"/>
  <c r="T58" i="6"/>
  <c r="S58" i="6"/>
  <c r="R58" i="6"/>
  <c r="Q58" i="6"/>
  <c r="D58" i="6"/>
  <c r="C58" i="6"/>
  <c r="B58" i="6"/>
  <c r="A58" i="6"/>
  <c r="X57" i="6"/>
  <c r="W57" i="6"/>
  <c r="V57" i="6"/>
  <c r="U57" i="6"/>
  <c r="T57" i="6"/>
  <c r="S57" i="6"/>
  <c r="R57" i="6"/>
  <c r="Q57" i="6"/>
  <c r="D57" i="6"/>
  <c r="C57" i="6"/>
  <c r="B57" i="6"/>
  <c r="A57" i="6"/>
  <c r="X56" i="6"/>
  <c r="W56" i="6"/>
  <c r="V56" i="6"/>
  <c r="U56" i="6"/>
  <c r="T56" i="6"/>
  <c r="S56" i="6"/>
  <c r="R56" i="6"/>
  <c r="Q56" i="6"/>
  <c r="D56" i="6"/>
  <c r="C56" i="6"/>
  <c r="B56" i="6"/>
  <c r="A56" i="6"/>
  <c r="X55" i="6"/>
  <c r="W55" i="6"/>
  <c r="V55" i="6"/>
  <c r="U55" i="6"/>
  <c r="T55" i="6"/>
  <c r="S55" i="6"/>
  <c r="R55" i="6"/>
  <c r="Q55" i="6"/>
  <c r="D55" i="6"/>
  <c r="C55" i="6"/>
  <c r="B55" i="6"/>
  <c r="A55" i="6"/>
  <c r="X54" i="6"/>
  <c r="W54" i="6"/>
  <c r="V54" i="6"/>
  <c r="U54" i="6"/>
  <c r="T54" i="6"/>
  <c r="S54" i="6"/>
  <c r="R54" i="6"/>
  <c r="Q54" i="6"/>
  <c r="D54" i="6"/>
  <c r="C54" i="6"/>
  <c r="B54" i="6"/>
  <c r="A54" i="6"/>
  <c r="X53" i="6"/>
  <c r="W53" i="6"/>
  <c r="V53" i="6"/>
  <c r="U53" i="6"/>
  <c r="T53" i="6"/>
  <c r="S53" i="6"/>
  <c r="R53" i="6"/>
  <c r="Q53" i="6"/>
  <c r="D53" i="6"/>
  <c r="C53" i="6"/>
  <c r="B53" i="6"/>
  <c r="A53" i="6"/>
  <c r="X52" i="6"/>
  <c r="W52" i="6"/>
  <c r="V52" i="6"/>
  <c r="U52" i="6"/>
  <c r="T52" i="6"/>
  <c r="S52" i="6"/>
  <c r="R52" i="6"/>
  <c r="Q52" i="6"/>
  <c r="D52" i="6"/>
  <c r="C52" i="6"/>
  <c r="B52" i="6"/>
  <c r="A52" i="6"/>
  <c r="X51" i="6"/>
  <c r="W51" i="6"/>
  <c r="V51" i="6"/>
  <c r="U51" i="6"/>
  <c r="T51" i="6"/>
  <c r="S51" i="6"/>
  <c r="R51" i="6"/>
  <c r="Q51" i="6"/>
  <c r="D51" i="6"/>
  <c r="C51" i="6"/>
  <c r="B51" i="6"/>
  <c r="A51" i="6"/>
  <c r="X50" i="6"/>
  <c r="W50" i="6"/>
  <c r="V50" i="6"/>
  <c r="U50" i="6"/>
  <c r="T50" i="6"/>
  <c r="S50" i="6"/>
  <c r="R50" i="6"/>
  <c r="Q50" i="6"/>
  <c r="D50" i="6"/>
  <c r="C50" i="6"/>
  <c r="B50" i="6"/>
  <c r="A50" i="6"/>
  <c r="X49" i="6"/>
  <c r="W49" i="6"/>
  <c r="V49" i="6"/>
  <c r="U49" i="6"/>
  <c r="T49" i="6"/>
  <c r="S49" i="6"/>
  <c r="R49" i="6"/>
  <c r="Q49" i="6"/>
  <c r="D49" i="6"/>
  <c r="C49" i="6"/>
  <c r="B49" i="6"/>
  <c r="A49" i="6"/>
  <c r="X48" i="6"/>
  <c r="W48" i="6"/>
  <c r="V48" i="6"/>
  <c r="U48" i="6"/>
  <c r="T48" i="6"/>
  <c r="S48" i="6"/>
  <c r="R48" i="6"/>
  <c r="Q48" i="6"/>
  <c r="D48" i="6"/>
  <c r="C48" i="6"/>
  <c r="B48" i="6"/>
  <c r="A48" i="6"/>
  <c r="X47" i="6"/>
  <c r="W47" i="6"/>
  <c r="V47" i="6"/>
  <c r="U47" i="6"/>
  <c r="T47" i="6"/>
  <c r="S47" i="6"/>
  <c r="R47" i="6"/>
  <c r="Q47" i="6"/>
  <c r="D47" i="6"/>
  <c r="C47" i="6"/>
  <c r="B47" i="6"/>
  <c r="A47" i="6"/>
  <c r="X46" i="6"/>
  <c r="W46" i="6"/>
  <c r="V46" i="6"/>
  <c r="U46" i="6"/>
  <c r="T46" i="6"/>
  <c r="S46" i="6"/>
  <c r="R46" i="6"/>
  <c r="Q46" i="6"/>
  <c r="D46" i="6"/>
  <c r="C46" i="6"/>
  <c r="B46" i="6"/>
  <c r="A46" i="6"/>
  <c r="X45" i="6"/>
  <c r="W45" i="6"/>
  <c r="V45" i="6"/>
  <c r="U45" i="6"/>
  <c r="T45" i="6"/>
  <c r="S45" i="6"/>
  <c r="R45" i="6"/>
  <c r="Q45" i="6"/>
  <c r="D45" i="6"/>
  <c r="C45" i="6"/>
  <c r="B45" i="6"/>
  <c r="A45" i="6"/>
  <c r="X44" i="6"/>
  <c r="W44" i="6"/>
  <c r="V44" i="6"/>
  <c r="U44" i="6"/>
  <c r="T44" i="6"/>
  <c r="S44" i="6"/>
  <c r="R44" i="6"/>
  <c r="Q44" i="6"/>
  <c r="D44" i="6"/>
  <c r="C44" i="6"/>
  <c r="B44" i="6"/>
  <c r="A44" i="6"/>
  <c r="X43" i="6"/>
  <c r="W43" i="6"/>
  <c r="V43" i="6"/>
  <c r="U43" i="6"/>
  <c r="T43" i="6"/>
  <c r="S43" i="6"/>
  <c r="R43" i="6"/>
  <c r="Q43" i="6"/>
  <c r="D43" i="6"/>
  <c r="C43" i="6"/>
  <c r="B43" i="6"/>
  <c r="A43" i="6"/>
  <c r="X42" i="6"/>
  <c r="W42" i="6"/>
  <c r="V42" i="6"/>
  <c r="U42" i="6"/>
  <c r="T42" i="6"/>
  <c r="S42" i="6"/>
  <c r="R42" i="6"/>
  <c r="Q42" i="6"/>
  <c r="D42" i="6"/>
  <c r="C42" i="6"/>
  <c r="B42" i="6"/>
  <c r="A42" i="6"/>
  <c r="X41" i="6"/>
  <c r="W41" i="6"/>
  <c r="V41" i="6"/>
  <c r="U41" i="6"/>
  <c r="T41" i="6"/>
  <c r="S41" i="6"/>
  <c r="R41" i="6"/>
  <c r="Q41" i="6"/>
  <c r="D41" i="6"/>
  <c r="C41" i="6"/>
  <c r="B41" i="6"/>
  <c r="A41" i="6"/>
  <c r="X40" i="6"/>
  <c r="W40" i="6"/>
  <c r="V40" i="6"/>
  <c r="U40" i="6"/>
  <c r="T40" i="6"/>
  <c r="S40" i="6"/>
  <c r="R40" i="6"/>
  <c r="Q40" i="6"/>
  <c r="D40" i="6"/>
  <c r="C40" i="6"/>
  <c r="B40" i="6"/>
  <c r="A40" i="6"/>
  <c r="X39" i="6"/>
  <c r="W39" i="6"/>
  <c r="V39" i="6"/>
  <c r="U39" i="6"/>
  <c r="T39" i="6"/>
  <c r="S39" i="6"/>
  <c r="R39" i="6"/>
  <c r="Q39" i="6"/>
  <c r="D39" i="6"/>
  <c r="C39" i="6"/>
  <c r="B39" i="6"/>
  <c r="A39" i="6"/>
  <c r="X38" i="6"/>
  <c r="W38" i="6"/>
  <c r="V38" i="6"/>
  <c r="U38" i="6"/>
  <c r="T38" i="6"/>
  <c r="S38" i="6"/>
  <c r="R38" i="6"/>
  <c r="Q38" i="6"/>
  <c r="D38" i="6"/>
  <c r="C38" i="6"/>
  <c r="B38" i="6"/>
  <c r="A38" i="6"/>
  <c r="X37" i="6"/>
  <c r="W37" i="6"/>
  <c r="V37" i="6"/>
  <c r="U37" i="6"/>
  <c r="T37" i="6"/>
  <c r="S37" i="6"/>
  <c r="R37" i="6"/>
  <c r="Q37" i="6"/>
  <c r="D37" i="6"/>
  <c r="C37" i="6"/>
  <c r="B37" i="6"/>
  <c r="A37" i="6"/>
  <c r="X36" i="6"/>
  <c r="W36" i="6"/>
  <c r="V36" i="6"/>
  <c r="U36" i="6"/>
  <c r="T36" i="6"/>
  <c r="S36" i="6"/>
  <c r="R36" i="6"/>
  <c r="Q36" i="6"/>
  <c r="D36" i="6"/>
  <c r="C36" i="6"/>
  <c r="B36" i="6"/>
  <c r="A36" i="6"/>
  <c r="X35" i="6"/>
  <c r="W35" i="6"/>
  <c r="V35" i="6"/>
  <c r="U35" i="6"/>
  <c r="T35" i="6"/>
  <c r="S35" i="6"/>
  <c r="R35" i="6"/>
  <c r="Q35" i="6"/>
  <c r="D35" i="6"/>
  <c r="C35" i="6"/>
  <c r="B35" i="6"/>
  <c r="A35" i="6"/>
  <c r="X34" i="6"/>
  <c r="W34" i="6"/>
  <c r="V34" i="6"/>
  <c r="U34" i="6"/>
  <c r="T34" i="6"/>
  <c r="S34" i="6"/>
  <c r="R34" i="6"/>
  <c r="Q34" i="6"/>
  <c r="D34" i="6"/>
  <c r="C34" i="6"/>
  <c r="B34" i="6"/>
  <c r="A34" i="6"/>
  <c r="X33" i="6"/>
  <c r="W33" i="6"/>
  <c r="V33" i="6"/>
  <c r="U33" i="6"/>
  <c r="T33" i="6"/>
  <c r="S33" i="6"/>
  <c r="R33" i="6"/>
  <c r="Q33" i="6"/>
  <c r="D33" i="6"/>
  <c r="C33" i="6"/>
  <c r="B33" i="6"/>
  <c r="A33" i="6"/>
  <c r="X32" i="6"/>
  <c r="W32" i="6"/>
  <c r="V32" i="6"/>
  <c r="U32" i="6"/>
  <c r="T32" i="6"/>
  <c r="S32" i="6"/>
  <c r="R32" i="6"/>
  <c r="Q32" i="6"/>
  <c r="D32" i="6"/>
  <c r="C32" i="6"/>
  <c r="B32" i="6"/>
  <c r="A32" i="6"/>
  <c r="X31" i="6"/>
  <c r="W31" i="6"/>
  <c r="V31" i="6"/>
  <c r="U31" i="6"/>
  <c r="T31" i="6"/>
  <c r="S31" i="6"/>
  <c r="R31" i="6"/>
  <c r="Q31" i="6"/>
  <c r="D31" i="6"/>
  <c r="C31" i="6"/>
  <c r="B31" i="6"/>
  <c r="A31" i="6"/>
  <c r="X30" i="6"/>
  <c r="W30" i="6"/>
  <c r="V30" i="6"/>
  <c r="U30" i="6"/>
  <c r="T30" i="6"/>
  <c r="S30" i="6"/>
  <c r="R30" i="6"/>
  <c r="Q30" i="6"/>
  <c r="D30" i="6"/>
  <c r="C30" i="6"/>
  <c r="B30" i="6"/>
  <c r="A30" i="6"/>
  <c r="X29" i="6"/>
  <c r="W29" i="6"/>
  <c r="V29" i="6"/>
  <c r="U29" i="6"/>
  <c r="T29" i="6"/>
  <c r="S29" i="6"/>
  <c r="R29" i="6"/>
  <c r="Q29" i="6"/>
  <c r="D29" i="6"/>
  <c r="C29" i="6"/>
  <c r="B29" i="6"/>
  <c r="A29" i="6"/>
  <c r="X28" i="6"/>
  <c r="W28" i="6"/>
  <c r="V28" i="6"/>
  <c r="U28" i="6"/>
  <c r="T28" i="6"/>
  <c r="S28" i="6"/>
  <c r="R28" i="6"/>
  <c r="Q28" i="6"/>
  <c r="D28" i="6"/>
  <c r="C28" i="6"/>
  <c r="B28" i="6"/>
  <c r="A28" i="6"/>
  <c r="X27" i="6"/>
  <c r="W27" i="6"/>
  <c r="V27" i="6"/>
  <c r="U27" i="6"/>
  <c r="T27" i="6"/>
  <c r="S27" i="6"/>
  <c r="R27" i="6"/>
  <c r="Q27" i="6"/>
  <c r="D27" i="6"/>
  <c r="C27" i="6"/>
  <c r="B27" i="6"/>
  <c r="A27" i="6"/>
  <c r="X26" i="6"/>
  <c r="W26" i="6"/>
  <c r="V26" i="6"/>
  <c r="U26" i="6"/>
  <c r="T26" i="6"/>
  <c r="S26" i="6"/>
  <c r="R26" i="6"/>
  <c r="Q26" i="6"/>
  <c r="D26" i="6"/>
  <c r="C26" i="6"/>
  <c r="B26" i="6"/>
  <c r="A26" i="6"/>
  <c r="X25" i="6"/>
  <c r="W25" i="6"/>
  <c r="V25" i="6"/>
  <c r="U25" i="6"/>
  <c r="T25" i="6"/>
  <c r="S25" i="6"/>
  <c r="R25" i="6"/>
  <c r="Q25" i="6"/>
  <c r="D25" i="6"/>
  <c r="C25" i="6"/>
  <c r="B25" i="6"/>
  <c r="A25" i="6"/>
  <c r="X24" i="6"/>
  <c r="W24" i="6"/>
  <c r="V24" i="6"/>
  <c r="U24" i="6"/>
  <c r="T24" i="6"/>
  <c r="S24" i="6"/>
  <c r="R24" i="6"/>
  <c r="Q24" i="6"/>
  <c r="D24" i="6"/>
  <c r="C24" i="6"/>
  <c r="B24" i="6"/>
  <c r="A24" i="6"/>
  <c r="X23" i="6"/>
  <c r="W23" i="6"/>
  <c r="V23" i="6"/>
  <c r="U23" i="6"/>
  <c r="T23" i="6"/>
  <c r="S23" i="6"/>
  <c r="R23" i="6"/>
  <c r="Q23" i="6"/>
  <c r="D23" i="6"/>
  <c r="C23" i="6"/>
  <c r="B23" i="6"/>
  <c r="A23" i="6"/>
  <c r="X22" i="6"/>
  <c r="W22" i="6"/>
  <c r="V22" i="6"/>
  <c r="U22" i="6"/>
  <c r="T22" i="6"/>
  <c r="S22" i="6"/>
  <c r="R22" i="6"/>
  <c r="Q22" i="6"/>
  <c r="D22" i="6"/>
  <c r="C22" i="6"/>
  <c r="B22" i="6"/>
  <c r="A22" i="6"/>
  <c r="X21" i="6"/>
  <c r="W21" i="6"/>
  <c r="V21" i="6"/>
  <c r="U21" i="6"/>
  <c r="T21" i="6"/>
  <c r="S21" i="6"/>
  <c r="R21" i="6"/>
  <c r="Q21" i="6"/>
  <c r="D21" i="6"/>
  <c r="C21" i="6"/>
  <c r="B21" i="6"/>
  <c r="A21" i="6"/>
  <c r="X20" i="6"/>
  <c r="W20" i="6"/>
  <c r="V20" i="6"/>
  <c r="U20" i="6"/>
  <c r="T20" i="6"/>
  <c r="S20" i="6"/>
  <c r="R20" i="6"/>
  <c r="Q20" i="6"/>
  <c r="D20" i="6"/>
  <c r="C20" i="6"/>
  <c r="B20" i="6"/>
  <c r="A20" i="6"/>
  <c r="X19" i="6"/>
  <c r="W19" i="6"/>
  <c r="V19" i="6"/>
  <c r="U19" i="6"/>
  <c r="T19" i="6"/>
  <c r="S19" i="6"/>
  <c r="R19" i="6"/>
  <c r="Q19" i="6"/>
  <c r="D19" i="6"/>
  <c r="C19" i="6"/>
  <c r="B19" i="6"/>
  <c r="A19" i="6"/>
  <c r="X18" i="6"/>
  <c r="W18" i="6"/>
  <c r="V18" i="6"/>
  <c r="U18" i="6"/>
  <c r="T18" i="6"/>
  <c r="S18" i="6"/>
  <c r="R18" i="6"/>
  <c r="Q18" i="6"/>
  <c r="D18" i="6"/>
  <c r="C18" i="6"/>
  <c r="B18" i="6"/>
  <c r="A18" i="6"/>
  <c r="X17" i="6"/>
  <c r="W17" i="6"/>
  <c r="V17" i="6"/>
  <c r="U17" i="6"/>
  <c r="T17" i="6"/>
  <c r="S17" i="6"/>
  <c r="R17" i="6"/>
  <c r="Q17" i="6"/>
  <c r="D17" i="6"/>
  <c r="C17" i="6"/>
  <c r="B17" i="6"/>
  <c r="A17" i="6"/>
  <c r="X16" i="6"/>
  <c r="W16" i="6"/>
  <c r="V16" i="6"/>
  <c r="U16" i="6"/>
  <c r="T16" i="6"/>
  <c r="S16" i="6"/>
  <c r="R16" i="6"/>
  <c r="Q16" i="6"/>
  <c r="D16" i="6"/>
  <c r="C16" i="6"/>
  <c r="B16" i="6"/>
  <c r="A16" i="6"/>
  <c r="X15" i="6"/>
  <c r="W15" i="6"/>
  <c r="V15" i="6"/>
  <c r="U15" i="6"/>
  <c r="T15" i="6"/>
  <c r="S15" i="6"/>
  <c r="R15" i="6"/>
  <c r="Q15" i="6"/>
  <c r="D15" i="6"/>
  <c r="C15" i="6"/>
  <c r="B15" i="6"/>
  <c r="A15" i="6"/>
  <c r="X14" i="6"/>
  <c r="W14" i="6"/>
  <c r="V14" i="6"/>
  <c r="U14" i="6"/>
  <c r="T14" i="6"/>
  <c r="S14" i="6"/>
  <c r="R14" i="6"/>
  <c r="Q14" i="6"/>
  <c r="D14" i="6"/>
  <c r="C14" i="6"/>
  <c r="B14" i="6"/>
  <c r="A14" i="6"/>
  <c r="X13" i="6"/>
  <c r="W13" i="6"/>
  <c r="V13" i="6"/>
  <c r="U13" i="6"/>
  <c r="T13" i="6"/>
  <c r="S13" i="6"/>
  <c r="R13" i="6"/>
  <c r="Q13" i="6"/>
  <c r="D13" i="6"/>
  <c r="C13" i="6"/>
  <c r="B13" i="6"/>
  <c r="A13" i="6"/>
  <c r="X12" i="6"/>
  <c r="W12" i="6"/>
  <c r="V12" i="6"/>
  <c r="U12" i="6"/>
  <c r="T12" i="6"/>
  <c r="S12" i="6"/>
  <c r="R12" i="6"/>
  <c r="Q12" i="6"/>
  <c r="D12" i="6"/>
  <c r="C12" i="6"/>
  <c r="B12" i="6"/>
  <c r="A12" i="6"/>
  <c r="X11" i="6"/>
  <c r="W11" i="6"/>
  <c r="V11" i="6"/>
  <c r="U11" i="6"/>
  <c r="T11" i="6"/>
  <c r="S11" i="6"/>
  <c r="R11" i="6"/>
  <c r="Q11" i="6"/>
  <c r="D11" i="6"/>
  <c r="C11" i="6"/>
  <c r="B11" i="6"/>
  <c r="A11" i="6"/>
  <c r="X10" i="6"/>
  <c r="W10" i="6"/>
  <c r="V10" i="6"/>
  <c r="U10" i="6"/>
  <c r="T10" i="6"/>
  <c r="S10" i="6"/>
  <c r="R10" i="6"/>
  <c r="Q10" i="6"/>
  <c r="D10" i="6"/>
  <c r="C10" i="6"/>
  <c r="B10" i="6"/>
  <c r="A10" i="6"/>
  <c r="X9" i="6"/>
  <c r="W9" i="6"/>
  <c r="V9" i="6"/>
  <c r="U9" i="6"/>
  <c r="T9" i="6"/>
  <c r="S9" i="6"/>
  <c r="R9" i="6"/>
  <c r="Q9" i="6"/>
  <c r="D9" i="6"/>
  <c r="C9" i="6"/>
  <c r="B9" i="6"/>
  <c r="A9" i="6"/>
  <c r="X8" i="6"/>
  <c r="W8" i="6"/>
  <c r="V8" i="6"/>
  <c r="U8" i="6"/>
  <c r="T8" i="6"/>
  <c r="S8" i="6"/>
  <c r="R8" i="6"/>
  <c r="Q8" i="6"/>
  <c r="D8" i="6"/>
  <c r="C8" i="6"/>
  <c r="B8" i="6"/>
  <c r="A8" i="6"/>
  <c r="X7" i="6"/>
  <c r="W7" i="6"/>
  <c r="V7" i="6"/>
  <c r="U7" i="6"/>
  <c r="T7" i="6"/>
  <c r="S7" i="6"/>
  <c r="R7" i="6"/>
  <c r="Q7" i="6"/>
  <c r="D7" i="6"/>
  <c r="C7" i="6"/>
  <c r="B7" i="6"/>
  <c r="A7" i="6"/>
  <c r="X6" i="6"/>
  <c r="W6" i="6"/>
  <c r="V6" i="6"/>
  <c r="U6" i="6"/>
  <c r="T6" i="6"/>
  <c r="S6" i="6"/>
  <c r="R6" i="6"/>
  <c r="Q6" i="6"/>
  <c r="D6" i="6"/>
  <c r="C6" i="6"/>
  <c r="B6" i="6"/>
  <c r="A6" i="6"/>
  <c r="X5" i="6"/>
  <c r="W5" i="6"/>
  <c r="V5" i="6"/>
  <c r="U5" i="6"/>
  <c r="T5" i="6"/>
  <c r="S5" i="6"/>
  <c r="R5" i="6"/>
  <c r="Q5" i="6"/>
  <c r="D5" i="6"/>
  <c r="C5" i="6"/>
  <c r="B5" i="6"/>
  <c r="A5" i="6"/>
  <c r="X4" i="6"/>
  <c r="W4" i="6"/>
  <c r="V4" i="6"/>
  <c r="U4" i="6"/>
  <c r="T4" i="6"/>
  <c r="S4" i="6"/>
  <c r="R4" i="6"/>
  <c r="Q4" i="6"/>
  <c r="D4" i="6"/>
  <c r="C4" i="6"/>
  <c r="B4" i="6"/>
  <c r="A4" i="6"/>
  <c r="X3" i="6"/>
  <c r="W3" i="6"/>
  <c r="V3" i="6"/>
  <c r="U3" i="6"/>
  <c r="T3" i="6"/>
  <c r="S3" i="6"/>
  <c r="R3" i="6"/>
  <c r="Q3" i="6"/>
  <c r="D3" i="6"/>
  <c r="C3" i="6"/>
  <c r="B3" i="6"/>
  <c r="A3" i="6"/>
  <c r="X2" i="6"/>
  <c r="W2" i="6"/>
  <c r="V2" i="6"/>
  <c r="U2" i="6"/>
  <c r="T2" i="6"/>
  <c r="S2" i="6"/>
  <c r="R2" i="6"/>
  <c r="Q2" i="6"/>
  <c r="D2" i="6"/>
  <c r="C2" i="6"/>
  <c r="B2" i="6"/>
  <c r="B20" i="1" l="1"/>
  <c r="J1363" i="1" a="1"/>
  <c r="J1363" i="1" s="1"/>
  <c r="J1364" i="1" a="1"/>
  <c r="J1364" i="1" s="1"/>
  <c r="J1591" i="1" a="1"/>
  <c r="J1591" i="1" s="1"/>
  <c r="J1395" i="1" a="1"/>
  <c r="J1395" i="1" s="1"/>
  <c r="J1592" i="1" a="1"/>
  <c r="J1592" i="1" s="1"/>
  <c r="J1622" i="1" a="1"/>
  <c r="J1622" i="1" s="1"/>
  <c r="J1396" i="1" a="1"/>
  <c r="J1396" i="1" s="1"/>
  <c r="J1628" i="1" a="1"/>
  <c r="J1628" i="1" s="1"/>
  <c r="J1426" i="1" a="1"/>
  <c r="J1426" i="1" s="1"/>
  <c r="J1657" i="1" a="1"/>
  <c r="J1657" i="1" s="1"/>
  <c r="J1432" i="1" a="1"/>
  <c r="J1432" i="1" s="1"/>
  <c r="J1658" i="1" a="1"/>
  <c r="J1658" i="1" s="1"/>
  <c r="J1461" i="1" a="1"/>
  <c r="J1461" i="1" s="1"/>
  <c r="J1689" i="1" a="1"/>
  <c r="J1689" i="1" s="1"/>
  <c r="J1265" i="1" a="1"/>
  <c r="J1265" i="1" s="1"/>
  <c r="J1493" i="1" a="1"/>
  <c r="J1493" i="1" s="1"/>
  <c r="J1720" i="1" a="1"/>
  <c r="J1720" i="1" s="1"/>
  <c r="J1297" i="1" a="1"/>
  <c r="J1297" i="1" s="1"/>
  <c r="J1524" i="1" a="1"/>
  <c r="J1524" i="1" s="1"/>
  <c r="J1755" i="1" a="1"/>
  <c r="J1755" i="1" s="1"/>
  <c r="J1298" i="1" a="1"/>
  <c r="J1298" i="1" s="1"/>
  <c r="J1530" i="1" a="1"/>
  <c r="J1530" i="1" s="1"/>
  <c r="J1756" i="1" a="1"/>
  <c r="J1756" i="1" s="1"/>
  <c r="J1236" i="1" a="1"/>
  <c r="J1236" i="1" s="1"/>
  <c r="J1462" i="1" a="1"/>
  <c r="J1462" i="1" s="1"/>
  <c r="J1690" i="1" a="1"/>
  <c r="J1690" i="1" s="1"/>
  <c r="J1266" i="1" a="1"/>
  <c r="J1266" i="1" s="1"/>
  <c r="J1494" i="1" a="1"/>
  <c r="J1494" i="1" s="1"/>
  <c r="J1726" i="1" a="1"/>
  <c r="J1726" i="1" s="1"/>
  <c r="J1328" i="1" a="1"/>
  <c r="J1328" i="1" s="1"/>
  <c r="J1559" i="1" a="1"/>
  <c r="J1559" i="1" s="1"/>
  <c r="J1787" i="1" a="1"/>
  <c r="J1787" i="1" s="1"/>
  <c r="J1334" i="1" a="1"/>
  <c r="J1334" i="1" s="1"/>
  <c r="J1560" i="1" a="1"/>
  <c r="J1560" i="1" s="1"/>
  <c r="J1788" i="1" a="1"/>
  <c r="J1788" i="1" s="1"/>
  <c r="J1237" i="1" a="1"/>
  <c r="J1237" i="1" s="1"/>
  <c r="J1269" i="1" a="1"/>
  <c r="J1269" i="1" s="1"/>
  <c r="J1300" i="1" a="1"/>
  <c r="J1300" i="1" s="1"/>
  <c r="J1335" i="1" a="1"/>
  <c r="J1335" i="1" s="1"/>
  <c r="J1367" i="1" a="1"/>
  <c r="J1367" i="1" s="1"/>
  <c r="J1398" i="1" a="1"/>
  <c r="J1398" i="1" s="1"/>
  <c r="J1433" i="1" a="1"/>
  <c r="J1433" i="1" s="1"/>
  <c r="J1465" i="1" a="1"/>
  <c r="J1465" i="1" s="1"/>
  <c r="J1496" i="1" a="1"/>
  <c r="J1496" i="1" s="1"/>
  <c r="J1531" i="1" a="1"/>
  <c r="J1531" i="1" s="1"/>
  <c r="J1563" i="1" a="1"/>
  <c r="J1563" i="1" s="1"/>
  <c r="J1594" i="1" a="1"/>
  <c r="J1594" i="1" s="1"/>
  <c r="J1629" i="1" a="1"/>
  <c r="J1629" i="1" s="1"/>
  <c r="J1661" i="1" a="1"/>
  <c r="J1661" i="1" s="1"/>
  <c r="J1692" i="1" a="1"/>
  <c r="J1692" i="1" s="1"/>
  <c r="J1727" i="1" a="1"/>
  <c r="J1727" i="1" s="1"/>
  <c r="J1790" i="1" a="1"/>
  <c r="J1790" i="1" s="1"/>
  <c r="J1238" i="1" a="1"/>
  <c r="J1238" i="1" s="1"/>
  <c r="J1270" i="1" a="1"/>
  <c r="J1270" i="1" s="1"/>
  <c r="J1306" i="1" a="1"/>
  <c r="J1306" i="1" s="1"/>
  <c r="J1336" i="1" a="1"/>
  <c r="J1336" i="1" s="1"/>
  <c r="J1368" i="1" a="1"/>
  <c r="J1368" i="1" s="1"/>
  <c r="J1404" i="1" a="1"/>
  <c r="J1404" i="1" s="1"/>
  <c r="J1434" i="1" a="1"/>
  <c r="J1434" i="1" s="1"/>
  <c r="J1466" i="1" a="1"/>
  <c r="J1466" i="1" s="1"/>
  <c r="J1502" i="1" a="1"/>
  <c r="J1502" i="1" s="1"/>
  <c r="J1532" i="1" a="1"/>
  <c r="J1532" i="1" s="1"/>
  <c r="J1564" i="1" a="1"/>
  <c r="J1564" i="1" s="1"/>
  <c r="J1600" i="1" a="1"/>
  <c r="J1600" i="1" s="1"/>
  <c r="J1630" i="1" a="1"/>
  <c r="J1630" i="1" s="1"/>
  <c r="J1662" i="1" a="1"/>
  <c r="J1662" i="1" s="1"/>
  <c r="J1698" i="1" a="1"/>
  <c r="J1698" i="1" s="1"/>
  <c r="J1728" i="1" a="1"/>
  <c r="J1728" i="1" s="1"/>
  <c r="J1760" i="1" a="1"/>
  <c r="J1760" i="1" s="1"/>
  <c r="J1796" i="1" a="1"/>
  <c r="J1796" i="1" s="1"/>
  <c r="J1759" i="1" a="1"/>
  <c r="J1759" i="1" s="1"/>
  <c r="J1241" i="1" a="1"/>
  <c r="J1241" i="1" s="1"/>
  <c r="J1272" i="1" a="1"/>
  <c r="J1272" i="1" s="1"/>
  <c r="J1307" i="1" a="1"/>
  <c r="J1307" i="1" s="1"/>
  <c r="J1339" i="1" a="1"/>
  <c r="J1339" i="1" s="1"/>
  <c r="J1370" i="1" a="1"/>
  <c r="J1370" i="1" s="1"/>
  <c r="J1405" i="1" a="1"/>
  <c r="J1405" i="1" s="1"/>
  <c r="J1437" i="1" a="1"/>
  <c r="J1437" i="1" s="1"/>
  <c r="J1468" i="1" a="1"/>
  <c r="J1468" i="1" s="1"/>
  <c r="J1503" i="1" a="1"/>
  <c r="J1503" i="1" s="1"/>
  <c r="J1535" i="1" a="1"/>
  <c r="J1535" i="1" s="1"/>
  <c r="J1566" i="1" a="1"/>
  <c r="J1566" i="1" s="1"/>
  <c r="J1601" i="1" a="1"/>
  <c r="J1601" i="1" s="1"/>
  <c r="J1633" i="1" a="1"/>
  <c r="J1633" i="1" s="1"/>
  <c r="J1664" i="1" a="1"/>
  <c r="J1664" i="1" s="1"/>
  <c r="J1699" i="1" a="1"/>
  <c r="J1699" i="1" s="1"/>
  <c r="J1731" i="1" a="1"/>
  <c r="J1731" i="1" s="1"/>
  <c r="J1762" i="1" a="1"/>
  <c r="J1762" i="1" s="1"/>
  <c r="J1797" i="1" a="1"/>
  <c r="J1797" i="1" s="1"/>
  <c r="J1242" i="1" a="1"/>
  <c r="J1242" i="1" s="1"/>
  <c r="J1278" i="1" a="1"/>
  <c r="J1278" i="1" s="1"/>
  <c r="J1308" i="1" a="1"/>
  <c r="J1308" i="1" s="1"/>
  <c r="J1340" i="1" a="1"/>
  <c r="J1340" i="1" s="1"/>
  <c r="J1376" i="1" a="1"/>
  <c r="J1376" i="1" s="1"/>
  <c r="J1406" i="1" a="1"/>
  <c r="J1406" i="1" s="1"/>
  <c r="J1438" i="1" a="1"/>
  <c r="J1438" i="1" s="1"/>
  <c r="J1474" i="1" a="1"/>
  <c r="J1474" i="1" s="1"/>
  <c r="J1504" i="1" a="1"/>
  <c r="J1504" i="1" s="1"/>
  <c r="J1536" i="1" a="1"/>
  <c r="J1536" i="1" s="1"/>
  <c r="J1572" i="1" a="1"/>
  <c r="J1572" i="1" s="1"/>
  <c r="J1602" i="1" a="1"/>
  <c r="J1602" i="1" s="1"/>
  <c r="J1634" i="1" a="1"/>
  <c r="J1634" i="1" s="1"/>
  <c r="J1670" i="1" a="1"/>
  <c r="J1670" i="1" s="1"/>
  <c r="J1700" i="1" a="1"/>
  <c r="J1700" i="1" s="1"/>
  <c r="J1732" i="1" a="1"/>
  <c r="J1732" i="1" s="1"/>
  <c r="J1768" i="1" a="1"/>
  <c r="J1768" i="1" s="1"/>
  <c r="J1798" i="1" a="1"/>
  <c r="J1798" i="1" s="1"/>
  <c r="J1244" i="1" a="1"/>
  <c r="J1244" i="1" s="1"/>
  <c r="J1279" i="1" a="1"/>
  <c r="J1279" i="1" s="1"/>
  <c r="J1311" i="1" a="1"/>
  <c r="J1311" i="1" s="1"/>
  <c r="J1342" i="1" a="1"/>
  <c r="J1342" i="1" s="1"/>
  <c r="J1377" i="1" a="1"/>
  <c r="J1377" i="1" s="1"/>
  <c r="J1409" i="1" a="1"/>
  <c r="J1409" i="1" s="1"/>
  <c r="J1440" i="1" a="1"/>
  <c r="J1440" i="1" s="1"/>
  <c r="J1475" i="1" a="1"/>
  <c r="J1475" i="1" s="1"/>
  <c r="J1507" i="1" a="1"/>
  <c r="J1507" i="1" s="1"/>
  <c r="J1538" i="1" a="1"/>
  <c r="J1538" i="1" s="1"/>
  <c r="J1573" i="1" a="1"/>
  <c r="J1573" i="1" s="1"/>
  <c r="J1605" i="1" a="1"/>
  <c r="J1605" i="1" s="1"/>
  <c r="J1636" i="1" a="1"/>
  <c r="J1636" i="1" s="1"/>
  <c r="J1671" i="1" a="1"/>
  <c r="J1671" i="1" s="1"/>
  <c r="J1703" i="1" a="1"/>
  <c r="J1703" i="1" s="1"/>
  <c r="J1734" i="1" a="1"/>
  <c r="J1734" i="1" s="1"/>
  <c r="J1769" i="1" a="1"/>
  <c r="J1769" i="1" s="1"/>
  <c r="J1801" i="1" a="1"/>
  <c r="J1801" i="1" s="1"/>
  <c r="J1250" i="1" a="1"/>
  <c r="J1250" i="1" s="1"/>
  <c r="J1280" i="1" a="1"/>
  <c r="J1280" i="1" s="1"/>
  <c r="J1312" i="1" a="1"/>
  <c r="J1312" i="1" s="1"/>
  <c r="J1348" i="1" a="1"/>
  <c r="J1348" i="1" s="1"/>
  <c r="J1378" i="1" a="1"/>
  <c r="J1378" i="1" s="1"/>
  <c r="J1410" i="1" a="1"/>
  <c r="J1410" i="1" s="1"/>
  <c r="J1446" i="1" a="1"/>
  <c r="J1446" i="1" s="1"/>
  <c r="J1476" i="1" a="1"/>
  <c r="J1476" i="1" s="1"/>
  <c r="J1508" i="1" a="1"/>
  <c r="J1508" i="1" s="1"/>
  <c r="J1544" i="1" a="1"/>
  <c r="J1544" i="1" s="1"/>
  <c r="J1574" i="1" a="1"/>
  <c r="J1574" i="1" s="1"/>
  <c r="J1606" i="1" a="1"/>
  <c r="J1606" i="1" s="1"/>
  <c r="J1642" i="1" a="1"/>
  <c r="J1642" i="1" s="1"/>
  <c r="J1672" i="1" a="1"/>
  <c r="J1672" i="1" s="1"/>
  <c r="J1704" i="1" a="1"/>
  <c r="J1704" i="1" s="1"/>
  <c r="J1740" i="1" a="1"/>
  <c r="J1740" i="1" s="1"/>
  <c r="J1770" i="1" a="1"/>
  <c r="J1770" i="1" s="1"/>
  <c r="J1809" i="1" a="1"/>
  <c r="J1809" i="1" s="1"/>
  <c r="J1795" i="1" a="1"/>
  <c r="J1795" i="1" s="1"/>
  <c r="J1781" i="1" a="1"/>
  <c r="J1781" i="1" s="1"/>
  <c r="J1767" i="1" a="1"/>
  <c r="J1767" i="1" s="1"/>
  <c r="J1753" i="1" a="1"/>
  <c r="J1753" i="1" s="1"/>
  <c r="J1739" i="1" a="1"/>
  <c r="J1739" i="1" s="1"/>
  <c r="J1725" i="1" a="1"/>
  <c r="J1725" i="1" s="1"/>
  <c r="J1711" i="1" a="1"/>
  <c r="J1711" i="1" s="1"/>
  <c r="J1697" i="1" a="1"/>
  <c r="J1697" i="1" s="1"/>
  <c r="J1683" i="1" a="1"/>
  <c r="J1683" i="1" s="1"/>
  <c r="J1669" i="1" a="1"/>
  <c r="J1669" i="1" s="1"/>
  <c r="J1655" i="1" a="1"/>
  <c r="J1655" i="1" s="1"/>
  <c r="J1641" i="1" a="1"/>
  <c r="J1641" i="1" s="1"/>
  <c r="J1627" i="1" a="1"/>
  <c r="J1627" i="1" s="1"/>
  <c r="J1613" i="1" a="1"/>
  <c r="J1613" i="1" s="1"/>
  <c r="J1599" i="1" a="1"/>
  <c r="J1599" i="1" s="1"/>
  <c r="J1585" i="1" a="1"/>
  <c r="J1585" i="1" s="1"/>
  <c r="J1571" i="1" a="1"/>
  <c r="J1571" i="1" s="1"/>
  <c r="J1557" i="1" a="1"/>
  <c r="J1557" i="1" s="1"/>
  <c r="J1543" i="1" a="1"/>
  <c r="J1543" i="1" s="1"/>
  <c r="J1529" i="1" a="1"/>
  <c r="J1529" i="1" s="1"/>
  <c r="J1515" i="1" a="1"/>
  <c r="J1515" i="1" s="1"/>
  <c r="J1501" i="1" a="1"/>
  <c r="J1501" i="1" s="1"/>
  <c r="J1487" i="1" a="1"/>
  <c r="J1487" i="1" s="1"/>
  <c r="J1473" i="1" a="1"/>
  <c r="J1473" i="1" s="1"/>
  <c r="J1459" i="1" a="1"/>
  <c r="J1459" i="1" s="1"/>
  <c r="J1445" i="1" a="1"/>
  <c r="J1445" i="1" s="1"/>
  <c r="J1431" i="1" a="1"/>
  <c r="J1431" i="1" s="1"/>
  <c r="J1417" i="1" a="1"/>
  <c r="J1417" i="1" s="1"/>
  <c r="J1403" i="1" a="1"/>
  <c r="J1403" i="1" s="1"/>
  <c r="J1389" i="1" a="1"/>
  <c r="J1389" i="1" s="1"/>
  <c r="J1375" i="1" a="1"/>
  <c r="J1375" i="1" s="1"/>
  <c r="J1361" i="1" a="1"/>
  <c r="J1361" i="1" s="1"/>
  <c r="J1347" i="1" a="1"/>
  <c r="J1347" i="1" s="1"/>
  <c r="J1333" i="1" a="1"/>
  <c r="J1333" i="1" s="1"/>
  <c r="J1319" i="1" a="1"/>
  <c r="J1319" i="1" s="1"/>
  <c r="J1305" i="1" a="1"/>
  <c r="J1305" i="1" s="1"/>
  <c r="J1291" i="1" a="1"/>
  <c r="J1291" i="1" s="1"/>
  <c r="J1277" i="1" a="1"/>
  <c r="J1277" i="1" s="1"/>
  <c r="J1263" i="1" a="1"/>
  <c r="J1263" i="1" s="1"/>
  <c r="J1249" i="1" a="1"/>
  <c r="J1249" i="1" s="1"/>
  <c r="J1822" i="1" a="1"/>
  <c r="J1822" i="1" s="1"/>
  <c r="J1808" i="1" a="1"/>
  <c r="J1808" i="1" s="1"/>
  <c r="J1794" i="1" a="1"/>
  <c r="J1794" i="1" s="1"/>
  <c r="J1780" i="1" a="1"/>
  <c r="J1780" i="1" s="1"/>
  <c r="J1766" i="1" a="1"/>
  <c r="J1766" i="1" s="1"/>
  <c r="J1752" i="1" a="1"/>
  <c r="J1752" i="1" s="1"/>
  <c r="J1738" i="1" a="1"/>
  <c r="J1738" i="1" s="1"/>
  <c r="J1724" i="1" a="1"/>
  <c r="J1724" i="1" s="1"/>
  <c r="J1710" i="1" a="1"/>
  <c r="J1710" i="1" s="1"/>
  <c r="J1696" i="1" a="1"/>
  <c r="J1696" i="1" s="1"/>
  <c r="J1682" i="1" a="1"/>
  <c r="J1682" i="1" s="1"/>
  <c r="J1668" i="1" a="1"/>
  <c r="J1668" i="1" s="1"/>
  <c r="J1654" i="1" a="1"/>
  <c r="J1654" i="1" s="1"/>
  <c r="J1640" i="1" a="1"/>
  <c r="J1640" i="1" s="1"/>
  <c r="J1626" i="1" a="1"/>
  <c r="J1626" i="1" s="1"/>
  <c r="J1612" i="1" a="1"/>
  <c r="J1612" i="1" s="1"/>
  <c r="J1598" i="1" a="1"/>
  <c r="J1598" i="1" s="1"/>
  <c r="J1584" i="1" a="1"/>
  <c r="J1584" i="1" s="1"/>
  <c r="J1570" i="1" a="1"/>
  <c r="J1570" i="1" s="1"/>
  <c r="J1556" i="1" a="1"/>
  <c r="J1556" i="1" s="1"/>
  <c r="J1542" i="1" a="1"/>
  <c r="J1542" i="1" s="1"/>
  <c r="J1528" i="1" a="1"/>
  <c r="J1528" i="1" s="1"/>
  <c r="J1514" i="1" a="1"/>
  <c r="J1514" i="1" s="1"/>
  <c r="J1500" i="1" a="1"/>
  <c r="J1500" i="1" s="1"/>
  <c r="J1486" i="1" a="1"/>
  <c r="J1486" i="1" s="1"/>
  <c r="J1472" i="1" a="1"/>
  <c r="J1472" i="1" s="1"/>
  <c r="J1458" i="1" a="1"/>
  <c r="J1458" i="1" s="1"/>
  <c r="J1444" i="1" a="1"/>
  <c r="J1444" i="1" s="1"/>
  <c r="J1430" i="1" a="1"/>
  <c r="J1430" i="1" s="1"/>
  <c r="J1416" i="1" a="1"/>
  <c r="J1416" i="1" s="1"/>
  <c r="J1402" i="1" a="1"/>
  <c r="J1402" i="1" s="1"/>
  <c r="J1388" i="1" a="1"/>
  <c r="J1388" i="1" s="1"/>
  <c r="J1374" i="1" a="1"/>
  <c r="J1374" i="1" s="1"/>
  <c r="J1360" i="1" a="1"/>
  <c r="J1360" i="1" s="1"/>
  <c r="J1346" i="1" a="1"/>
  <c r="J1346" i="1" s="1"/>
  <c r="J1332" i="1" a="1"/>
  <c r="J1332" i="1" s="1"/>
  <c r="J1318" i="1" a="1"/>
  <c r="J1318" i="1" s="1"/>
  <c r="J1304" i="1" a="1"/>
  <c r="J1304" i="1" s="1"/>
  <c r="J1290" i="1" a="1"/>
  <c r="J1290" i="1" s="1"/>
  <c r="J1276" i="1" a="1"/>
  <c r="J1276" i="1" s="1"/>
  <c r="J1262" i="1" a="1"/>
  <c r="J1262" i="1" s="1"/>
  <c r="J1248" i="1" a="1"/>
  <c r="J1248" i="1" s="1"/>
  <c r="J1821" i="1" a="1"/>
  <c r="J1821" i="1" s="1"/>
  <c r="J1807" i="1" a="1"/>
  <c r="J1807" i="1" s="1"/>
  <c r="J1793" i="1" a="1"/>
  <c r="J1793" i="1" s="1"/>
  <c r="J1779" i="1" a="1"/>
  <c r="J1779" i="1" s="1"/>
  <c r="J1765" i="1" a="1"/>
  <c r="J1765" i="1" s="1"/>
  <c r="J1751" i="1" a="1"/>
  <c r="J1751" i="1" s="1"/>
  <c r="J1737" i="1" a="1"/>
  <c r="J1737" i="1" s="1"/>
  <c r="J1723" i="1" a="1"/>
  <c r="J1723" i="1" s="1"/>
  <c r="J1709" i="1" a="1"/>
  <c r="J1709" i="1" s="1"/>
  <c r="J1695" i="1" a="1"/>
  <c r="J1695" i="1" s="1"/>
  <c r="J1681" i="1" a="1"/>
  <c r="J1681" i="1" s="1"/>
  <c r="J1667" i="1" a="1"/>
  <c r="J1667" i="1" s="1"/>
  <c r="J1653" i="1" a="1"/>
  <c r="J1653" i="1" s="1"/>
  <c r="J1639" i="1" a="1"/>
  <c r="J1639" i="1" s="1"/>
  <c r="J1625" i="1" a="1"/>
  <c r="J1625" i="1" s="1"/>
  <c r="J1611" i="1" a="1"/>
  <c r="J1611" i="1" s="1"/>
  <c r="J1597" i="1" a="1"/>
  <c r="J1597" i="1" s="1"/>
  <c r="J1583" i="1" a="1"/>
  <c r="J1583" i="1" s="1"/>
  <c r="J1569" i="1" a="1"/>
  <c r="J1569" i="1" s="1"/>
  <c r="J1555" i="1" a="1"/>
  <c r="J1555" i="1" s="1"/>
  <c r="J1541" i="1" a="1"/>
  <c r="J1541" i="1" s="1"/>
  <c r="J1527" i="1" a="1"/>
  <c r="J1527" i="1" s="1"/>
  <c r="J1513" i="1" a="1"/>
  <c r="J1513" i="1" s="1"/>
  <c r="J1499" i="1" a="1"/>
  <c r="J1499" i="1" s="1"/>
  <c r="J1485" i="1" a="1"/>
  <c r="J1485" i="1" s="1"/>
  <c r="J1471" i="1" a="1"/>
  <c r="J1471" i="1" s="1"/>
  <c r="J1457" i="1" a="1"/>
  <c r="J1457" i="1" s="1"/>
  <c r="J1443" i="1" a="1"/>
  <c r="J1443" i="1" s="1"/>
  <c r="J1429" i="1" a="1"/>
  <c r="J1429" i="1" s="1"/>
  <c r="J1415" i="1" a="1"/>
  <c r="J1415" i="1" s="1"/>
  <c r="J1401" i="1" a="1"/>
  <c r="J1401" i="1" s="1"/>
  <c r="J1387" i="1" a="1"/>
  <c r="J1387" i="1" s="1"/>
  <c r="J1373" i="1" a="1"/>
  <c r="J1373" i="1" s="1"/>
  <c r="J1359" i="1" a="1"/>
  <c r="J1359" i="1" s="1"/>
  <c r="J1345" i="1" a="1"/>
  <c r="J1345" i="1" s="1"/>
  <c r="J1331" i="1" a="1"/>
  <c r="J1331" i="1" s="1"/>
  <c r="J1317" i="1" a="1"/>
  <c r="J1317" i="1" s="1"/>
  <c r="J1303" i="1" a="1"/>
  <c r="J1303" i="1" s="1"/>
  <c r="J1289" i="1" a="1"/>
  <c r="J1289" i="1" s="1"/>
  <c r="J1275" i="1" a="1"/>
  <c r="J1275" i="1" s="1"/>
  <c r="J1261" i="1" a="1"/>
  <c r="J1261" i="1" s="1"/>
  <c r="J1247" i="1" a="1"/>
  <c r="J1247" i="1" s="1"/>
  <c r="J1820" i="1" a="1"/>
  <c r="J1820" i="1" s="1"/>
  <c r="J1806" i="1" a="1"/>
  <c r="J1806" i="1" s="1"/>
  <c r="J1792" i="1" a="1"/>
  <c r="J1792" i="1" s="1"/>
  <c r="J1778" i="1" a="1"/>
  <c r="J1778" i="1" s="1"/>
  <c r="J1764" i="1" a="1"/>
  <c r="J1764" i="1" s="1"/>
  <c r="J1750" i="1" a="1"/>
  <c r="J1750" i="1" s="1"/>
  <c r="J1736" i="1" a="1"/>
  <c r="J1736" i="1" s="1"/>
  <c r="J1722" i="1" a="1"/>
  <c r="J1722" i="1" s="1"/>
  <c r="J1708" i="1" a="1"/>
  <c r="J1708" i="1" s="1"/>
  <c r="J1694" i="1" a="1"/>
  <c r="J1694" i="1" s="1"/>
  <c r="J1680" i="1" a="1"/>
  <c r="J1680" i="1" s="1"/>
  <c r="J1666" i="1" a="1"/>
  <c r="J1666" i="1" s="1"/>
  <c r="J1652" i="1" a="1"/>
  <c r="J1652" i="1" s="1"/>
  <c r="J1638" i="1" a="1"/>
  <c r="J1638" i="1" s="1"/>
  <c r="J1624" i="1" a="1"/>
  <c r="J1624" i="1" s="1"/>
  <c r="J1610" i="1" a="1"/>
  <c r="J1610" i="1" s="1"/>
  <c r="J1596" i="1" a="1"/>
  <c r="J1596" i="1" s="1"/>
  <c r="J1582" i="1" a="1"/>
  <c r="J1582" i="1" s="1"/>
  <c r="J1568" i="1" a="1"/>
  <c r="J1568" i="1" s="1"/>
  <c r="J1554" i="1" a="1"/>
  <c r="J1554" i="1" s="1"/>
  <c r="J1540" i="1" a="1"/>
  <c r="J1540" i="1" s="1"/>
  <c r="J1526" i="1" a="1"/>
  <c r="J1526" i="1" s="1"/>
  <c r="J1512" i="1" a="1"/>
  <c r="J1512" i="1" s="1"/>
  <c r="J1498" i="1" a="1"/>
  <c r="J1498" i="1" s="1"/>
  <c r="J1484" i="1" a="1"/>
  <c r="J1484" i="1" s="1"/>
  <c r="J1470" i="1" a="1"/>
  <c r="J1470" i="1" s="1"/>
  <c r="J1456" i="1" a="1"/>
  <c r="J1456" i="1" s="1"/>
  <c r="J1442" i="1" a="1"/>
  <c r="J1442" i="1" s="1"/>
  <c r="J1428" i="1" a="1"/>
  <c r="J1428" i="1" s="1"/>
  <c r="J1414" i="1" a="1"/>
  <c r="J1414" i="1" s="1"/>
  <c r="J1400" i="1" a="1"/>
  <c r="J1400" i="1" s="1"/>
  <c r="J1386" i="1" a="1"/>
  <c r="J1386" i="1" s="1"/>
  <c r="J1372" i="1" a="1"/>
  <c r="J1372" i="1" s="1"/>
  <c r="J1358" i="1" a="1"/>
  <c r="J1358" i="1" s="1"/>
  <c r="J1344" i="1" a="1"/>
  <c r="J1344" i="1" s="1"/>
  <c r="J1330" i="1" a="1"/>
  <c r="J1330" i="1" s="1"/>
  <c r="J1316" i="1" a="1"/>
  <c r="J1316" i="1" s="1"/>
  <c r="J1302" i="1" a="1"/>
  <c r="J1302" i="1" s="1"/>
  <c r="J1288" i="1" a="1"/>
  <c r="J1288" i="1" s="1"/>
  <c r="J1274" i="1" a="1"/>
  <c r="J1274" i="1" s="1"/>
  <c r="J1260" i="1" a="1"/>
  <c r="J1260" i="1" s="1"/>
  <c r="J1246" i="1" a="1"/>
  <c r="J1246" i="1" s="1"/>
  <c r="J1804" i="1" a="1"/>
  <c r="J1804" i="1" s="1"/>
  <c r="J1819" i="1" a="1"/>
  <c r="J1819" i="1" s="1"/>
  <c r="J1805" i="1" a="1"/>
  <c r="J1805" i="1" s="1"/>
  <c r="J1791" i="1" a="1"/>
  <c r="J1791" i="1" s="1"/>
  <c r="J1777" i="1" a="1"/>
  <c r="J1777" i="1" s="1"/>
  <c r="J1763" i="1" a="1"/>
  <c r="J1763" i="1" s="1"/>
  <c r="J1749" i="1" a="1"/>
  <c r="J1749" i="1" s="1"/>
  <c r="J1735" i="1" a="1"/>
  <c r="J1735" i="1" s="1"/>
  <c r="J1721" i="1" a="1"/>
  <c r="J1721" i="1" s="1"/>
  <c r="J1707" i="1" a="1"/>
  <c r="J1707" i="1" s="1"/>
  <c r="J1693" i="1" a="1"/>
  <c r="J1693" i="1" s="1"/>
  <c r="J1679" i="1" a="1"/>
  <c r="J1679" i="1" s="1"/>
  <c r="J1665" i="1" a="1"/>
  <c r="J1665" i="1" s="1"/>
  <c r="J1651" i="1" a="1"/>
  <c r="J1651" i="1" s="1"/>
  <c r="J1637" i="1" a="1"/>
  <c r="J1637" i="1" s="1"/>
  <c r="J1623" i="1" a="1"/>
  <c r="J1623" i="1" s="1"/>
  <c r="J1609" i="1" a="1"/>
  <c r="J1609" i="1" s="1"/>
  <c r="J1595" i="1" a="1"/>
  <c r="J1595" i="1" s="1"/>
  <c r="J1581" i="1" a="1"/>
  <c r="J1581" i="1" s="1"/>
  <c r="J1567" i="1" a="1"/>
  <c r="J1567" i="1" s="1"/>
  <c r="J1553" i="1" a="1"/>
  <c r="J1553" i="1" s="1"/>
  <c r="J1539" i="1" a="1"/>
  <c r="J1539" i="1" s="1"/>
  <c r="J1525" i="1" a="1"/>
  <c r="J1525" i="1" s="1"/>
  <c r="J1511" i="1" a="1"/>
  <c r="J1511" i="1" s="1"/>
  <c r="J1497" i="1" a="1"/>
  <c r="J1497" i="1" s="1"/>
  <c r="J1483" i="1" a="1"/>
  <c r="J1483" i="1" s="1"/>
  <c r="J1469" i="1" a="1"/>
  <c r="J1469" i="1" s="1"/>
  <c r="J1455" i="1" a="1"/>
  <c r="J1455" i="1" s="1"/>
  <c r="J1441" i="1" a="1"/>
  <c r="J1441" i="1" s="1"/>
  <c r="J1427" i="1" a="1"/>
  <c r="J1427" i="1" s="1"/>
  <c r="J1413" i="1" a="1"/>
  <c r="J1413" i="1" s="1"/>
  <c r="J1399" i="1" a="1"/>
  <c r="J1399" i="1" s="1"/>
  <c r="J1385" i="1" a="1"/>
  <c r="J1385" i="1" s="1"/>
  <c r="J1371" i="1" a="1"/>
  <c r="J1371" i="1" s="1"/>
  <c r="J1357" i="1" a="1"/>
  <c r="J1357" i="1" s="1"/>
  <c r="J1343" i="1" a="1"/>
  <c r="J1343" i="1" s="1"/>
  <c r="J1329" i="1" a="1"/>
  <c r="J1329" i="1" s="1"/>
  <c r="J1315" i="1" a="1"/>
  <c r="J1315" i="1" s="1"/>
  <c r="J1301" i="1" a="1"/>
  <c r="J1301" i="1" s="1"/>
  <c r="J1287" i="1" a="1"/>
  <c r="J1287" i="1" s="1"/>
  <c r="J1273" i="1" a="1"/>
  <c r="J1273" i="1" s="1"/>
  <c r="J1259" i="1" a="1"/>
  <c r="J1259" i="1" s="1"/>
  <c r="J1245" i="1" a="1"/>
  <c r="J1245" i="1" s="1"/>
  <c r="J1817" i="1" a="1"/>
  <c r="J1817" i="1" s="1"/>
  <c r="J1803" i="1" a="1"/>
  <c r="J1803" i="1" s="1"/>
  <c r="J1789" i="1" a="1"/>
  <c r="J1789" i="1" s="1"/>
  <c r="J1775" i="1" a="1"/>
  <c r="J1775" i="1" s="1"/>
  <c r="J1761" i="1" a="1"/>
  <c r="J1761" i="1" s="1"/>
  <c r="J1747" i="1" a="1"/>
  <c r="J1747" i="1" s="1"/>
  <c r="J1733" i="1" a="1"/>
  <c r="J1733" i="1" s="1"/>
  <c r="J1719" i="1" a="1"/>
  <c r="J1719" i="1" s="1"/>
  <c r="J1705" i="1" a="1"/>
  <c r="J1705" i="1" s="1"/>
  <c r="J1691" i="1" a="1"/>
  <c r="J1691" i="1" s="1"/>
  <c r="J1677" i="1" a="1"/>
  <c r="J1677" i="1" s="1"/>
  <c r="J1663" i="1" a="1"/>
  <c r="J1663" i="1" s="1"/>
  <c r="J1649" i="1" a="1"/>
  <c r="J1649" i="1" s="1"/>
  <c r="J1635" i="1" a="1"/>
  <c r="J1635" i="1" s="1"/>
  <c r="J1621" i="1" a="1"/>
  <c r="J1621" i="1" s="1"/>
  <c r="J1607" i="1" a="1"/>
  <c r="J1607" i="1" s="1"/>
  <c r="J1593" i="1" a="1"/>
  <c r="J1593" i="1" s="1"/>
  <c r="J1579" i="1" a="1"/>
  <c r="J1579" i="1" s="1"/>
  <c r="J1565" i="1" a="1"/>
  <c r="J1565" i="1" s="1"/>
  <c r="J1551" i="1" a="1"/>
  <c r="J1551" i="1" s="1"/>
  <c r="J1537" i="1" a="1"/>
  <c r="J1537" i="1" s="1"/>
  <c r="J1523" i="1" a="1"/>
  <c r="J1523" i="1" s="1"/>
  <c r="J1509" i="1" a="1"/>
  <c r="J1509" i="1" s="1"/>
  <c r="J1495" i="1" a="1"/>
  <c r="J1495" i="1" s="1"/>
  <c r="J1481" i="1" a="1"/>
  <c r="J1481" i="1" s="1"/>
  <c r="J1467" i="1" a="1"/>
  <c r="J1467" i="1" s="1"/>
  <c r="J1453" i="1" a="1"/>
  <c r="J1453" i="1" s="1"/>
  <c r="J1439" i="1" a="1"/>
  <c r="J1439" i="1" s="1"/>
  <c r="J1425" i="1" a="1"/>
  <c r="J1425" i="1" s="1"/>
  <c r="J1411" i="1" a="1"/>
  <c r="J1411" i="1" s="1"/>
  <c r="J1397" i="1" a="1"/>
  <c r="J1397" i="1" s="1"/>
  <c r="J1383" i="1" a="1"/>
  <c r="J1383" i="1" s="1"/>
  <c r="J1369" i="1" a="1"/>
  <c r="J1369" i="1" s="1"/>
  <c r="J1355" i="1" a="1"/>
  <c r="J1355" i="1" s="1"/>
  <c r="J1341" i="1" a="1"/>
  <c r="J1341" i="1" s="1"/>
  <c r="J1327" i="1" a="1"/>
  <c r="J1327" i="1" s="1"/>
  <c r="J1313" i="1" a="1"/>
  <c r="J1313" i="1" s="1"/>
  <c r="J1299" i="1" a="1"/>
  <c r="J1299" i="1" s="1"/>
  <c r="J1285" i="1" a="1"/>
  <c r="J1285" i="1" s="1"/>
  <c r="J1271" i="1" a="1"/>
  <c r="J1271" i="1" s="1"/>
  <c r="J1257" i="1" a="1"/>
  <c r="J1257" i="1" s="1"/>
  <c r="J1243" i="1" a="1"/>
  <c r="J1243" i="1" s="1"/>
  <c r="J1814" i="1" a="1"/>
  <c r="J1814" i="1" s="1"/>
  <c r="J1800" i="1" a="1"/>
  <c r="J1800" i="1" s="1"/>
  <c r="J1786" i="1" a="1"/>
  <c r="J1786" i="1" s="1"/>
  <c r="J1772" i="1" a="1"/>
  <c r="J1772" i="1" s="1"/>
  <c r="J1758" i="1" a="1"/>
  <c r="J1758" i="1" s="1"/>
  <c r="J1744" i="1" a="1"/>
  <c r="J1744" i="1" s="1"/>
  <c r="J1730" i="1" a="1"/>
  <c r="J1730" i="1" s="1"/>
  <c r="J1716" i="1" a="1"/>
  <c r="J1716" i="1" s="1"/>
  <c r="J1702" i="1" a="1"/>
  <c r="J1702" i="1" s="1"/>
  <c r="J1688" i="1" a="1"/>
  <c r="J1688" i="1" s="1"/>
  <c r="J1674" i="1" a="1"/>
  <c r="J1674" i="1" s="1"/>
  <c r="J1660" i="1" a="1"/>
  <c r="J1660" i="1" s="1"/>
  <c r="J1646" i="1" a="1"/>
  <c r="J1646" i="1" s="1"/>
  <c r="J1632" i="1" a="1"/>
  <c r="J1632" i="1" s="1"/>
  <c r="J1618" i="1" a="1"/>
  <c r="J1618" i="1" s="1"/>
  <c r="J1604" i="1" a="1"/>
  <c r="J1604" i="1" s="1"/>
  <c r="J1590" i="1" a="1"/>
  <c r="J1590" i="1" s="1"/>
  <c r="J1576" i="1" a="1"/>
  <c r="J1576" i="1" s="1"/>
  <c r="J1562" i="1" a="1"/>
  <c r="J1562" i="1" s="1"/>
  <c r="J1548" i="1" a="1"/>
  <c r="J1548" i="1" s="1"/>
  <c r="J1534" i="1" a="1"/>
  <c r="J1534" i="1" s="1"/>
  <c r="J1520" i="1" a="1"/>
  <c r="J1520" i="1" s="1"/>
  <c r="J1506" i="1" a="1"/>
  <c r="J1506" i="1" s="1"/>
  <c r="J1492" i="1" a="1"/>
  <c r="J1492" i="1" s="1"/>
  <c r="J1478" i="1" a="1"/>
  <c r="J1478" i="1" s="1"/>
  <c r="J1464" i="1" a="1"/>
  <c r="J1464" i="1" s="1"/>
  <c r="J1450" i="1" a="1"/>
  <c r="J1450" i="1" s="1"/>
  <c r="J1436" i="1" a="1"/>
  <c r="J1436" i="1" s="1"/>
  <c r="J1422" i="1" a="1"/>
  <c r="J1422" i="1" s="1"/>
  <c r="J1408" i="1" a="1"/>
  <c r="J1408" i="1" s="1"/>
  <c r="J1394" i="1" a="1"/>
  <c r="J1394" i="1" s="1"/>
  <c r="J1380" i="1" a="1"/>
  <c r="J1380" i="1" s="1"/>
  <c r="J1366" i="1" a="1"/>
  <c r="J1366" i="1" s="1"/>
  <c r="J1352" i="1" a="1"/>
  <c r="J1352" i="1" s="1"/>
  <c r="J1338" i="1" a="1"/>
  <c r="J1338" i="1" s="1"/>
  <c r="J1324" i="1" a="1"/>
  <c r="J1324" i="1" s="1"/>
  <c r="J1310" i="1" a="1"/>
  <c r="J1310" i="1" s="1"/>
  <c r="J1296" i="1" a="1"/>
  <c r="J1296" i="1" s="1"/>
  <c r="J1282" i="1" a="1"/>
  <c r="J1282" i="1" s="1"/>
  <c r="J1268" i="1" a="1"/>
  <c r="J1268" i="1" s="1"/>
  <c r="J1254" i="1" a="1"/>
  <c r="J1254" i="1" s="1"/>
  <c r="J1240" i="1" a="1"/>
  <c r="J1240" i="1" s="1"/>
  <c r="J1813" i="1" a="1"/>
  <c r="J1813" i="1" s="1"/>
  <c r="J1799" i="1" a="1"/>
  <c r="J1799" i="1" s="1"/>
  <c r="J1785" i="1" a="1"/>
  <c r="J1785" i="1" s="1"/>
  <c r="J1771" i="1" a="1"/>
  <c r="J1771" i="1" s="1"/>
  <c r="J1757" i="1" a="1"/>
  <c r="J1757" i="1" s="1"/>
  <c r="J1743" i="1" a="1"/>
  <c r="J1743" i="1" s="1"/>
  <c r="J1729" i="1" a="1"/>
  <c r="J1729" i="1" s="1"/>
  <c r="J1715" i="1" a="1"/>
  <c r="J1715" i="1" s="1"/>
  <c r="J1701" i="1" a="1"/>
  <c r="J1701" i="1" s="1"/>
  <c r="J1687" i="1" a="1"/>
  <c r="J1687" i="1" s="1"/>
  <c r="J1673" i="1" a="1"/>
  <c r="J1673" i="1" s="1"/>
  <c r="J1659" i="1" a="1"/>
  <c r="J1659" i="1" s="1"/>
  <c r="J1645" i="1" a="1"/>
  <c r="J1645" i="1" s="1"/>
  <c r="J1631" i="1" a="1"/>
  <c r="J1631" i="1" s="1"/>
  <c r="J1617" i="1" a="1"/>
  <c r="J1617" i="1" s="1"/>
  <c r="J1603" i="1" a="1"/>
  <c r="J1603" i="1" s="1"/>
  <c r="J1589" i="1" a="1"/>
  <c r="J1589" i="1" s="1"/>
  <c r="J1575" i="1" a="1"/>
  <c r="J1575" i="1" s="1"/>
  <c r="J1561" i="1" a="1"/>
  <c r="J1561" i="1" s="1"/>
  <c r="J1547" i="1" a="1"/>
  <c r="J1547" i="1" s="1"/>
  <c r="J1533" i="1" a="1"/>
  <c r="J1533" i="1" s="1"/>
  <c r="J1519" i="1" a="1"/>
  <c r="J1519" i="1" s="1"/>
  <c r="J1505" i="1" a="1"/>
  <c r="J1505" i="1" s="1"/>
  <c r="J1491" i="1" a="1"/>
  <c r="J1491" i="1" s="1"/>
  <c r="J1477" i="1" a="1"/>
  <c r="J1477" i="1" s="1"/>
  <c r="J1463" i="1" a="1"/>
  <c r="J1463" i="1" s="1"/>
  <c r="J1449" i="1" a="1"/>
  <c r="J1449" i="1" s="1"/>
  <c r="J1435" i="1" a="1"/>
  <c r="J1435" i="1" s="1"/>
  <c r="J1421" i="1" a="1"/>
  <c r="J1421" i="1" s="1"/>
  <c r="J1407" i="1" a="1"/>
  <c r="J1407" i="1" s="1"/>
  <c r="J1393" i="1" a="1"/>
  <c r="J1393" i="1" s="1"/>
  <c r="J1379" i="1" a="1"/>
  <c r="J1379" i="1" s="1"/>
  <c r="J1365" i="1" a="1"/>
  <c r="J1365" i="1" s="1"/>
  <c r="J1351" i="1" a="1"/>
  <c r="J1351" i="1" s="1"/>
  <c r="J1337" i="1" a="1"/>
  <c r="J1337" i="1" s="1"/>
  <c r="J1323" i="1" a="1"/>
  <c r="J1323" i="1" s="1"/>
  <c r="J1309" i="1" a="1"/>
  <c r="J1309" i="1" s="1"/>
  <c r="J1295" i="1" a="1"/>
  <c r="J1295" i="1" s="1"/>
  <c r="J1281" i="1" a="1"/>
  <c r="J1281" i="1" s="1"/>
  <c r="J1267" i="1" a="1"/>
  <c r="J1267" i="1" s="1"/>
  <c r="J1253" i="1" a="1"/>
  <c r="J1253" i="1" s="1"/>
  <c r="J1239" i="1" a="1"/>
  <c r="J1239" i="1" s="1"/>
  <c r="J1251" i="1" a="1"/>
  <c r="J1251" i="1" s="1"/>
  <c r="J1283" i="1" a="1"/>
  <c r="J1283" i="1" s="1"/>
  <c r="J1314" i="1" a="1"/>
  <c r="J1314" i="1" s="1"/>
  <c r="J1349" i="1" a="1"/>
  <c r="J1349" i="1" s="1"/>
  <c r="J1381" i="1" a="1"/>
  <c r="J1381" i="1" s="1"/>
  <c r="J1412" i="1" a="1"/>
  <c r="J1412" i="1" s="1"/>
  <c r="J1447" i="1" a="1"/>
  <c r="J1447" i="1" s="1"/>
  <c r="J1479" i="1" a="1"/>
  <c r="J1479" i="1" s="1"/>
  <c r="J1510" i="1" a="1"/>
  <c r="J1510" i="1" s="1"/>
  <c r="J1545" i="1" a="1"/>
  <c r="J1545" i="1" s="1"/>
  <c r="J1577" i="1" a="1"/>
  <c r="J1577" i="1" s="1"/>
  <c r="J1608" i="1" a="1"/>
  <c r="J1608" i="1" s="1"/>
  <c r="J1643" i="1" a="1"/>
  <c r="J1643" i="1" s="1"/>
  <c r="J1675" i="1" a="1"/>
  <c r="J1675" i="1" s="1"/>
  <c r="J1706" i="1" a="1"/>
  <c r="J1706" i="1" s="1"/>
  <c r="J1741" i="1" a="1"/>
  <c r="J1741" i="1" s="1"/>
  <c r="J1773" i="1" a="1"/>
  <c r="J1773" i="1" s="1"/>
  <c r="J1810" i="1" a="1"/>
  <c r="J1810" i="1" s="1"/>
  <c r="J1252" i="1" a="1"/>
  <c r="J1252" i="1" s="1"/>
  <c r="J1284" i="1" a="1"/>
  <c r="J1284" i="1" s="1"/>
  <c r="J1320" i="1" a="1"/>
  <c r="J1320" i="1" s="1"/>
  <c r="J1350" i="1" a="1"/>
  <c r="J1350" i="1" s="1"/>
  <c r="J1382" i="1" a="1"/>
  <c r="J1382" i="1" s="1"/>
  <c r="J1418" i="1" a="1"/>
  <c r="J1418" i="1" s="1"/>
  <c r="J1448" i="1" a="1"/>
  <c r="J1448" i="1" s="1"/>
  <c r="J1480" i="1" a="1"/>
  <c r="J1480" i="1" s="1"/>
  <c r="J1516" i="1" a="1"/>
  <c r="J1516" i="1" s="1"/>
  <c r="J1546" i="1" a="1"/>
  <c r="J1546" i="1" s="1"/>
  <c r="J1578" i="1" a="1"/>
  <c r="J1578" i="1" s="1"/>
  <c r="J1614" i="1" a="1"/>
  <c r="J1614" i="1" s="1"/>
  <c r="J1644" i="1" a="1"/>
  <c r="J1644" i="1" s="1"/>
  <c r="J1676" i="1" a="1"/>
  <c r="J1676" i="1" s="1"/>
  <c r="J1712" i="1" a="1"/>
  <c r="J1712" i="1" s="1"/>
  <c r="J1742" i="1" a="1"/>
  <c r="J1742" i="1" s="1"/>
  <c r="J1774" i="1" a="1"/>
  <c r="J1774" i="1" s="1"/>
  <c r="J1811" i="1" a="1"/>
  <c r="J1811" i="1" s="1"/>
  <c r="J1256" i="1" a="1"/>
  <c r="J1256" i="1" s="1"/>
  <c r="J1292" i="1" a="1"/>
  <c r="J1292" i="1" s="1"/>
  <c r="J1322" i="1" a="1"/>
  <c r="J1322" i="1" s="1"/>
  <c r="J1354" i="1" a="1"/>
  <c r="J1354" i="1" s="1"/>
  <c r="J1390" i="1" a="1"/>
  <c r="J1390" i="1" s="1"/>
  <c r="J1420" i="1" a="1"/>
  <c r="J1420" i="1" s="1"/>
  <c r="J1452" i="1" a="1"/>
  <c r="J1452" i="1" s="1"/>
  <c r="J1488" i="1" a="1"/>
  <c r="J1488" i="1" s="1"/>
  <c r="J1518" i="1" a="1"/>
  <c r="J1518" i="1" s="1"/>
  <c r="J1550" i="1" a="1"/>
  <c r="J1550" i="1" s="1"/>
  <c r="J1586" i="1" a="1"/>
  <c r="J1586" i="1" s="1"/>
  <c r="J1616" i="1" a="1"/>
  <c r="J1616" i="1" s="1"/>
  <c r="J1648" i="1" a="1"/>
  <c r="J1648" i="1" s="1"/>
  <c r="J1684" i="1" a="1"/>
  <c r="J1684" i="1" s="1"/>
  <c r="J1714" i="1" a="1"/>
  <c r="J1714" i="1" s="1"/>
  <c r="J1746" i="1" a="1"/>
  <c r="J1746" i="1" s="1"/>
  <c r="J1782" i="1" a="1"/>
  <c r="J1782" i="1" s="1"/>
  <c r="J1815" i="1" a="1"/>
  <c r="J1815" i="1" s="1"/>
  <c r="J1258" i="1" a="1"/>
  <c r="J1258" i="1" s="1"/>
  <c r="J1293" i="1" a="1"/>
  <c r="J1293" i="1" s="1"/>
  <c r="J1325" i="1" a="1"/>
  <c r="J1325" i="1" s="1"/>
  <c r="J1356" i="1" a="1"/>
  <c r="J1356" i="1" s="1"/>
  <c r="J1391" i="1" a="1"/>
  <c r="J1391" i="1" s="1"/>
  <c r="J1423" i="1" a="1"/>
  <c r="J1423" i="1" s="1"/>
  <c r="J1454" i="1" a="1"/>
  <c r="J1454" i="1" s="1"/>
  <c r="J1489" i="1" a="1"/>
  <c r="J1489" i="1" s="1"/>
  <c r="J1521" i="1" a="1"/>
  <c r="J1521" i="1" s="1"/>
  <c r="J1552" i="1" a="1"/>
  <c r="J1552" i="1" s="1"/>
  <c r="J1587" i="1" a="1"/>
  <c r="J1587" i="1" s="1"/>
  <c r="J1619" i="1" a="1"/>
  <c r="J1619" i="1" s="1"/>
  <c r="J1650" i="1" a="1"/>
  <c r="J1650" i="1" s="1"/>
  <c r="J1685" i="1" a="1"/>
  <c r="J1685" i="1" s="1"/>
  <c r="J1717" i="1" a="1"/>
  <c r="J1717" i="1" s="1"/>
  <c r="J1748" i="1" a="1"/>
  <c r="J1748" i="1" s="1"/>
  <c r="J1783" i="1" a="1"/>
  <c r="J1783" i="1" s="1"/>
  <c r="J1816" i="1" a="1"/>
  <c r="J1816" i="1" s="1"/>
  <c r="J1255" i="1" a="1"/>
  <c r="J1255" i="1" s="1"/>
  <c r="J1286" i="1" a="1"/>
  <c r="J1286" i="1" s="1"/>
  <c r="J1321" i="1" a="1"/>
  <c r="J1321" i="1" s="1"/>
  <c r="J1353" i="1" a="1"/>
  <c r="J1353" i="1" s="1"/>
  <c r="J1384" i="1" a="1"/>
  <c r="J1384" i="1" s="1"/>
  <c r="J1419" i="1" a="1"/>
  <c r="J1419" i="1" s="1"/>
  <c r="J1451" i="1" a="1"/>
  <c r="J1451" i="1" s="1"/>
  <c r="J1482" i="1" a="1"/>
  <c r="J1482" i="1" s="1"/>
  <c r="J1517" i="1" a="1"/>
  <c r="J1517" i="1" s="1"/>
  <c r="J1549" i="1" a="1"/>
  <c r="J1549" i="1" s="1"/>
  <c r="J1580" i="1" a="1"/>
  <c r="J1580" i="1" s="1"/>
  <c r="J1615" i="1" a="1"/>
  <c r="J1615" i="1" s="1"/>
  <c r="J1647" i="1" a="1"/>
  <c r="J1647" i="1" s="1"/>
  <c r="J1678" i="1" a="1"/>
  <c r="J1678" i="1" s="1"/>
  <c r="J1713" i="1" a="1"/>
  <c r="J1713" i="1" s="1"/>
  <c r="J1745" i="1" a="1"/>
  <c r="J1745" i="1" s="1"/>
  <c r="J1776" i="1" a="1"/>
  <c r="J1776" i="1" s="1"/>
  <c r="J1812" i="1" a="1"/>
  <c r="J1812" i="1" s="1"/>
  <c r="J1264" i="1" a="1"/>
  <c r="J1264" i="1" s="1"/>
  <c r="J1294" i="1" a="1"/>
  <c r="J1294" i="1" s="1"/>
  <c r="J1326" i="1" a="1"/>
  <c r="J1326" i="1" s="1"/>
  <c r="J1362" i="1" a="1"/>
  <c r="J1362" i="1" s="1"/>
  <c r="J1392" i="1" a="1"/>
  <c r="J1392" i="1" s="1"/>
  <c r="J1424" i="1" a="1"/>
  <c r="J1424" i="1" s="1"/>
  <c r="J1460" i="1" a="1"/>
  <c r="J1460" i="1" s="1"/>
  <c r="J1490" i="1" a="1"/>
  <c r="J1490" i="1" s="1"/>
  <c r="J1522" i="1" a="1"/>
  <c r="J1522" i="1" s="1"/>
  <c r="J1558" i="1" a="1"/>
  <c r="J1558" i="1" s="1"/>
  <c r="J1588" i="1" a="1"/>
  <c r="J1588" i="1" s="1"/>
  <c r="J1620" i="1" a="1"/>
  <c r="J1620" i="1" s="1"/>
  <c r="J1656" i="1" a="1"/>
  <c r="J1656" i="1" s="1"/>
  <c r="J1686" i="1" a="1"/>
  <c r="J1686" i="1" s="1"/>
  <c r="J1718" i="1" a="1"/>
  <c r="J1718" i="1" s="1"/>
  <c r="J1754" i="1" a="1"/>
  <c r="J1754" i="1" s="1"/>
  <c r="J1784" i="1" a="1"/>
  <c r="J1784" i="1" s="1"/>
  <c r="J1818" i="1" a="1"/>
  <c r="J1818" i="1" s="1"/>
  <c r="K11" i="8"/>
  <c r="K15" i="8"/>
  <c r="K9" i="8"/>
  <c r="K10" i="8"/>
  <c r="K13" i="8"/>
  <c r="K12" i="8"/>
  <c r="K8" i="8"/>
  <c r="K14" i="8"/>
  <c r="K16" i="8"/>
  <c r="AA1560" i="1"/>
  <c r="Q1237" i="1"/>
  <c r="AA1237" i="1"/>
  <c r="I1416" i="1"/>
  <c r="Q1560" i="1"/>
  <c r="R1560" i="1" s="1"/>
  <c r="AA1335" i="1"/>
  <c r="I1326" i="1"/>
  <c r="Q1335" i="1"/>
  <c r="R1335" i="1" s="1"/>
  <c r="M1416" i="1"/>
  <c r="O1416" i="1" s="1"/>
  <c r="P1416" i="1" s="1"/>
  <c r="Q1416" i="1" s="1"/>
  <c r="S1416" i="1" s="1"/>
  <c r="AA1416" i="1"/>
  <c r="I1327" i="1"/>
  <c r="M1290" i="1"/>
  <c r="O1290" i="1" s="1"/>
  <c r="P1290" i="1" s="1"/>
  <c r="Q1290" i="1" s="1"/>
  <c r="I1236" i="1"/>
  <c r="F1960" i="1" a="1"/>
  <c r="F1960" i="1" s="1"/>
  <c r="F1961" i="1" s="1"/>
  <c r="K1245" i="1" a="1"/>
  <c r="K1245" i="1" s="1"/>
  <c r="K1507" i="1" a="1"/>
  <c r="K1507" i="1" s="1"/>
  <c r="K1470" i="1" a="1"/>
  <c r="K1470" i="1" s="1"/>
  <c r="K1515" i="1" a="1"/>
  <c r="K1515" i="1" s="1"/>
  <c r="AA1515" i="1" s="1"/>
  <c r="I1237" i="1"/>
  <c r="I1380" i="1"/>
  <c r="BG1362" i="1"/>
  <c r="BC1600" i="1"/>
  <c r="BC1363" i="1"/>
  <c r="AE1386" i="1"/>
  <c r="AE1417" i="1"/>
  <c r="AE1572" i="1"/>
  <c r="AN1423" i="1"/>
  <c r="AN1641" i="1"/>
  <c r="AE1573" i="1"/>
  <c r="F1963" i="1" a="1"/>
  <c r="F1963" i="1" s="1"/>
  <c r="F1964" i="1" s="1"/>
  <c r="AL1385" i="1" a="1"/>
  <c r="AL1385" i="1" s="1"/>
  <c r="AJ1441" i="1" a="1"/>
  <c r="AJ1441" i="1" s="1"/>
  <c r="K1281" i="1" a="1"/>
  <c r="K1281" i="1" s="1"/>
  <c r="AL1437" i="1" a="1"/>
  <c r="AL1437" i="1" s="1"/>
  <c r="AL1448" i="1" a="1"/>
  <c r="AL1448" i="1" s="1"/>
  <c r="AK1577" i="1" a="1"/>
  <c r="AK1577" i="1" s="1"/>
  <c r="BA1784" i="1" a="1"/>
  <c r="BA1784" i="1" s="1"/>
  <c r="BA1766" i="1" a="1"/>
  <c r="BA1766" i="1" s="1"/>
  <c r="BA1793" i="1" a="1"/>
  <c r="BA1793" i="1" s="1"/>
  <c r="BA1814" i="1" a="1"/>
  <c r="BA1814" i="1" s="1"/>
  <c r="BA1734" i="1" a="1"/>
  <c r="BA1734" i="1" s="1"/>
  <c r="BA1751" i="1" a="1"/>
  <c r="BA1751" i="1" s="1"/>
  <c r="BA1706" i="1" a="1"/>
  <c r="BA1706" i="1" s="1"/>
  <c r="BA1699" i="1" a="1"/>
  <c r="BA1699" i="1" s="1"/>
  <c r="BA1810" i="1" a="1"/>
  <c r="BA1810" i="1" s="1"/>
  <c r="BA1757" i="1" a="1"/>
  <c r="BA1757" i="1" s="1"/>
  <c r="BA1716" i="1" a="1"/>
  <c r="BA1716" i="1" s="1"/>
  <c r="BA1729" i="1" a="1"/>
  <c r="BA1729" i="1" s="1"/>
  <c r="BA1796" i="1" a="1"/>
  <c r="BA1796" i="1" s="1"/>
  <c r="BA1616" i="1" a="1"/>
  <c r="BA1616" i="1" s="1"/>
  <c r="BA1769" i="1" a="1"/>
  <c r="BA1769" i="1" s="1"/>
  <c r="BA1681" i="1" a="1"/>
  <c r="BA1681" i="1" s="1"/>
  <c r="BA1663" i="1" a="1"/>
  <c r="BA1663" i="1" s="1"/>
  <c r="BA1601" i="1" a="1"/>
  <c r="BA1601" i="1" s="1"/>
  <c r="BA1578" i="1" a="1"/>
  <c r="BA1578" i="1" s="1"/>
  <c r="BA1572" i="1" a="1"/>
  <c r="BA1572" i="1" s="1"/>
  <c r="BA1805" i="1" a="1"/>
  <c r="BA1805" i="1" s="1"/>
  <c r="BA1527" i="1" a="1"/>
  <c r="BA1527" i="1" s="1"/>
  <c r="BA1778" i="1" a="1"/>
  <c r="BA1778" i="1" s="1"/>
  <c r="BA1688" i="1" a="1"/>
  <c r="BA1688" i="1" s="1"/>
  <c r="BA1652" i="1" a="1"/>
  <c r="BA1652" i="1" s="1"/>
  <c r="BA1430" i="1" a="1"/>
  <c r="BA1430" i="1" s="1"/>
  <c r="BA1358" i="1" a="1"/>
  <c r="BA1358" i="1" s="1"/>
  <c r="BA1667" i="1" a="1"/>
  <c r="BA1667" i="1" s="1"/>
  <c r="BA1533" i="1" a="1"/>
  <c r="BA1533" i="1" s="1"/>
  <c r="BA1353" i="1" a="1"/>
  <c r="BA1353" i="1" s="1"/>
  <c r="BA1762" i="1" a="1"/>
  <c r="BA1762" i="1" s="1"/>
  <c r="BA1609" i="1" a="1"/>
  <c r="BA1609" i="1" s="1"/>
  <c r="BA1587" i="1" a="1"/>
  <c r="BA1587" i="1" s="1"/>
  <c r="BA1493" i="1" a="1"/>
  <c r="BA1493" i="1" s="1"/>
  <c r="BA1448" i="1" a="1"/>
  <c r="BA1448" i="1" s="1"/>
  <c r="BA1422" i="1" a="1"/>
  <c r="BA1422" i="1" s="1"/>
  <c r="BA1520" i="1" a="1"/>
  <c r="BA1520" i="1" s="1"/>
  <c r="BA1500" i="1" a="1"/>
  <c r="BA1500" i="1" s="1"/>
  <c r="BA1670" i="1" a="1"/>
  <c r="BA1670" i="1" s="1"/>
  <c r="BA1634" i="1" a="1"/>
  <c r="BA1634" i="1" s="1"/>
  <c r="BA1403" i="1" a="1"/>
  <c r="BA1403" i="1" s="1"/>
  <c r="BA1398" i="1" a="1"/>
  <c r="BA1398" i="1" s="1"/>
  <c r="BA1365" i="1" a="1"/>
  <c r="BA1365" i="1" s="1"/>
  <c r="BA1347" i="1" a="1"/>
  <c r="BA1347" i="1" s="1"/>
  <c r="BA1590" i="1" a="1"/>
  <c r="BA1590" i="1" s="1"/>
  <c r="BA1789" i="1" a="1"/>
  <c r="BA1789" i="1" s="1"/>
  <c r="BA1723" i="1" a="1"/>
  <c r="BA1723" i="1" s="1"/>
  <c r="BA1645" i="1" a="1"/>
  <c r="BA1645" i="1" s="1"/>
  <c r="BA1410" i="1" a="1"/>
  <c r="BA1410" i="1" s="1"/>
  <c r="BA1738" i="1" a="1"/>
  <c r="BA1738" i="1" s="1"/>
  <c r="BA1622" i="1" a="1"/>
  <c r="BA1622" i="1" s="1"/>
  <c r="BA1538" i="1" a="1"/>
  <c r="BA1538" i="1" s="1"/>
  <c r="BA1482" i="1" a="1"/>
  <c r="BA1482" i="1" s="1"/>
  <c r="BA1455" i="1" a="1"/>
  <c r="BA1455" i="1" s="1"/>
  <c r="BA1385" i="1" a="1"/>
  <c r="BA1385" i="1" s="1"/>
  <c r="BA1302" i="1" a="1"/>
  <c r="BA1302" i="1" s="1"/>
  <c r="BA1257" i="1" a="1"/>
  <c r="BA1257" i="1" s="1"/>
  <c r="BA1703" i="1" a="1"/>
  <c r="BA1703" i="1" s="1"/>
  <c r="BA1631" i="1" a="1"/>
  <c r="BA1631" i="1" s="1"/>
  <c r="BA1583" i="1" a="1"/>
  <c r="BA1583" i="1" s="1"/>
  <c r="BA1565" i="1" a="1"/>
  <c r="BA1565" i="1" s="1"/>
  <c r="BA1497" i="1" a="1"/>
  <c r="BA1497" i="1" s="1"/>
  <c r="BA1275" i="1" a="1"/>
  <c r="BA1275" i="1" s="1"/>
  <c r="BA1407" i="1" a="1"/>
  <c r="BA1407" i="1" s="1"/>
  <c r="BA1377" i="1" a="1"/>
  <c r="BA1377" i="1" s="1"/>
  <c r="BA1268" i="1" a="1"/>
  <c r="BA1268" i="1" s="1"/>
  <c r="BA1392" i="1" a="1"/>
  <c r="BA1392" i="1" s="1"/>
  <c r="BA1320" i="1" a="1"/>
  <c r="BA1320" i="1" s="1"/>
  <c r="BA1488" i="1" a="1"/>
  <c r="BA1488" i="1" s="1"/>
  <c r="BA1452" i="1" a="1"/>
  <c r="BA1452" i="1" s="1"/>
  <c r="BA1627" i="1" a="1"/>
  <c r="BA1627" i="1" s="1"/>
  <c r="BA1542" i="1" a="1"/>
  <c r="BA1542" i="1" s="1"/>
  <c r="BA1475" i="1" a="1"/>
  <c r="BA1475" i="1" s="1"/>
  <c r="BA1512" i="1" a="1"/>
  <c r="BA1512" i="1" s="1"/>
  <c r="BA1362" i="1" a="1"/>
  <c r="BA1362" i="1" s="1"/>
  <c r="BA1332" i="1" a="1"/>
  <c r="BA1332" i="1" s="1"/>
  <c r="BA1317" i="1" a="1"/>
  <c r="BA1317" i="1" s="1"/>
  <c r="BA1545" i="1" a="1"/>
  <c r="BA1545" i="1" s="1"/>
  <c r="BA1340" i="1" a="1"/>
  <c r="BA1340" i="1" s="1"/>
  <c r="BA1242" i="1" a="1"/>
  <c r="BA1242" i="1" s="1"/>
  <c r="BA1272" i="1" a="1"/>
  <c r="BA1272" i="1" s="1"/>
  <c r="BA1817" i="1" a="1"/>
  <c r="BA1817" i="1" s="1"/>
  <c r="BA1263" i="1" a="1"/>
  <c r="BA1263" i="1" s="1"/>
  <c r="BA1741" i="1" a="1"/>
  <c r="BA1741" i="1" s="1"/>
  <c r="BA1287" i="1" a="1"/>
  <c r="BA1287" i="1" s="1"/>
  <c r="AL1452" i="1" a="1"/>
  <c r="AL1452" i="1" s="1"/>
  <c r="AZ1328" i="1" a="1"/>
  <c r="AZ1328" i="1" s="1"/>
  <c r="BA1467" i="1" a="1"/>
  <c r="BA1467" i="1" s="1"/>
  <c r="BA1557" i="1" a="1"/>
  <c r="BA1557" i="1" s="1"/>
  <c r="AZ1802" i="1" a="1"/>
  <c r="AZ1802" i="1" s="1"/>
  <c r="AZ1754" i="1" a="1"/>
  <c r="AZ1754" i="1" s="1"/>
  <c r="AZ1713" i="1" a="1"/>
  <c r="AZ1713" i="1" s="1"/>
  <c r="AZ1781" i="1" a="1"/>
  <c r="AZ1781" i="1" s="1"/>
  <c r="AZ1775" i="1" a="1"/>
  <c r="AZ1775" i="1" s="1"/>
  <c r="AZ1748" i="1" a="1"/>
  <c r="AZ1748" i="1" s="1"/>
  <c r="AZ1619" i="1" a="1"/>
  <c r="AZ1619" i="1" s="1"/>
  <c r="AZ1575" i="1" a="1"/>
  <c r="AZ1575" i="1" s="1"/>
  <c r="AZ1517" i="1" a="1"/>
  <c r="AZ1517" i="1" s="1"/>
  <c r="AZ1678" i="1" a="1"/>
  <c r="AZ1678" i="1" s="1"/>
  <c r="AZ1655" i="1" a="1"/>
  <c r="AZ1655" i="1" s="1"/>
  <c r="AZ1598" i="1" a="1"/>
  <c r="AZ1598" i="1" s="1"/>
  <c r="AZ1350" i="1" a="1"/>
  <c r="AZ1350" i="1" s="1"/>
  <c r="AZ1649" i="1" a="1"/>
  <c r="AZ1649" i="1" s="1"/>
  <c r="AZ1613" i="1" a="1"/>
  <c r="AZ1613" i="1" s="1"/>
  <c r="AZ1726" i="1" a="1"/>
  <c r="AZ1726" i="1" s="1"/>
  <c r="AZ1479" i="1" a="1"/>
  <c r="AZ1479" i="1" s="1"/>
  <c r="AZ1337" i="1" a="1"/>
  <c r="AZ1337" i="1" s="1"/>
  <c r="AZ1606" i="1" a="1"/>
  <c r="AZ1606" i="1" s="1"/>
  <c r="AZ1464" i="1" a="1"/>
  <c r="AZ1464" i="1" s="1"/>
  <c r="AZ1395" i="1" a="1"/>
  <c r="AZ1395" i="1" s="1"/>
  <c r="AZ1329" i="1" a="1"/>
  <c r="AZ1329" i="1" s="1"/>
  <c r="AZ1305" i="1" a="1"/>
  <c r="AZ1305" i="1" s="1"/>
  <c r="AZ1554" i="1" a="1"/>
  <c r="AZ1554" i="1" s="1"/>
  <c r="AZ1562" i="1" a="1"/>
  <c r="AZ1562" i="1" s="1"/>
  <c r="AZ1685" i="1" a="1"/>
  <c r="AZ1685" i="1" s="1"/>
  <c r="AZ1284" i="1" a="1"/>
  <c r="AZ1284" i="1" s="1"/>
  <c r="AZ1720" i="1" a="1"/>
  <c r="AZ1720" i="1" s="1"/>
  <c r="AZ1524" i="1" a="1"/>
  <c r="AZ1524" i="1" s="1"/>
  <c r="AZ1509" i="1" a="1"/>
  <c r="AZ1509" i="1" s="1"/>
  <c r="AZ1440" i="1" a="1"/>
  <c r="AZ1440" i="1" s="1"/>
  <c r="AZ1382" i="1" a="1"/>
  <c r="AZ1382" i="1" s="1"/>
  <c r="BB1382" i="1" s="1"/>
  <c r="BC1382" i="1" s="1"/>
  <c r="AZ1299" i="1" a="1"/>
  <c r="AZ1299" i="1" s="1"/>
  <c r="AZ1344" i="1" a="1"/>
  <c r="AZ1344" i="1" s="1"/>
  <c r="AZ1292" i="1" a="1"/>
  <c r="AZ1292" i="1" s="1"/>
  <c r="AZ1247" i="1" a="1"/>
  <c r="AZ1247" i="1" s="1"/>
  <c r="AZ1642" i="1" a="1"/>
  <c r="AZ1642" i="1" s="1"/>
  <c r="AZ1485" i="1" a="1"/>
  <c r="AZ1485" i="1" s="1"/>
  <c r="AZ1389" i="1" a="1"/>
  <c r="AZ1389" i="1" s="1"/>
  <c r="AZ1374" i="1" a="1"/>
  <c r="AZ1374" i="1" s="1"/>
  <c r="AZ1419" i="1" a="1"/>
  <c r="AZ1419" i="1" s="1"/>
  <c r="AZ1254" i="1" a="1"/>
  <c r="AZ1254" i="1" s="1"/>
  <c r="AZ1530" i="1" a="1"/>
  <c r="AZ1530" i="1" s="1"/>
  <c r="AZ1427" i="1" a="1"/>
  <c r="AZ1427" i="1" s="1"/>
  <c r="BA1295" i="1" a="1"/>
  <c r="BA1295" i="1" s="1"/>
  <c r="BA1308" i="1" a="1"/>
  <c r="BA1308" i="1" s="1"/>
  <c r="BA1434" i="1" a="1"/>
  <c r="BA1434" i="1" s="1"/>
  <c r="BA1437" i="1" a="1"/>
  <c r="BA1437" i="1" s="1"/>
  <c r="AZ1569" i="1" a="1"/>
  <c r="AZ1569" i="1" s="1"/>
  <c r="BA1668" i="1" a="1"/>
  <c r="BA1668" i="1" s="1"/>
  <c r="AJ1787" i="1" a="1"/>
  <c r="AJ1787" i="1" s="1"/>
  <c r="AJ1776" i="1" a="1"/>
  <c r="AJ1776" i="1" s="1"/>
  <c r="AJ1686" i="1" a="1"/>
  <c r="AJ1686" i="1" s="1"/>
  <c r="AJ1782" i="1" a="1"/>
  <c r="AJ1782" i="1" s="1"/>
  <c r="AJ1760" i="1" a="1"/>
  <c r="AJ1760" i="1" s="1"/>
  <c r="AJ1614" i="1" a="1"/>
  <c r="AJ1614" i="1" s="1"/>
  <c r="AJ1576" i="1" a="1"/>
  <c r="AJ1576" i="1" s="1"/>
  <c r="AJ1650" i="1" a="1"/>
  <c r="AJ1650" i="1" s="1"/>
  <c r="AJ1570" i="1" a="1"/>
  <c r="AJ1570" i="1" s="1"/>
  <c r="AJ1375" i="1" a="1"/>
  <c r="AJ1375" i="1" s="1"/>
  <c r="AJ1345" i="1" a="1"/>
  <c r="AJ1345" i="1" s="1"/>
  <c r="AJ1727" i="1" a="1"/>
  <c r="AJ1727" i="1" s="1"/>
  <c r="AJ1679" i="1" a="1"/>
  <c r="AJ1679" i="1" s="1"/>
  <c r="AJ1525" i="1" a="1"/>
  <c r="AJ1525" i="1" s="1"/>
  <c r="AJ1401" i="1" a="1"/>
  <c r="AJ1401" i="1" s="1"/>
  <c r="AJ1266" i="1" a="1"/>
  <c r="AJ1266" i="1" s="1"/>
  <c r="AJ1486" i="1" a="1"/>
  <c r="AJ1486" i="1" s="1"/>
  <c r="AJ1428" i="1" a="1"/>
  <c r="AJ1428" i="1" s="1"/>
  <c r="AJ1383" i="1" a="1"/>
  <c r="AJ1383" i="1" s="1"/>
  <c r="AJ1306" i="1" a="1"/>
  <c r="AJ1306" i="1" s="1"/>
  <c r="AJ1749" i="1" a="1"/>
  <c r="AJ1749" i="1" s="1"/>
  <c r="AJ1518" i="1" a="1"/>
  <c r="AJ1518" i="1" s="1"/>
  <c r="AJ1803" i="1" a="1"/>
  <c r="AJ1803" i="1" s="1"/>
  <c r="AJ1732" i="1" a="1"/>
  <c r="AJ1732" i="1" s="1"/>
  <c r="AJ1656" i="1" a="1"/>
  <c r="AJ1656" i="1" s="1"/>
  <c r="AJ1465" i="1" a="1"/>
  <c r="AJ1465" i="1" s="1"/>
  <c r="AJ1396" i="1" a="1"/>
  <c r="AJ1396" i="1" s="1"/>
  <c r="AJ1692" i="1" a="1"/>
  <c r="AJ1692" i="1" s="1"/>
  <c r="AJ1661" i="1" a="1"/>
  <c r="AJ1661" i="1" s="1"/>
  <c r="AJ1620" i="1" a="1"/>
  <c r="AJ1620" i="1" s="1"/>
  <c r="AJ1599" i="1" a="1"/>
  <c r="AJ1599" i="1" s="1"/>
  <c r="AJ1473" i="1" a="1"/>
  <c r="AJ1473" i="1" s="1"/>
  <c r="AJ1311" i="1" a="1"/>
  <c r="AJ1311" i="1" s="1"/>
  <c r="AJ1581" i="1" a="1"/>
  <c r="AJ1581" i="1" s="1"/>
  <c r="AJ1293" i="1" a="1"/>
  <c r="AJ1293" i="1" s="1"/>
  <c r="AJ1261" i="1" a="1"/>
  <c r="AJ1261" i="1" s="1"/>
  <c r="AJ1625" i="1" a="1"/>
  <c r="AJ1625" i="1" s="1"/>
  <c r="AJ1536" i="1" a="1"/>
  <c r="AJ1536" i="1" s="1"/>
  <c r="AJ1435" i="1" a="1"/>
  <c r="AJ1435" i="1" s="1"/>
  <c r="AJ1300" i="1" a="1"/>
  <c r="AJ1300" i="1" s="1"/>
  <c r="AJ1285" i="1" a="1"/>
  <c r="AJ1285" i="1" s="1"/>
  <c r="AJ1351" i="1" a="1"/>
  <c r="AJ1351" i="1" s="1"/>
  <c r="AJ1240" i="1" a="1"/>
  <c r="AJ1240" i="1" s="1"/>
  <c r="AJ1721" i="1" a="1"/>
  <c r="AJ1721" i="1" s="1"/>
  <c r="AJ1480" i="1" a="1"/>
  <c r="AJ1480" i="1" s="1"/>
  <c r="AJ1338" i="1" a="1"/>
  <c r="AJ1338" i="1" s="1"/>
  <c r="AJ1808" i="1" a="1"/>
  <c r="AJ1808" i="1" s="1"/>
  <c r="AJ1643" i="1" a="1"/>
  <c r="AJ1643" i="1" s="1"/>
  <c r="AJ1491" i="1" a="1"/>
  <c r="AJ1491" i="1" s="1"/>
  <c r="AJ1420" i="1" a="1"/>
  <c r="AJ1420" i="1" s="1"/>
  <c r="AJ1755" i="1" a="1"/>
  <c r="AJ1755" i="1" s="1"/>
  <c r="AJ1607" i="1" a="1"/>
  <c r="AJ1607" i="1" s="1"/>
  <c r="AJ1531" i="1" a="1"/>
  <c r="AJ1531" i="1" s="1"/>
  <c r="AJ1255" i="1" a="1"/>
  <c r="AJ1255" i="1" s="1"/>
  <c r="AJ1697" i="1" a="1"/>
  <c r="AJ1697" i="1" s="1"/>
  <c r="AJ1330" i="1" a="1"/>
  <c r="AJ1330" i="1" s="1"/>
  <c r="L1326" i="1" a="1"/>
  <c r="L1326" i="1" s="1"/>
  <c r="L1551" i="1" a="1"/>
  <c r="L1551" i="1" s="1"/>
  <c r="L1461" i="1" a="1"/>
  <c r="L1461" i="1" s="1"/>
  <c r="L1506" i="1" a="1"/>
  <c r="L1506" i="1" s="1"/>
  <c r="L1416" i="1" a="1"/>
  <c r="L1416" i="1" s="1"/>
  <c r="L1236" i="1" a="1"/>
  <c r="L1236" i="1" s="1"/>
  <c r="L1371" i="1" a="1"/>
  <c r="L1371" i="1" s="1"/>
  <c r="L1281" i="1" a="1"/>
  <c r="L1281" i="1" s="1"/>
  <c r="AJ1248" i="1" a="1"/>
  <c r="AJ1248" i="1" s="1"/>
  <c r="K1551" i="1" a="1"/>
  <c r="K1551" i="1" s="1"/>
  <c r="K1461" i="1" a="1"/>
  <c r="K1461" i="1" s="1"/>
  <c r="AA1461" i="1" s="1"/>
  <c r="K1371" i="1" a="1"/>
  <c r="K1371" i="1" s="1"/>
  <c r="K1326" i="1" a="1"/>
  <c r="K1326" i="1" s="1"/>
  <c r="K1506" i="1" a="1"/>
  <c r="K1506" i="1" s="1"/>
  <c r="K1236" i="1" a="1"/>
  <c r="K1236" i="1" s="1"/>
  <c r="AA1236" i="1" s="1"/>
  <c r="L1604" i="1" a="1"/>
  <c r="L1604" i="1" s="1"/>
  <c r="L1676" i="1" a="1"/>
  <c r="L1676" i="1" s="1"/>
  <c r="L1560" i="1" a="1"/>
  <c r="L1560" i="1" s="1"/>
  <c r="N1560" i="1" s="1"/>
  <c r="L1596" i="1" a="1"/>
  <c r="L1596" i="1" s="1"/>
  <c r="L1552" i="1" a="1"/>
  <c r="L1552" i="1" s="1"/>
  <c r="L1335" i="1" a="1"/>
  <c r="L1335" i="1" s="1"/>
  <c r="L1507" i="1" a="1"/>
  <c r="L1507" i="1" s="1"/>
  <c r="L1425" i="1" a="1"/>
  <c r="L1425" i="1" s="1"/>
  <c r="L1380" i="1" a="1"/>
  <c r="L1380" i="1" s="1"/>
  <c r="L1462" i="1" a="1"/>
  <c r="L1462" i="1" s="1"/>
  <c r="L1372" i="1" a="1"/>
  <c r="L1372" i="1" s="1"/>
  <c r="L1245" i="1" a="1"/>
  <c r="L1245" i="1" s="1"/>
  <c r="L1515" i="1" a="1"/>
  <c r="L1515" i="1" s="1"/>
  <c r="L1417" i="1" a="1"/>
  <c r="L1417" i="1" s="1"/>
  <c r="AZ1677" i="1" a="1"/>
  <c r="AZ1677" i="1" s="1"/>
  <c r="AZ1612" i="1" a="1"/>
  <c r="AZ1612" i="1" s="1"/>
  <c r="AZ1605" i="1" a="1"/>
  <c r="AZ1605" i="1" s="1"/>
  <c r="AZ1561" i="1" a="1"/>
  <c r="AZ1561" i="1" s="1"/>
  <c r="AZ1684" i="1" a="1"/>
  <c r="AZ1684" i="1" s="1"/>
  <c r="AZ1719" i="1" a="1"/>
  <c r="AZ1719" i="1" s="1"/>
  <c r="AZ1712" i="1" a="1"/>
  <c r="AZ1712" i="1" s="1"/>
  <c r="AZ1568" i="1" a="1"/>
  <c r="AZ1568" i="1" s="1"/>
  <c r="AZ1291" i="1" a="1"/>
  <c r="AZ1291" i="1" s="1"/>
  <c r="AZ1641" i="1" a="1"/>
  <c r="AZ1641" i="1" s="1"/>
  <c r="AZ1597" i="1" a="1"/>
  <c r="AZ1597" i="1" s="1"/>
  <c r="AZ1373" i="1" a="1"/>
  <c r="AZ1373" i="1" s="1"/>
  <c r="AZ1298" i="1" a="1"/>
  <c r="AZ1298" i="1" s="1"/>
  <c r="AZ1463" i="1" a="1"/>
  <c r="AZ1463" i="1" s="1"/>
  <c r="AZ1433" i="1" a="1"/>
  <c r="AZ1433" i="1" s="1"/>
  <c r="AZ1388" i="1" a="1"/>
  <c r="AZ1388" i="1" s="1"/>
  <c r="AZ1418" i="1" a="1"/>
  <c r="AZ1418" i="1" s="1"/>
  <c r="AZ1426" i="1" a="1"/>
  <c r="AZ1426" i="1" s="1"/>
  <c r="AZ1253" i="1" a="1"/>
  <c r="AZ1253" i="1" s="1"/>
  <c r="AZ1747" i="1" a="1"/>
  <c r="AZ1747" i="1" s="1"/>
  <c r="AZ1523" i="1" a="1"/>
  <c r="AZ1523" i="1" s="1"/>
  <c r="AZ1516" i="1" a="1"/>
  <c r="AZ1516" i="1" s="1"/>
  <c r="AZ1381" i="1" a="1"/>
  <c r="AZ1381" i="1" s="1"/>
  <c r="BB1381" i="1" s="1"/>
  <c r="BC1381" i="1" s="1"/>
  <c r="AZ1343" i="1" a="1"/>
  <c r="AZ1343" i="1" s="1"/>
  <c r="AZ1553" i="1" a="1"/>
  <c r="AZ1553" i="1" s="1"/>
  <c r="AZ1471" i="1" a="1"/>
  <c r="AZ1471" i="1" s="1"/>
  <c r="AZ1508" i="1" a="1"/>
  <c r="AZ1508" i="1" s="1"/>
  <c r="AZ1283" i="1" a="1"/>
  <c r="AZ1283" i="1" s="1"/>
  <c r="L1470" i="1" a="1"/>
  <c r="L1470" i="1" s="1"/>
  <c r="AL1769" i="1" a="1"/>
  <c r="AL1769" i="1" s="1"/>
  <c r="AL1796" i="1" a="1"/>
  <c r="AL1796" i="1" s="1"/>
  <c r="AL1741" i="1" a="1"/>
  <c r="AL1741" i="1" s="1"/>
  <c r="AL1814" i="1" a="1"/>
  <c r="AL1814" i="1" s="1"/>
  <c r="AL1778" i="1" a="1"/>
  <c r="AL1778" i="1" s="1"/>
  <c r="AL1738" i="1" a="1"/>
  <c r="AL1738" i="1" s="1"/>
  <c r="AL1757" i="1" a="1"/>
  <c r="AL1757" i="1" s="1"/>
  <c r="AL1766" i="1" a="1"/>
  <c r="AL1766" i="1" s="1"/>
  <c r="AL1716" i="1" a="1"/>
  <c r="AL1716" i="1" s="1"/>
  <c r="AL1670" i="1" a="1"/>
  <c r="AL1670" i="1" s="1"/>
  <c r="AL1645" i="1" a="1"/>
  <c r="AL1645" i="1" s="1"/>
  <c r="AL1805" i="1" a="1"/>
  <c r="AL1805" i="1" s="1"/>
  <c r="AL1789" i="1" a="1"/>
  <c r="AL1789" i="1" s="1"/>
  <c r="AL1694" i="1" a="1"/>
  <c r="AL1694" i="1" s="1"/>
  <c r="AL1622" i="1" a="1"/>
  <c r="AL1622" i="1" s="1"/>
  <c r="AL1616" i="1" a="1"/>
  <c r="AL1616" i="1" s="1"/>
  <c r="AL1557" i="1" a="1"/>
  <c r="AL1557" i="1" s="1"/>
  <c r="AL1699" i="1" a="1"/>
  <c r="AL1699" i="1" s="1"/>
  <c r="AL1658" i="1" a="1"/>
  <c r="AL1658" i="1" s="1"/>
  <c r="AL1493" i="1" a="1"/>
  <c r="AL1493" i="1" s="1"/>
  <c r="AL1422" i="1" a="1"/>
  <c r="AL1422" i="1" s="1"/>
  <c r="AL1365" i="1" a="1"/>
  <c r="AL1365" i="1" s="1"/>
  <c r="AL1353" i="1" a="1"/>
  <c r="AL1353" i="1" s="1"/>
  <c r="AL1810" i="1" a="1"/>
  <c r="AL1810" i="1" s="1"/>
  <c r="AL1729" i="1" a="1"/>
  <c r="AL1729" i="1" s="1"/>
  <c r="AL1681" i="1" a="1"/>
  <c r="AL1681" i="1" s="1"/>
  <c r="AL1601" i="1" a="1"/>
  <c r="AL1601" i="1" s="1"/>
  <c r="AL1475" i="1" a="1"/>
  <c r="AL1475" i="1" s="1"/>
  <c r="AL1398" i="1" a="1"/>
  <c r="AL1398" i="1" s="1"/>
  <c r="AL1320" i="1" a="1"/>
  <c r="AL1320" i="1" s="1"/>
  <c r="AL1313" i="1" a="1"/>
  <c r="AL1313" i="1" s="1"/>
  <c r="AL1817" i="1" a="1"/>
  <c r="AL1817" i="1" s="1"/>
  <c r="AL1703" i="1" a="1"/>
  <c r="AL1703" i="1" s="1"/>
  <c r="AL1652" i="1" a="1"/>
  <c r="AL1652" i="1" s="1"/>
  <c r="AL1627" i="1" a="1"/>
  <c r="AL1627" i="1" s="1"/>
  <c r="AL1572" i="1" a="1"/>
  <c r="AL1572" i="1" s="1"/>
  <c r="AL1512" i="1" a="1"/>
  <c r="AL1512" i="1" s="1"/>
  <c r="AL1250" i="1" a="1"/>
  <c r="AL1250" i="1" s="1"/>
  <c r="AL1455" i="1" a="1"/>
  <c r="AL1455" i="1" s="1"/>
  <c r="AL1734" i="1" a="1"/>
  <c r="AL1734" i="1" s="1"/>
  <c r="AL1667" i="1" a="1"/>
  <c r="AL1667" i="1" s="1"/>
  <c r="AL1482" i="1" a="1"/>
  <c r="AL1482" i="1" s="1"/>
  <c r="AL1545" i="1" a="1"/>
  <c r="AL1545" i="1" s="1"/>
  <c r="AL1497" i="1" a="1"/>
  <c r="AL1497" i="1" s="1"/>
  <c r="AL1268" i="1" a="1"/>
  <c r="AL1268" i="1" s="1"/>
  <c r="AL1578" i="1" a="1"/>
  <c r="AL1578" i="1" s="1"/>
  <c r="AL1565" i="1" a="1"/>
  <c r="AL1565" i="1" s="1"/>
  <c r="AL1407" i="1" a="1"/>
  <c r="AL1407" i="1" s="1"/>
  <c r="AL1302" i="1" a="1"/>
  <c r="AL1302" i="1" s="1"/>
  <c r="AL1295" i="1" a="1"/>
  <c r="AL1295" i="1" s="1"/>
  <c r="AL1590" i="1" a="1"/>
  <c r="AL1590" i="1" s="1"/>
  <c r="AL1663" i="1" a="1"/>
  <c r="AL1663" i="1" s="1"/>
  <c r="AL1587" i="1" a="1"/>
  <c r="AL1587" i="1" s="1"/>
  <c r="AL1443" i="1" a="1"/>
  <c r="AL1443" i="1" s="1"/>
  <c r="AL1706" i="1" a="1"/>
  <c r="AL1706" i="1" s="1"/>
  <c r="AL1527" i="1" a="1"/>
  <c r="AL1527" i="1" s="1"/>
  <c r="AL1392" i="1" a="1"/>
  <c r="AL1392" i="1" s="1"/>
  <c r="AL1275" i="1" a="1"/>
  <c r="AL1275" i="1" s="1"/>
  <c r="AL1308" i="1" a="1"/>
  <c r="AL1308" i="1" s="1"/>
  <c r="AL1242" i="1" a="1"/>
  <c r="AL1242" i="1" s="1"/>
  <c r="AL1688" i="1" a="1"/>
  <c r="AL1688" i="1" s="1"/>
  <c r="AL1340" i="1" a="1"/>
  <c r="AL1340" i="1" s="1"/>
  <c r="AL1784" i="1" a="1"/>
  <c r="AL1784" i="1" s="1"/>
  <c r="AL1751" i="1" a="1"/>
  <c r="AL1751" i="1" s="1"/>
  <c r="AL1488" i="1" a="1"/>
  <c r="AL1488" i="1" s="1"/>
  <c r="AL1377" i="1" a="1"/>
  <c r="AL1377" i="1" s="1"/>
  <c r="AL1542" i="1" a="1"/>
  <c r="AL1542" i="1" s="1"/>
  <c r="AL1538" i="1" a="1"/>
  <c r="AL1538" i="1" s="1"/>
  <c r="AL1403" i="1" a="1"/>
  <c r="AL1403" i="1" s="1"/>
  <c r="AL1500" i="1" a="1"/>
  <c r="AL1500" i="1" s="1"/>
  <c r="AL1430" i="1" a="1"/>
  <c r="AL1430" i="1" s="1"/>
  <c r="AL1723" i="1" a="1"/>
  <c r="AL1723" i="1" s="1"/>
  <c r="AL1583" i="1" a="1"/>
  <c r="AL1583" i="1" s="1"/>
  <c r="AL1257" i="1" a="1"/>
  <c r="AL1257" i="1" s="1"/>
  <c r="AL1362" i="1" a="1"/>
  <c r="AL1362" i="1" s="1"/>
  <c r="AL1332" i="1" a="1"/>
  <c r="AL1332" i="1" s="1"/>
  <c r="AL1533" i="1" a="1"/>
  <c r="AL1533" i="1" s="1"/>
  <c r="AL1520" i="1" a="1"/>
  <c r="AL1520" i="1" s="1"/>
  <c r="AL1317" i="1" a="1"/>
  <c r="AL1317" i="1" s="1"/>
  <c r="AL1287" i="1" a="1"/>
  <c r="AL1287" i="1" s="1"/>
  <c r="AJ1356" i="1" a="1"/>
  <c r="AJ1356" i="1" s="1"/>
  <c r="AL1410" i="1" a="1"/>
  <c r="AL1410" i="1" s="1"/>
  <c r="L1640" i="1" a="1"/>
  <c r="L1640" i="1" s="1"/>
  <c r="AL1793" i="1" a="1"/>
  <c r="AL1793" i="1" s="1"/>
  <c r="AL1272" i="1" a="1"/>
  <c r="AL1272" i="1" s="1"/>
  <c r="AZ1478" i="1" a="1"/>
  <c r="AZ1478" i="1" s="1"/>
  <c r="AZ1796" i="1" a="1"/>
  <c r="AZ1796" i="1" s="1"/>
  <c r="AZ1751" i="1" a="1"/>
  <c r="AZ1751" i="1" s="1"/>
  <c r="AZ1817" i="1" a="1"/>
  <c r="AZ1817" i="1" s="1"/>
  <c r="AZ1810" i="1" a="1"/>
  <c r="AZ1810" i="1" s="1"/>
  <c r="AZ1805" i="1" a="1"/>
  <c r="AZ1805" i="1" s="1"/>
  <c r="AZ1762" i="1" a="1"/>
  <c r="AZ1762" i="1" s="1"/>
  <c r="AZ1688" i="1" a="1"/>
  <c r="AZ1688" i="1" s="1"/>
  <c r="AZ1766" i="1" a="1"/>
  <c r="AZ1766" i="1" s="1"/>
  <c r="AZ1716" i="1" a="1"/>
  <c r="AZ1716" i="1" s="1"/>
  <c r="AZ1703" i="1" a="1"/>
  <c r="AZ1703" i="1" s="1"/>
  <c r="AZ1634" i="1" a="1"/>
  <c r="AZ1634" i="1" s="1"/>
  <c r="AZ1565" i="1" a="1"/>
  <c r="AZ1565" i="1" s="1"/>
  <c r="AZ1741" i="1" a="1"/>
  <c r="AZ1741" i="1" s="1"/>
  <c r="AZ1723" i="1" a="1"/>
  <c r="AZ1723" i="1" s="1"/>
  <c r="AZ1670" i="1" a="1"/>
  <c r="AZ1670" i="1" s="1"/>
  <c r="AZ1769" i="1" a="1"/>
  <c r="AZ1769" i="1" s="1"/>
  <c r="AZ1699" i="1" a="1"/>
  <c r="AZ1699" i="1" s="1"/>
  <c r="AZ1658" i="1" a="1"/>
  <c r="AZ1658" i="1" s="1"/>
  <c r="AZ1814" i="1" a="1"/>
  <c r="AZ1814" i="1" s="1"/>
  <c r="AZ1784" i="1" a="1"/>
  <c r="AZ1784" i="1" s="1"/>
  <c r="AZ1583" i="1" a="1"/>
  <c r="AZ1583" i="1" s="1"/>
  <c r="AZ1392" i="1" a="1"/>
  <c r="AZ1392" i="1" s="1"/>
  <c r="AZ1362" i="1" a="1"/>
  <c r="AZ1362" i="1" s="1"/>
  <c r="AZ1295" i="1" a="1"/>
  <c r="AZ1295" i="1" s="1"/>
  <c r="AZ1538" i="1" a="1"/>
  <c r="AZ1538" i="1" s="1"/>
  <c r="AZ1263" i="1" a="1"/>
  <c r="AZ1263" i="1" s="1"/>
  <c r="AZ1706" i="1" a="1"/>
  <c r="AZ1706" i="1" s="1"/>
  <c r="AZ1667" i="1" a="1"/>
  <c r="AZ1667" i="1" s="1"/>
  <c r="AZ1681" i="1" a="1"/>
  <c r="AZ1681" i="1" s="1"/>
  <c r="AZ1663" i="1" a="1"/>
  <c r="AZ1663" i="1" s="1"/>
  <c r="AZ1403" i="1" a="1"/>
  <c r="AZ1403" i="1" s="1"/>
  <c r="AZ1448" i="1" a="1"/>
  <c r="AZ1448" i="1" s="1"/>
  <c r="AZ1609" i="1" a="1"/>
  <c r="AZ1609" i="1" s="1"/>
  <c r="AZ1493" i="1" a="1"/>
  <c r="AZ1493" i="1" s="1"/>
  <c r="AZ1500" i="1" a="1"/>
  <c r="AZ1500" i="1" s="1"/>
  <c r="AZ1410" i="1" a="1"/>
  <c r="AZ1410" i="1" s="1"/>
  <c r="AZ1407" i="1" a="1"/>
  <c r="AZ1407" i="1" s="1"/>
  <c r="AZ1308" i="1" a="1"/>
  <c r="AZ1308" i="1" s="1"/>
  <c r="AZ1533" i="1" a="1"/>
  <c r="AZ1533" i="1" s="1"/>
  <c r="AZ1778" i="1" a="1"/>
  <c r="AZ1778" i="1" s="1"/>
  <c r="AZ1601" i="1" a="1"/>
  <c r="AZ1601" i="1" s="1"/>
  <c r="AZ1482" i="1" a="1"/>
  <c r="AZ1482" i="1" s="1"/>
  <c r="AZ1455" i="1" a="1"/>
  <c r="AZ1455" i="1" s="1"/>
  <c r="AZ1520" i="1" a="1"/>
  <c r="AZ1520" i="1" s="1"/>
  <c r="AZ1793" i="1" a="1"/>
  <c r="AZ1793" i="1" s="1"/>
  <c r="AZ1729" i="1" a="1"/>
  <c r="AZ1729" i="1" s="1"/>
  <c r="AZ1616" i="1" a="1"/>
  <c r="AZ1616" i="1" s="1"/>
  <c r="AZ1475" i="1" a="1"/>
  <c r="AZ1475" i="1" s="1"/>
  <c r="AZ1467" i="1" a="1"/>
  <c r="AZ1467" i="1" s="1"/>
  <c r="AZ1437" i="1" a="1"/>
  <c r="AZ1437" i="1" s="1"/>
  <c r="AZ1385" i="1" a="1"/>
  <c r="AZ1385" i="1" s="1"/>
  <c r="AZ1302" i="1" a="1"/>
  <c r="AZ1302" i="1" s="1"/>
  <c r="AZ1257" i="1" a="1"/>
  <c r="AZ1257" i="1" s="1"/>
  <c r="AZ1250" i="1" a="1"/>
  <c r="AZ1250" i="1" s="1"/>
  <c r="AZ1572" i="1" a="1"/>
  <c r="AZ1572" i="1" s="1"/>
  <c r="AZ1452" i="1" a="1"/>
  <c r="AZ1452" i="1" s="1"/>
  <c r="AZ1287" i="1" a="1"/>
  <c r="AZ1287" i="1" s="1"/>
  <c r="AZ1757" i="1" a="1"/>
  <c r="AZ1757" i="1" s="1"/>
  <c r="AZ1652" i="1" a="1"/>
  <c r="AZ1652" i="1" s="1"/>
  <c r="AZ1353" i="1" a="1"/>
  <c r="AZ1353" i="1" s="1"/>
  <c r="AZ1340" i="1" a="1"/>
  <c r="AZ1340" i="1" s="1"/>
  <c r="AZ1422" i="1" a="1"/>
  <c r="AZ1422" i="1" s="1"/>
  <c r="AZ1377" i="1" a="1"/>
  <c r="AZ1377" i="1" s="1"/>
  <c r="AZ1488" i="1" a="1"/>
  <c r="AZ1488" i="1" s="1"/>
  <c r="AZ1268" i="1" a="1"/>
  <c r="AZ1268" i="1" s="1"/>
  <c r="AZ1789" i="1" a="1"/>
  <c r="AZ1789" i="1" s="1"/>
  <c r="AZ1497" i="1" a="1"/>
  <c r="AZ1497" i="1" s="1"/>
  <c r="AZ1587" i="1" a="1"/>
  <c r="AZ1587" i="1" s="1"/>
  <c r="AZ1545" i="1" a="1"/>
  <c r="AZ1545" i="1" s="1"/>
  <c r="AZ1332" i="1" a="1"/>
  <c r="AZ1332" i="1" s="1"/>
  <c r="AZ1738" i="1" a="1"/>
  <c r="AZ1738" i="1" s="1"/>
  <c r="AZ1527" i="1" a="1"/>
  <c r="AZ1527" i="1" s="1"/>
  <c r="AZ1512" i="1" a="1"/>
  <c r="AZ1512" i="1" s="1"/>
  <c r="AZ1430" i="1" a="1"/>
  <c r="AZ1430" i="1" s="1"/>
  <c r="AZ1365" i="1" a="1"/>
  <c r="AZ1365" i="1" s="1"/>
  <c r="AZ1317" i="1" a="1"/>
  <c r="AZ1317" i="1" s="1"/>
  <c r="AZ1645" i="1" a="1"/>
  <c r="AZ1645" i="1" s="1"/>
  <c r="AZ1578" i="1" a="1"/>
  <c r="AZ1578" i="1" s="1"/>
  <c r="AZ1275" i="1" a="1"/>
  <c r="AZ1275" i="1" s="1"/>
  <c r="AZ1242" i="1" a="1"/>
  <c r="AZ1242" i="1" s="1"/>
  <c r="AZ1631" i="1" a="1"/>
  <c r="AZ1631" i="1" s="1"/>
  <c r="AZ1590" i="1" a="1"/>
  <c r="AZ1590" i="1" s="1"/>
  <c r="AZ1358" i="1" a="1"/>
  <c r="AZ1358" i="1" s="1"/>
  <c r="AZ1272" i="1" a="1"/>
  <c r="AZ1272" i="1" s="1"/>
  <c r="AZ1557" i="1" a="1"/>
  <c r="AZ1557" i="1" s="1"/>
  <c r="AJ1563" i="1" a="1"/>
  <c r="AJ1563" i="1" s="1"/>
  <c r="AZ1622" i="1" a="1"/>
  <c r="AZ1622" i="1" s="1"/>
  <c r="AL1634" i="1" a="1"/>
  <c r="AL1634" i="1" s="1"/>
  <c r="AZ1238" i="1" a="1"/>
  <c r="AZ1238" i="1" s="1"/>
  <c r="BA1802" i="1" a="1"/>
  <c r="BA1802" i="1" s="1"/>
  <c r="BA1781" i="1" a="1"/>
  <c r="BA1781" i="1" s="1"/>
  <c r="BA1691" i="1" a="1"/>
  <c r="BA1691" i="1" s="1"/>
  <c r="BA1775" i="1" a="1"/>
  <c r="BA1775" i="1" s="1"/>
  <c r="BA1748" i="1" a="1"/>
  <c r="BA1748" i="1" s="1"/>
  <c r="BA1655" i="1" a="1"/>
  <c r="BA1655" i="1" s="1"/>
  <c r="BA1419" i="1" a="1"/>
  <c r="BA1419" i="1" s="1"/>
  <c r="BA1292" i="1" a="1"/>
  <c r="BA1292" i="1" s="1"/>
  <c r="BA1337" i="1" a="1"/>
  <c r="BA1337" i="1" s="1"/>
  <c r="BA1720" i="1" a="1"/>
  <c r="BA1720" i="1" s="1"/>
  <c r="BA1713" i="1" a="1"/>
  <c r="BA1713" i="1" s="1"/>
  <c r="BA1606" i="1" a="1"/>
  <c r="BA1606" i="1" s="1"/>
  <c r="BA1284" i="1" a="1"/>
  <c r="BA1284" i="1" s="1"/>
  <c r="BA1260" i="1" a="1"/>
  <c r="BA1260" i="1" s="1"/>
  <c r="BA1247" i="1" a="1"/>
  <c r="BA1247" i="1" s="1"/>
  <c r="BA1754" i="1" a="1"/>
  <c r="BA1754" i="1" s="1"/>
  <c r="BA1685" i="1" a="1"/>
  <c r="BA1685" i="1" s="1"/>
  <c r="BA1598" i="1" a="1"/>
  <c r="BA1598" i="1" s="1"/>
  <c r="BA1554" i="1" a="1"/>
  <c r="BA1554" i="1" s="1"/>
  <c r="BA1517" i="1" a="1"/>
  <c r="BA1517" i="1" s="1"/>
  <c r="BA1464" i="1" a="1"/>
  <c r="BA1464" i="1" s="1"/>
  <c r="BA1485" i="1" a="1"/>
  <c r="BA1485" i="1" s="1"/>
  <c r="BA1344" i="1" a="1"/>
  <c r="BA1344" i="1" s="1"/>
  <c r="BA1619" i="1" a="1"/>
  <c r="BA1619" i="1" s="1"/>
  <c r="BA1569" i="1" a="1"/>
  <c r="BA1569" i="1" s="1"/>
  <c r="BA1329" i="1" a="1"/>
  <c r="BA1329" i="1" s="1"/>
  <c r="BA1440" i="1" a="1"/>
  <c r="BA1440" i="1" s="1"/>
  <c r="BA1427" i="1" a="1"/>
  <c r="BA1427" i="1" s="1"/>
  <c r="BA1395" i="1" a="1"/>
  <c r="BA1395" i="1" s="1"/>
  <c r="BA1649" i="1" a="1"/>
  <c r="BA1649" i="1" s="1"/>
  <c r="BA1575" i="1" a="1"/>
  <c r="BA1575" i="1" s="1"/>
  <c r="BA1562" i="1" a="1"/>
  <c r="BA1562" i="1" s="1"/>
  <c r="BA1382" i="1" a="1"/>
  <c r="BA1382" i="1" s="1"/>
  <c r="BA1299" i="1" a="1"/>
  <c r="BA1299" i="1" s="1"/>
  <c r="BA1613" i="1" a="1"/>
  <c r="BA1613" i="1" s="1"/>
  <c r="BA1509" i="1" a="1"/>
  <c r="BA1509" i="1" s="1"/>
  <c r="BA1530" i="1" a="1"/>
  <c r="BA1530" i="1" s="1"/>
  <c r="BA1254" i="1" a="1"/>
  <c r="BA1254" i="1" s="1"/>
  <c r="BA1642" i="1" a="1"/>
  <c r="BA1642" i="1" s="1"/>
  <c r="BA1524" i="1" a="1"/>
  <c r="BA1524" i="1" s="1"/>
  <c r="BA1305" i="1" a="1"/>
  <c r="BA1305" i="1" s="1"/>
  <c r="BA1678" i="1" a="1"/>
  <c r="BA1678" i="1" s="1"/>
  <c r="BA1726" i="1" a="1"/>
  <c r="BA1726" i="1" s="1"/>
  <c r="BA1479" i="1" a="1"/>
  <c r="BA1479" i="1" s="1"/>
  <c r="BA1350" i="1" a="1"/>
  <c r="BA1350" i="1" s="1"/>
  <c r="BA1239" i="1" a="1"/>
  <c r="BA1239" i="1" s="1"/>
  <c r="AK1737" i="1" a="1"/>
  <c r="AK1737" i="1" s="1"/>
  <c r="AK1792" i="1" a="1"/>
  <c r="AK1792" i="1" s="1"/>
  <c r="AK1813" i="1" a="1"/>
  <c r="AK1813" i="1" s="1"/>
  <c r="AK1756" i="1" a="1"/>
  <c r="AK1756" i="1" s="1"/>
  <c r="AK1750" i="1" a="1"/>
  <c r="AK1750" i="1" s="1"/>
  <c r="AK1777" i="1" a="1"/>
  <c r="AK1777" i="1" s="1"/>
  <c r="AK1733" i="1" a="1"/>
  <c r="AK1733" i="1" s="1"/>
  <c r="AK1702" i="1" a="1"/>
  <c r="AK1702" i="1" s="1"/>
  <c r="AK1651" i="1" a="1"/>
  <c r="AK1651" i="1" s="1"/>
  <c r="AK1556" i="1" a="1"/>
  <c r="AK1556" i="1" s="1"/>
  <c r="AK1765" i="1" a="1"/>
  <c r="AK1765" i="1" s="1"/>
  <c r="AK1715" i="1" a="1"/>
  <c r="AK1715" i="1" s="1"/>
  <c r="AK1666" i="1" a="1"/>
  <c r="AK1666" i="1" s="1"/>
  <c r="AK1582" i="1" a="1"/>
  <c r="AK1582" i="1" s="1"/>
  <c r="AK1526" i="1" a="1"/>
  <c r="AK1526" i="1" s="1"/>
  <c r="AK1361" i="1" a="1"/>
  <c r="AK1361" i="1" s="1"/>
  <c r="AK1357" i="1" a="1"/>
  <c r="AK1357" i="1" s="1"/>
  <c r="AK1630" i="1" a="1"/>
  <c r="AK1630" i="1" s="1"/>
  <c r="AK1615" i="1" a="1"/>
  <c r="AK1615" i="1" s="1"/>
  <c r="AK1586" i="1" a="1"/>
  <c r="AK1586" i="1" s="1"/>
  <c r="AK1511" i="1" a="1"/>
  <c r="AK1511" i="1" s="1"/>
  <c r="AK1352" i="1" a="1"/>
  <c r="AK1352" i="1" s="1"/>
  <c r="AK1693" i="1" a="1"/>
  <c r="AK1693" i="1" s="1"/>
  <c r="AK1809" i="1" a="1"/>
  <c r="AK1809" i="1" s="1"/>
  <c r="AK1804" i="1" a="1"/>
  <c r="AK1804" i="1" s="1"/>
  <c r="AK1608" i="1" a="1"/>
  <c r="AK1608" i="1" s="1"/>
  <c r="AK1492" i="1" a="1"/>
  <c r="AK1492" i="1" s="1"/>
  <c r="AK1447" i="1" a="1"/>
  <c r="AK1447" i="1" s="1"/>
  <c r="AK1301" i="1" a="1"/>
  <c r="AK1301" i="1" s="1"/>
  <c r="AK1262" i="1" a="1"/>
  <c r="AK1262" i="1" s="1"/>
  <c r="AK1621" i="1" a="1"/>
  <c r="AK1621" i="1" s="1"/>
  <c r="AK1728" i="1" a="1"/>
  <c r="AK1728" i="1" s="1"/>
  <c r="AK1571" i="1" a="1"/>
  <c r="AK1571" i="1" s="1"/>
  <c r="AK1541" i="1" a="1"/>
  <c r="AK1541" i="1" s="1"/>
  <c r="AK1657" i="1" a="1"/>
  <c r="AK1657" i="1" s="1"/>
  <c r="AK1698" i="1" a="1"/>
  <c r="AK1698" i="1" s="1"/>
  <c r="AK1687" i="1" a="1"/>
  <c r="AK1687" i="1" s="1"/>
  <c r="AK1761" i="1" a="1"/>
  <c r="AK1761" i="1" s="1"/>
  <c r="AM1761" i="1" s="1"/>
  <c r="AN1761" i="1" s="1"/>
  <c r="AK1680" i="1" a="1"/>
  <c r="AK1680" i="1" s="1"/>
  <c r="AK1788" i="1" a="1"/>
  <c r="AK1788" i="1" s="1"/>
  <c r="AK1626" i="1" a="1"/>
  <c r="AK1626" i="1" s="1"/>
  <c r="AK1537" i="1" a="1"/>
  <c r="AK1537" i="1" s="1"/>
  <c r="AK1496" i="1" a="1"/>
  <c r="AK1496" i="1" s="1"/>
  <c r="AK1442" i="1" a="1"/>
  <c r="AK1442" i="1" s="1"/>
  <c r="AK1532" i="1" a="1"/>
  <c r="AK1532" i="1" s="1"/>
  <c r="AK1722" i="1" a="1"/>
  <c r="AK1722" i="1" s="1"/>
  <c r="AK1421" i="1" a="1"/>
  <c r="AK1421" i="1" s="1"/>
  <c r="AK1384" i="1" a="1"/>
  <c r="AK1384" i="1" s="1"/>
  <c r="AK1519" i="1" a="1"/>
  <c r="AK1519" i="1" s="1"/>
  <c r="AK1376" i="1" a="1"/>
  <c r="AK1376" i="1" s="1"/>
  <c r="AK1429" i="1" a="1"/>
  <c r="AK1429" i="1" s="1"/>
  <c r="AK1271" i="1" a="1"/>
  <c r="AK1271" i="1" s="1"/>
  <c r="AM1271" i="1" s="1"/>
  <c r="AN1271" i="1" s="1"/>
  <c r="AK1267" i="1" a="1"/>
  <c r="AK1267" i="1" s="1"/>
  <c r="AK1402" i="1" a="1"/>
  <c r="AK1402" i="1" s="1"/>
  <c r="AK1256" i="1" a="1"/>
  <c r="AK1256" i="1" s="1"/>
  <c r="AK1312" i="1" a="1"/>
  <c r="AK1312" i="1" s="1"/>
  <c r="AK1397" i="1" a="1"/>
  <c r="AK1397" i="1" s="1"/>
  <c r="AK1662" i="1" a="1"/>
  <c r="AK1662" i="1" s="1"/>
  <c r="AK1406" i="1" a="1"/>
  <c r="AK1406" i="1" s="1"/>
  <c r="AK1294" i="1" a="1"/>
  <c r="AK1294" i="1" s="1"/>
  <c r="AK1436" i="1" a="1"/>
  <c r="AK1436" i="1" s="1"/>
  <c r="AK1600" i="1" a="1"/>
  <c r="AK1600" i="1" s="1"/>
  <c r="AK1466" i="1" a="1"/>
  <c r="AK1466" i="1" s="1"/>
  <c r="AK1451" i="1" a="1"/>
  <c r="AK1451" i="1" s="1"/>
  <c r="AK1346" i="1" a="1"/>
  <c r="AK1346" i="1" s="1"/>
  <c r="AK1474" i="1" a="1"/>
  <c r="AK1474" i="1" s="1"/>
  <c r="AK1286" i="1" a="1"/>
  <c r="AK1286" i="1" s="1"/>
  <c r="AK1564" i="1" a="1"/>
  <c r="AK1564" i="1" s="1"/>
  <c r="AK1391" i="1" a="1"/>
  <c r="AK1391" i="1" s="1"/>
  <c r="AK1307" i="1" a="1"/>
  <c r="AK1307" i="1" s="1"/>
  <c r="AK1783" i="1" a="1"/>
  <c r="AK1783" i="1" s="1"/>
  <c r="AK1487" i="1" a="1"/>
  <c r="AK1487" i="1" s="1"/>
  <c r="AK1249" i="1" a="1"/>
  <c r="AK1249" i="1" s="1"/>
  <c r="AZ1246" i="1" a="1"/>
  <c r="AZ1246" i="1" s="1"/>
  <c r="L1282" i="1" a="1"/>
  <c r="L1282" i="1" s="1"/>
  <c r="AJ1510" i="1" a="1"/>
  <c r="AJ1510" i="1" s="1"/>
  <c r="AJ1446" i="1" a="1"/>
  <c r="AJ1446" i="1" s="1"/>
  <c r="AJ1555" i="1" a="1"/>
  <c r="AJ1555" i="1" s="1"/>
  <c r="L1237" i="1" a="1"/>
  <c r="L1237" i="1" s="1"/>
  <c r="N1237" i="1" s="1"/>
  <c r="H1640" i="1" a="1"/>
  <c r="H1640" i="1" s="1"/>
  <c r="I1640" i="1" s="1"/>
  <c r="H1552" i="1" a="1"/>
  <c r="H1552" i="1" s="1"/>
  <c r="I1552" i="1" s="1"/>
  <c r="H1676" i="1" a="1"/>
  <c r="H1676" i="1" s="1"/>
  <c r="I1676" i="1" s="1"/>
  <c r="H1604" i="1" a="1"/>
  <c r="H1604" i="1" s="1"/>
  <c r="I1604" i="1" s="1"/>
  <c r="H1507" i="1" a="1"/>
  <c r="H1507" i="1" s="1"/>
  <c r="I1507" i="1" s="1"/>
  <c r="H1245" i="1" a="1"/>
  <c r="H1245" i="1" s="1"/>
  <c r="I1245" i="1" s="1"/>
  <c r="H1560" i="1" a="1"/>
  <c r="H1560" i="1" s="1"/>
  <c r="I1560" i="1" s="1"/>
  <c r="H1372" i="1" a="1"/>
  <c r="H1372" i="1" s="1"/>
  <c r="I1372" i="1" s="1"/>
  <c r="H1335" i="1" a="1"/>
  <c r="H1335" i="1" s="1"/>
  <c r="I1335" i="1" s="1"/>
  <c r="H1515" i="1" a="1"/>
  <c r="H1515" i="1" s="1"/>
  <c r="I1515" i="1" s="1"/>
  <c r="H1596" i="1" a="1"/>
  <c r="H1596" i="1" s="1"/>
  <c r="I1596" i="1" s="1"/>
  <c r="H1290" i="1" a="1"/>
  <c r="H1290" i="1" s="1"/>
  <c r="I1290" i="1" s="1"/>
  <c r="H1417" i="1" a="1"/>
  <c r="H1417" i="1" s="1"/>
  <c r="I1417" i="1" s="1"/>
  <c r="H1425" i="1" a="1"/>
  <c r="H1425" i="1" s="1"/>
  <c r="I1425" i="1" s="1"/>
  <c r="H1470" i="1" a="1"/>
  <c r="H1470" i="1" s="1"/>
  <c r="I1470" i="1" s="1"/>
  <c r="H1282" i="1" a="1"/>
  <c r="H1282" i="1" s="1"/>
  <c r="I1282" i="1" s="1"/>
  <c r="H1462" i="1" a="1"/>
  <c r="H1462" i="1" s="1"/>
  <c r="I1462" i="1" s="1"/>
  <c r="AK1747" i="1" a="1"/>
  <c r="AK1747" i="1" s="1"/>
  <c r="AK1677" i="1" a="1"/>
  <c r="AK1677" i="1" s="1"/>
  <c r="AK1605" i="1" a="1"/>
  <c r="AK1605" i="1" s="1"/>
  <c r="AK1553" i="1" a="1"/>
  <c r="AK1553" i="1" s="1"/>
  <c r="AK1597" i="1" a="1"/>
  <c r="AK1597" i="1" s="1"/>
  <c r="AK1433" i="1" a="1"/>
  <c r="AK1433" i="1" s="1"/>
  <c r="AK1516" i="1" a="1"/>
  <c r="AK1516" i="1" s="1"/>
  <c r="AK1336" i="1" a="1"/>
  <c r="AK1336" i="1" s="1"/>
  <c r="AK1719" i="1" a="1"/>
  <c r="AK1719" i="1" s="1"/>
  <c r="AK1328" i="1" a="1"/>
  <c r="AK1328" i="1" s="1"/>
  <c r="AK1253" i="1" a="1"/>
  <c r="AK1253" i="1" s="1"/>
  <c r="AK1561" i="1" a="1"/>
  <c r="AK1561" i="1" s="1"/>
  <c r="AK1381" i="1" a="1"/>
  <c r="AK1381" i="1" s="1"/>
  <c r="AK1343" i="1" a="1"/>
  <c r="AK1343" i="1" s="1"/>
  <c r="AK1426" i="1" a="1"/>
  <c r="AK1426" i="1" s="1"/>
  <c r="AK1508" i="1" a="1"/>
  <c r="AK1508" i="1" s="1"/>
  <c r="AK1523" i="1" a="1"/>
  <c r="AK1523" i="1" s="1"/>
  <c r="AK1478" i="1" a="1"/>
  <c r="AK1478" i="1" s="1"/>
  <c r="AK1238" i="1" a="1"/>
  <c r="AK1238" i="1" s="1"/>
  <c r="AK1388" i="1" a="1"/>
  <c r="AK1388" i="1" s="1"/>
  <c r="AK1568" i="1" a="1"/>
  <c r="AK1568" i="1" s="1"/>
  <c r="AK1418" i="1" a="1"/>
  <c r="AK1418" i="1" s="1"/>
  <c r="AK1471" i="1" a="1"/>
  <c r="AK1471" i="1" s="1"/>
  <c r="AK1373" i="1" a="1"/>
  <c r="AK1373" i="1" s="1"/>
  <c r="AK1712" i="1" a="1"/>
  <c r="AK1712" i="1" s="1"/>
  <c r="AK1684" i="1" a="1"/>
  <c r="AK1684" i="1" s="1"/>
  <c r="AK1463" i="1" a="1"/>
  <c r="AK1463" i="1" s="1"/>
  <c r="AK1291" i="1" a="1"/>
  <c r="AK1291" i="1" s="1"/>
  <c r="BA1742" i="1" a="1"/>
  <c r="BA1742" i="1" s="1"/>
  <c r="BA1730" i="1" a="1"/>
  <c r="BA1730" i="1" s="1"/>
  <c r="BA1797" i="1" a="1"/>
  <c r="BA1797" i="1" s="1"/>
  <c r="BA1785" i="1" a="1"/>
  <c r="BA1785" i="1" s="1"/>
  <c r="BA1820" i="1" a="1"/>
  <c r="BA1820" i="1" s="1"/>
  <c r="BA1767" i="1" a="1"/>
  <c r="BA1767" i="1" s="1"/>
  <c r="BA1811" i="1" a="1"/>
  <c r="BA1811" i="1" s="1"/>
  <c r="BA1700" i="1" a="1"/>
  <c r="BA1700" i="1" s="1"/>
  <c r="BA1724" i="1" a="1"/>
  <c r="BA1724" i="1" s="1"/>
  <c r="BA1763" i="1" a="1"/>
  <c r="BA1763" i="1" s="1"/>
  <c r="BA1704" i="1" a="1"/>
  <c r="BA1704" i="1" s="1"/>
  <c r="BA1682" i="1" a="1"/>
  <c r="BA1682" i="1" s="1"/>
  <c r="BA1673" i="1" a="1"/>
  <c r="BA1673" i="1" s="1"/>
  <c r="BA1635" i="1" a="1"/>
  <c r="BA1635" i="1" s="1"/>
  <c r="BA1593" i="1" a="1"/>
  <c r="BA1593" i="1" s="1"/>
  <c r="BA1818" i="1" a="1"/>
  <c r="BA1818" i="1" s="1"/>
  <c r="BA1815" i="1" a="1"/>
  <c r="BA1815" i="1" s="1"/>
  <c r="BA1709" i="1" a="1"/>
  <c r="BA1709" i="1" s="1"/>
  <c r="BA1779" i="1" a="1"/>
  <c r="BA1779" i="1" s="1"/>
  <c r="BA1717" i="1" a="1"/>
  <c r="BA1717" i="1" s="1"/>
  <c r="BA1707" i="1" a="1"/>
  <c r="BA1707" i="1" s="1"/>
  <c r="BA1671" i="1" a="1"/>
  <c r="BA1671" i="1" s="1"/>
  <c r="BA1602" i="1" a="1"/>
  <c r="BA1602" i="1" s="1"/>
  <c r="BA1543" i="1" a="1"/>
  <c r="BA1543" i="1" s="1"/>
  <c r="BA1735" i="1" a="1"/>
  <c r="BA1735" i="1" s="1"/>
  <c r="BA1548" i="1" a="1"/>
  <c r="BA1548" i="1" s="1"/>
  <c r="BA1503" i="1" a="1"/>
  <c r="BA1503" i="1" s="1"/>
  <c r="BA1494" i="1" a="1"/>
  <c r="BA1494" i="1" s="1"/>
  <c r="BA1423" i="1" a="1"/>
  <c r="BA1423" i="1" s="1"/>
  <c r="BA1413" i="1" a="1"/>
  <c r="BA1413" i="1" s="1"/>
  <c r="BA1303" i="1" a="1"/>
  <c r="BA1303" i="1" s="1"/>
  <c r="BA1278" i="1" a="1"/>
  <c r="BA1278" i="1" s="1"/>
  <c r="BA1806" i="1" a="1"/>
  <c r="BA1806" i="1" s="1"/>
  <c r="BA1399" i="1" a="1"/>
  <c r="BA1399" i="1" s="1"/>
  <c r="BA1276" i="1" a="1"/>
  <c r="BA1276" i="1" s="1"/>
  <c r="BA1628" i="1" a="1"/>
  <c r="BA1628" i="1" s="1"/>
  <c r="BA1539" i="1" a="1"/>
  <c r="BA1539" i="1" s="1"/>
  <c r="BA1528" i="1" a="1"/>
  <c r="BA1528" i="1" s="1"/>
  <c r="BA1453" i="1" a="1"/>
  <c r="BA1453" i="1" s="1"/>
  <c r="BA1363" i="1" a="1"/>
  <c r="BA1363" i="1" s="1"/>
  <c r="BA1269" i="1" a="1"/>
  <c r="BA1269" i="1" s="1"/>
  <c r="BA1251" i="1" a="1"/>
  <c r="BA1251" i="1" s="1"/>
  <c r="BA1476" i="1" a="1"/>
  <c r="BA1476" i="1" s="1"/>
  <c r="BA1794" i="1" a="1"/>
  <c r="BA1794" i="1" s="1"/>
  <c r="BA1573" i="1" a="1"/>
  <c r="BA1573" i="1" s="1"/>
  <c r="BA1584" i="1" a="1"/>
  <c r="BA1584" i="1" s="1"/>
  <c r="BA1610" i="1" a="1"/>
  <c r="BA1610" i="1" s="1"/>
  <c r="BA1558" i="1" a="1"/>
  <c r="BA1558" i="1" s="1"/>
  <c r="BA1744" i="1" a="1"/>
  <c r="BA1744" i="1" s="1"/>
  <c r="BA1653" i="1" a="1"/>
  <c r="BA1653" i="1" s="1"/>
  <c r="BA1591" i="1" a="1"/>
  <c r="BA1591" i="1" s="1"/>
  <c r="BA1772" i="1" a="1"/>
  <c r="BA1772" i="1" s="1"/>
  <c r="BA1739" i="1" a="1"/>
  <c r="BA1739" i="1" s="1"/>
  <c r="BA1646" i="1" a="1"/>
  <c r="BA1646" i="1" s="1"/>
  <c r="BA1296" i="1" a="1"/>
  <c r="BA1296" i="1" s="1"/>
  <c r="BA1288" i="1" a="1"/>
  <c r="BA1288" i="1" s="1"/>
  <c r="BA1273" i="1" a="1"/>
  <c r="BA1273" i="1" s="1"/>
  <c r="BA1752" i="1" a="1"/>
  <c r="BA1752" i="1" s="1"/>
  <c r="BA1695" i="1" a="1"/>
  <c r="BA1695" i="1" s="1"/>
  <c r="BA1566" i="1" a="1"/>
  <c r="BA1566" i="1" s="1"/>
  <c r="BA1689" i="1" a="1"/>
  <c r="BA1689" i="1" s="1"/>
  <c r="BA1637" i="1" a="1"/>
  <c r="BA1637" i="1" s="1"/>
  <c r="BA1489" i="1" a="1"/>
  <c r="BA1489" i="1" s="1"/>
  <c r="BA1366" i="1" a="1"/>
  <c r="BA1366" i="1" s="1"/>
  <c r="BA1501" i="1" a="1"/>
  <c r="BA1501" i="1" s="1"/>
  <c r="BA1431" i="1" a="1"/>
  <c r="BA1431" i="1" s="1"/>
  <c r="BA1659" i="1" a="1"/>
  <c r="BA1659" i="1" s="1"/>
  <c r="BA1513" i="1" a="1"/>
  <c r="BA1513" i="1" s="1"/>
  <c r="BA1444" i="1" a="1"/>
  <c r="BA1444" i="1" s="1"/>
  <c r="BA1393" i="1" a="1"/>
  <c r="BA1393" i="1" s="1"/>
  <c r="BA1632" i="1" a="1"/>
  <c r="BA1632" i="1" s="1"/>
  <c r="BA1617" i="1" a="1"/>
  <c r="BA1617" i="1" s="1"/>
  <c r="BA1404" i="1" a="1"/>
  <c r="BA1404" i="1" s="1"/>
  <c r="BA1359" i="1" a="1"/>
  <c r="BA1359" i="1" s="1"/>
  <c r="BA1449" i="1" a="1"/>
  <c r="BA1449" i="1" s="1"/>
  <c r="BA1348" i="1" a="1"/>
  <c r="BA1348" i="1" s="1"/>
  <c r="BA1333" i="1" a="1"/>
  <c r="BA1333" i="1" s="1"/>
  <c r="BA1318" i="1" a="1"/>
  <c r="BA1318" i="1" s="1"/>
  <c r="BA1243" i="1" a="1"/>
  <c r="BA1243" i="1" s="1"/>
  <c r="BA1790" i="1" a="1"/>
  <c r="BA1790" i="1" s="1"/>
  <c r="BA1588" i="1" a="1"/>
  <c r="BA1588" i="1" s="1"/>
  <c r="BA1546" i="1" a="1"/>
  <c r="BA1546" i="1" s="1"/>
  <c r="BA1534" i="1" a="1"/>
  <c r="BA1534" i="1" s="1"/>
  <c r="BA1521" i="1" a="1"/>
  <c r="BA1521" i="1" s="1"/>
  <c r="BA1770" i="1" a="1"/>
  <c r="BA1770" i="1" s="1"/>
  <c r="BA1498" i="1" a="1"/>
  <c r="BA1498" i="1" s="1"/>
  <c r="BA1468" i="1" a="1"/>
  <c r="BA1468" i="1" s="1"/>
  <c r="BA1341" i="1" a="1"/>
  <c r="BA1341" i="1" s="1"/>
  <c r="BA1368" i="1" a="1"/>
  <c r="BA1368" i="1" s="1"/>
  <c r="BA1264" i="1" a="1"/>
  <c r="BA1264" i="1" s="1"/>
  <c r="BA1408" i="1" a="1"/>
  <c r="BA1408" i="1" s="1"/>
  <c r="BA1314" i="1" a="1"/>
  <c r="BA1314" i="1" s="1"/>
  <c r="BA1309" i="1" a="1"/>
  <c r="BA1309" i="1" s="1"/>
  <c r="BA1354" i="1" a="1"/>
  <c r="BA1354" i="1" s="1"/>
  <c r="BA1456" i="1" a="1"/>
  <c r="BA1456" i="1" s="1"/>
  <c r="BA1386" i="1" a="1"/>
  <c r="BA1386" i="1" s="1"/>
  <c r="BA1623" i="1" a="1"/>
  <c r="BA1623" i="1" s="1"/>
  <c r="BA1438" i="1" a="1"/>
  <c r="BA1438" i="1" s="1"/>
  <c r="BA1411" i="1" a="1"/>
  <c r="BA1411" i="1" s="1"/>
  <c r="BA1378" i="1" a="1"/>
  <c r="BA1378" i="1" s="1"/>
  <c r="BA1758" i="1" a="1"/>
  <c r="BA1758" i="1" s="1"/>
  <c r="AZ1260" i="1" a="1"/>
  <c r="AZ1260" i="1" s="1"/>
  <c r="AL1263" i="1" a="1"/>
  <c r="AL1263" i="1" s="1"/>
  <c r="AK1283" i="1" a="1"/>
  <c r="AK1283" i="1" s="1"/>
  <c r="BA1323" i="1" a="1"/>
  <c r="BA1323" i="1" s="1"/>
  <c r="AJ1390" i="1" a="1"/>
  <c r="AJ1390" i="1" s="1"/>
  <c r="AK1481" i="1" a="1"/>
  <c r="AK1481" i="1" s="1"/>
  <c r="AL1609" i="1" a="1"/>
  <c r="AL1609" i="1" s="1"/>
  <c r="AL1631" i="1" a="1"/>
  <c r="AL1631" i="1" s="1"/>
  <c r="AL1762" i="1" a="1"/>
  <c r="AL1762" i="1" s="1"/>
  <c r="BA1747" i="1" a="1"/>
  <c r="BA1747" i="1" s="1"/>
  <c r="BA1597" i="1" a="1"/>
  <c r="BA1597" i="1" s="1"/>
  <c r="BA1641" i="1" a="1"/>
  <c r="BA1641" i="1" s="1"/>
  <c r="BA1677" i="1" a="1"/>
  <c r="BA1677" i="1" s="1"/>
  <c r="BA1568" i="1" a="1"/>
  <c r="BA1568" i="1" s="1"/>
  <c r="BA1523" i="1" a="1"/>
  <c r="BA1523" i="1" s="1"/>
  <c r="BA1712" i="1" a="1"/>
  <c r="BA1712" i="1" s="1"/>
  <c r="BA1381" i="1" a="1"/>
  <c r="BA1381" i="1" s="1"/>
  <c r="BA1426" i="1" a="1"/>
  <c r="BA1426" i="1" s="1"/>
  <c r="BA1648" i="1" a="1"/>
  <c r="BA1648" i="1" s="1"/>
  <c r="BA1388" i="1" a="1"/>
  <c r="BA1388" i="1" s="1"/>
  <c r="BA1561" i="1" a="1"/>
  <c r="BA1561" i="1" s="1"/>
  <c r="BA1336" i="1" a="1"/>
  <c r="BA1336" i="1" s="1"/>
  <c r="BA1508" i="1" a="1"/>
  <c r="BA1508" i="1" s="1"/>
  <c r="BA1433" i="1" a="1"/>
  <c r="BA1433" i="1" s="1"/>
  <c r="BA1298" i="1" a="1"/>
  <c r="BA1298" i="1" s="1"/>
  <c r="BA1605" i="1" a="1"/>
  <c r="BA1605" i="1" s="1"/>
  <c r="BA1684" i="1" a="1"/>
  <c r="BA1684" i="1" s="1"/>
  <c r="BA1373" i="1" a="1"/>
  <c r="BA1373" i="1" s="1"/>
  <c r="BA1253" i="1" a="1"/>
  <c r="BA1253" i="1" s="1"/>
  <c r="BA1516" i="1" a="1"/>
  <c r="BA1516" i="1" s="1"/>
  <c r="AK1755" i="1" a="1"/>
  <c r="AK1755" i="1" s="1"/>
  <c r="AK1714" i="1" a="1"/>
  <c r="AK1714" i="1" s="1"/>
  <c r="AK1803" i="1" a="1"/>
  <c r="AK1803" i="1" s="1"/>
  <c r="AK1732" i="1" a="1"/>
  <c r="AK1732" i="1" s="1"/>
  <c r="AK1787" i="1" a="1"/>
  <c r="AK1787" i="1" s="1"/>
  <c r="AK1760" i="1" a="1"/>
  <c r="AK1760" i="1" s="1"/>
  <c r="AK1570" i="1" a="1"/>
  <c r="AK1570" i="1" s="1"/>
  <c r="AK1620" i="1" a="1"/>
  <c r="AK1620" i="1" s="1"/>
  <c r="AK1581" i="1" a="1"/>
  <c r="AK1581" i="1" s="1"/>
  <c r="AK1625" i="1" a="1"/>
  <c r="AK1625" i="1" s="1"/>
  <c r="AK1727" i="1" a="1"/>
  <c r="AK1727" i="1" s="1"/>
  <c r="AK1692" i="1" a="1"/>
  <c r="AK1692" i="1" s="1"/>
  <c r="AK1330" i="1" a="1"/>
  <c r="AK1330" i="1" s="1"/>
  <c r="AK1266" i="1" a="1"/>
  <c r="AK1266" i="1" s="1"/>
  <c r="AK1643" i="1" a="1"/>
  <c r="AK1643" i="1" s="1"/>
  <c r="AK1607" i="1" a="1"/>
  <c r="AK1607" i="1" s="1"/>
  <c r="AK1576" i="1" a="1"/>
  <c r="AK1576" i="1" s="1"/>
  <c r="AK1390" i="1" a="1"/>
  <c r="AK1390" i="1" s="1"/>
  <c r="AK1293" i="1" a="1"/>
  <c r="AK1293" i="1" s="1"/>
  <c r="AK1776" i="1" a="1"/>
  <c r="AK1776" i="1" s="1"/>
  <c r="AK1749" i="1" a="1"/>
  <c r="AK1749" i="1" s="1"/>
  <c r="AK1697" i="1" a="1"/>
  <c r="AK1697" i="1" s="1"/>
  <c r="AK1396" i="1" a="1"/>
  <c r="AK1396" i="1" s="1"/>
  <c r="AK1782" i="1" a="1"/>
  <c r="AK1782" i="1" s="1"/>
  <c r="AK1311" i="1" a="1"/>
  <c r="AK1311" i="1" s="1"/>
  <c r="AK1563" i="1" a="1"/>
  <c r="AK1563" i="1" s="1"/>
  <c r="AK1555" i="1" a="1"/>
  <c r="AK1555" i="1" s="1"/>
  <c r="AK1525" i="1" a="1"/>
  <c r="AK1525" i="1" s="1"/>
  <c r="AK1510" i="1" a="1"/>
  <c r="AK1510" i="1" s="1"/>
  <c r="AK1441" i="1" a="1"/>
  <c r="AK1441" i="1" s="1"/>
  <c r="AK1428" i="1" a="1"/>
  <c r="AK1428" i="1" s="1"/>
  <c r="AK1531" i="1" a="1"/>
  <c r="AK1531" i="1" s="1"/>
  <c r="AK1491" i="1" a="1"/>
  <c r="AK1491" i="1" s="1"/>
  <c r="AK1480" i="1" a="1"/>
  <c r="AK1480" i="1" s="1"/>
  <c r="AK1465" i="1" a="1"/>
  <c r="AK1465" i="1" s="1"/>
  <c r="AM1465" i="1" s="1"/>
  <c r="AN1465" i="1" s="1"/>
  <c r="AK1808" i="1" a="1"/>
  <c r="AK1808" i="1" s="1"/>
  <c r="AK1351" i="1" a="1"/>
  <c r="AK1351" i="1" s="1"/>
  <c r="AK1240" i="1" a="1"/>
  <c r="AK1240" i="1" s="1"/>
  <c r="AK1338" i="1" a="1"/>
  <c r="AK1338" i="1" s="1"/>
  <c r="AK1656" i="1" a="1"/>
  <c r="AK1656" i="1" s="1"/>
  <c r="AK1721" i="1" a="1"/>
  <c r="AK1721" i="1" s="1"/>
  <c r="AK1599" i="1" a="1"/>
  <c r="AK1599" i="1" s="1"/>
  <c r="AZ1792" i="1" a="1"/>
  <c r="AZ1792" i="1" s="1"/>
  <c r="AZ1765" i="1" a="1"/>
  <c r="AZ1765" i="1" s="1"/>
  <c r="AZ1756" i="1" a="1"/>
  <c r="AZ1756" i="1" s="1"/>
  <c r="AZ1715" i="1" a="1"/>
  <c r="AZ1715" i="1" s="1"/>
  <c r="AZ1733" i="1" a="1"/>
  <c r="AZ1733" i="1" s="1"/>
  <c r="AZ1804" i="1" a="1"/>
  <c r="AZ1804" i="1" s="1"/>
  <c r="AZ1687" i="1" a="1"/>
  <c r="AZ1687" i="1" s="1"/>
  <c r="AZ1809" i="1" a="1"/>
  <c r="AZ1809" i="1" s="1"/>
  <c r="AZ1788" i="1" a="1"/>
  <c r="AZ1788" i="1" s="1"/>
  <c r="AZ1750" i="1" a="1"/>
  <c r="AZ1750" i="1" s="1"/>
  <c r="AZ1571" i="1" a="1"/>
  <c r="AZ1571" i="1" s="1"/>
  <c r="AZ1777" i="1" a="1"/>
  <c r="AZ1777" i="1" s="1"/>
  <c r="AZ1556" i="1" a="1"/>
  <c r="AZ1556" i="1" s="1"/>
  <c r="AZ1680" i="1" a="1"/>
  <c r="AZ1680" i="1" s="1"/>
  <c r="AZ1651" i="1" a="1"/>
  <c r="AZ1651" i="1" s="1"/>
  <c r="AZ1630" i="1" a="1"/>
  <c r="AZ1630" i="1" s="1"/>
  <c r="AZ1586" i="1" a="1"/>
  <c r="AZ1586" i="1" s="1"/>
  <c r="AZ1331" i="1" a="1"/>
  <c r="AZ1331" i="1" s="1"/>
  <c r="AZ1662" i="1" a="1"/>
  <c r="AZ1662" i="1" s="1"/>
  <c r="AZ1582" i="1" a="1"/>
  <c r="AZ1582" i="1" s="1"/>
  <c r="AZ1541" i="1" a="1"/>
  <c r="AZ1541" i="1" s="1"/>
  <c r="AZ1526" i="1" a="1"/>
  <c r="AZ1526" i="1" s="1"/>
  <c r="AZ1496" i="1" a="1"/>
  <c r="AZ1496" i="1" s="1"/>
  <c r="AZ1376" i="1" a="1"/>
  <c r="AZ1376" i="1" s="1"/>
  <c r="AZ1316" i="1" a="1"/>
  <c r="AZ1316" i="1" s="1"/>
  <c r="AZ1406" i="1" a="1"/>
  <c r="AZ1406" i="1" s="1"/>
  <c r="AZ1626" i="1" a="1"/>
  <c r="AZ1626" i="1" s="1"/>
  <c r="AZ1537" i="1" a="1"/>
  <c r="AZ1537" i="1" s="1"/>
  <c r="AZ1474" i="1" a="1"/>
  <c r="AZ1474" i="1" s="1"/>
  <c r="AZ1352" i="1" a="1"/>
  <c r="AZ1352" i="1" s="1"/>
  <c r="AZ1339" i="1" a="1"/>
  <c r="AZ1339" i="1" s="1"/>
  <c r="AZ1813" i="1" a="1"/>
  <c r="AZ1813" i="1" s="1"/>
  <c r="AZ1615" i="1" a="1"/>
  <c r="AZ1615" i="1" s="1"/>
  <c r="AZ1761" i="1" a="1"/>
  <c r="AZ1761" i="1" s="1"/>
  <c r="AZ1519" i="1" a="1"/>
  <c r="AZ1519" i="1" s="1"/>
  <c r="AZ1436" i="1" a="1"/>
  <c r="AZ1436" i="1" s="1"/>
  <c r="AZ1429" i="1" a="1"/>
  <c r="AZ1429" i="1" s="1"/>
  <c r="AZ1666" i="1" a="1"/>
  <c r="AZ1666" i="1" s="1"/>
  <c r="AZ1737" i="1" a="1"/>
  <c r="AZ1737" i="1" s="1"/>
  <c r="AZ1487" i="1" a="1"/>
  <c r="AZ1487" i="1" s="1"/>
  <c r="AZ1608" i="1" a="1"/>
  <c r="AZ1608" i="1" s="1"/>
  <c r="AZ1621" i="1" a="1"/>
  <c r="AZ1621" i="1" s="1"/>
  <c r="AZ1447" i="1" a="1"/>
  <c r="AZ1447" i="1" s="1"/>
  <c r="AZ1249" i="1" a="1"/>
  <c r="AZ1249" i="1" s="1"/>
  <c r="AZ1384" i="1" a="1"/>
  <c r="AZ1384" i="1" s="1"/>
  <c r="AZ1357" i="1" a="1"/>
  <c r="AZ1357" i="1" s="1"/>
  <c r="AZ1346" i="1" a="1"/>
  <c r="AZ1346" i="1" s="1"/>
  <c r="AZ1301" i="1" a="1"/>
  <c r="AZ1301" i="1" s="1"/>
  <c r="AZ1511" i="1" a="1"/>
  <c r="AZ1511" i="1" s="1"/>
  <c r="BB1511" i="1" s="1"/>
  <c r="BC1511" i="1" s="1"/>
  <c r="AZ1442" i="1" a="1"/>
  <c r="AZ1442" i="1" s="1"/>
  <c r="AZ1294" i="1" a="1"/>
  <c r="AZ1294" i="1" s="1"/>
  <c r="AZ1286" i="1" a="1"/>
  <c r="AZ1286" i="1" s="1"/>
  <c r="AZ1466" i="1" a="1"/>
  <c r="AZ1466" i="1" s="1"/>
  <c r="AZ1361" i="1" a="1"/>
  <c r="AZ1361" i="1" s="1"/>
  <c r="AZ1261" i="1" a="1"/>
  <c r="AZ1261" i="1" s="1"/>
  <c r="BA1283" i="1" a="1"/>
  <c r="BA1283" i="1" s="1"/>
  <c r="AJ1354" i="1" a="1"/>
  <c r="AJ1354" i="1" s="1"/>
  <c r="AZ1356" i="1" a="1"/>
  <c r="AZ1356" i="1" s="1"/>
  <c r="AL1490" i="1" a="1"/>
  <c r="AL1490" i="1" s="1"/>
  <c r="AK1518" i="1" a="1"/>
  <c r="AK1518" i="1" s="1"/>
  <c r="AK1678" i="1" a="1"/>
  <c r="AK1678" i="1" s="1"/>
  <c r="AL1753" i="1" a="1"/>
  <c r="AL1753" i="1" s="1"/>
  <c r="AL1640" i="1" a="1"/>
  <c r="AL1640" i="1" s="1"/>
  <c r="AL1560" i="1" a="1"/>
  <c r="AL1560" i="1" s="1"/>
  <c r="AL1327" i="1" a="1"/>
  <c r="AL1327" i="1" s="1"/>
  <c r="AL1282" i="1" a="1"/>
  <c r="AL1282" i="1" s="1"/>
  <c r="AL1462" i="1" a="1"/>
  <c r="AL1462" i="1" s="1"/>
  <c r="AL1380" i="1" a="1"/>
  <c r="AL1380" i="1" s="1"/>
  <c r="AL1425" i="1" a="1"/>
  <c r="AL1425" i="1" s="1"/>
  <c r="AL1507" i="1" a="1"/>
  <c r="AL1507" i="1" s="1"/>
  <c r="AL1417" i="1" a="1"/>
  <c r="AL1417" i="1" s="1"/>
  <c r="AL1552" i="1" a="1"/>
  <c r="AL1552" i="1" s="1"/>
  <c r="BA1733" i="1" a="1"/>
  <c r="BA1733" i="1" s="1"/>
  <c r="BA1813" i="1" a="1"/>
  <c r="BA1813" i="1" s="1"/>
  <c r="BA1777" i="1" a="1"/>
  <c r="BA1777" i="1" s="1"/>
  <c r="BA1804" i="1" a="1"/>
  <c r="BA1804" i="1" s="1"/>
  <c r="BA1630" i="1" a="1"/>
  <c r="BA1630" i="1" s="1"/>
  <c r="BA1765" i="1" a="1"/>
  <c r="BA1765" i="1" s="1"/>
  <c r="BA1756" i="1" a="1"/>
  <c r="BA1756" i="1" s="1"/>
  <c r="BA1728" i="1" a="1"/>
  <c r="BA1728" i="1" s="1"/>
  <c r="BA1715" i="1" a="1"/>
  <c r="BA1715" i="1" s="1"/>
  <c r="BA1687" i="1" a="1"/>
  <c r="BA1687" i="1" s="1"/>
  <c r="BA1615" i="1" a="1"/>
  <c r="BA1615" i="1" s="1"/>
  <c r="BA1571" i="1" a="1"/>
  <c r="BA1571" i="1" s="1"/>
  <c r="BA1537" i="1" a="1"/>
  <c r="BA1537" i="1" s="1"/>
  <c r="BA1532" i="1" a="1"/>
  <c r="BA1532" i="1" s="1"/>
  <c r="BA1737" i="1" a="1"/>
  <c r="BA1737" i="1" s="1"/>
  <c r="BA1626" i="1" a="1"/>
  <c r="BA1626" i="1" s="1"/>
  <c r="BA1586" i="1" a="1"/>
  <c r="BA1586" i="1" s="1"/>
  <c r="BA1750" i="1" a="1"/>
  <c r="BA1750" i="1" s="1"/>
  <c r="BA1702" i="1" a="1"/>
  <c r="BA1702" i="1" s="1"/>
  <c r="BA1474" i="1" a="1"/>
  <c r="BA1474" i="1" s="1"/>
  <c r="BA1451" i="1" a="1"/>
  <c r="BA1451" i="1" s="1"/>
  <c r="BA1788" i="1" a="1"/>
  <c r="BA1788" i="1" s="1"/>
  <c r="BA1436" i="1" a="1"/>
  <c r="BA1436" i="1" s="1"/>
  <c r="BA1294" i="1" a="1"/>
  <c r="BA1294" i="1" s="1"/>
  <c r="BA1644" i="1" a="1"/>
  <c r="BA1644" i="1" s="1"/>
  <c r="BA1406" i="1" a="1"/>
  <c r="BA1406" i="1" s="1"/>
  <c r="BA1384" i="1" a="1"/>
  <c r="BA1384" i="1" s="1"/>
  <c r="BA1357" i="1" a="1"/>
  <c r="BA1357" i="1" s="1"/>
  <c r="BA1397" i="1" a="1"/>
  <c r="BA1397" i="1" s="1"/>
  <c r="BA1657" i="1" a="1"/>
  <c r="BA1657" i="1" s="1"/>
  <c r="BA1722" i="1" a="1"/>
  <c r="BA1722" i="1" s="1"/>
  <c r="BA1621" i="1" a="1"/>
  <c r="BA1621" i="1" s="1"/>
  <c r="BA1519" i="1" a="1"/>
  <c r="BA1519" i="1" s="1"/>
  <c r="BA1511" i="1" a="1"/>
  <c r="BA1511" i="1" s="1"/>
  <c r="BA1608" i="1" a="1"/>
  <c r="BA1608" i="1" s="1"/>
  <c r="BA1556" i="1" a="1"/>
  <c r="BA1556" i="1" s="1"/>
  <c r="BA1693" i="1" a="1"/>
  <c r="BA1693" i="1" s="1"/>
  <c r="BA1680" i="1" a="1"/>
  <c r="BA1680" i="1" s="1"/>
  <c r="BA1651" i="1" a="1"/>
  <c r="BA1651" i="1" s="1"/>
  <c r="BA1541" i="1" a="1"/>
  <c r="BA1541" i="1" s="1"/>
  <c r="BA1271" i="1" a="1"/>
  <c r="BA1271" i="1" s="1"/>
  <c r="BA1698" i="1" a="1"/>
  <c r="BA1698" i="1" s="1"/>
  <c r="BA1582" i="1" a="1"/>
  <c r="BA1582" i="1" s="1"/>
  <c r="BA1666" i="1" a="1"/>
  <c r="BA1666" i="1" s="1"/>
  <c r="BA1267" i="1" a="1"/>
  <c r="BA1267" i="1" s="1"/>
  <c r="BA1662" i="1" a="1"/>
  <c r="BA1662" i="1" s="1"/>
  <c r="BA1526" i="1" a="1"/>
  <c r="BA1526" i="1" s="1"/>
  <c r="BA1442" i="1" a="1"/>
  <c r="BA1442" i="1" s="1"/>
  <c r="BA1391" i="1" a="1"/>
  <c r="BA1391" i="1" s="1"/>
  <c r="BA1346" i="1" a="1"/>
  <c r="BA1346" i="1" s="1"/>
  <c r="BA1301" i="1" a="1"/>
  <c r="BA1301" i="1" s="1"/>
  <c r="BA1331" i="1" a="1"/>
  <c r="BA1331" i="1" s="1"/>
  <c r="BA1286" i="1" a="1"/>
  <c r="BA1286" i="1" s="1"/>
  <c r="BA1761" i="1" a="1"/>
  <c r="BA1761" i="1" s="1"/>
  <c r="BA1577" i="1" a="1"/>
  <c r="BA1577" i="1" s="1"/>
  <c r="BA1316" i="1" a="1"/>
  <c r="BA1316" i="1" s="1"/>
  <c r="BA1496" i="1" a="1"/>
  <c r="BA1496" i="1" s="1"/>
  <c r="AJ1822" i="1" a="1"/>
  <c r="AJ1822" i="1" s="1"/>
  <c r="AJ1800" i="1" a="1"/>
  <c r="AJ1800" i="1" s="1"/>
  <c r="AJ1795" i="1" a="1"/>
  <c r="AJ1795" i="1" s="1"/>
  <c r="AJ1816" i="1" a="1"/>
  <c r="AJ1816" i="1" s="1"/>
  <c r="AJ1773" i="1" a="1"/>
  <c r="AJ1773" i="1" s="1"/>
  <c r="AJ1740" i="1" a="1"/>
  <c r="AJ1740" i="1" s="1"/>
  <c r="AJ1696" i="1" a="1"/>
  <c r="AJ1696" i="1" s="1"/>
  <c r="AJ1819" i="1" a="1"/>
  <c r="AJ1819" i="1" s="1"/>
  <c r="AJ1807" i="1" a="1"/>
  <c r="AJ1807" i="1" s="1"/>
  <c r="AJ1725" i="1" a="1"/>
  <c r="AJ1725" i="1" s="1"/>
  <c r="AJ1821" i="1" a="1"/>
  <c r="AJ1821" i="1" s="1"/>
  <c r="AJ1731" i="1" a="1"/>
  <c r="AJ1731" i="1" s="1"/>
  <c r="AJ1711" i="1" a="1"/>
  <c r="AJ1711" i="1" s="1"/>
  <c r="AJ1669" i="1" a="1"/>
  <c r="AJ1669" i="1" s="1"/>
  <c r="AJ1665" i="1" a="1"/>
  <c r="AJ1665" i="1" s="1"/>
  <c r="AJ1638" i="1" a="1"/>
  <c r="AJ1638" i="1" s="1"/>
  <c r="AJ1743" i="1" a="1"/>
  <c r="AJ1743" i="1" s="1"/>
  <c r="AJ1636" i="1" a="1"/>
  <c r="AJ1636" i="1" s="1"/>
  <c r="AJ1550" i="1" a="1"/>
  <c r="AJ1550" i="1" s="1"/>
  <c r="AJ1798" i="1" a="1"/>
  <c r="AJ1798" i="1" s="1"/>
  <c r="AJ1791" i="1" a="1"/>
  <c r="AJ1791" i="1" s="1"/>
  <c r="AJ1701" i="1" a="1"/>
  <c r="AJ1701" i="1" s="1"/>
  <c r="AJ1629" i="1" a="1"/>
  <c r="AJ1629" i="1" s="1"/>
  <c r="AJ1594" i="1" a="1"/>
  <c r="AJ1594" i="1" s="1"/>
  <c r="AJ1585" i="1" a="1"/>
  <c r="AJ1585" i="1" s="1"/>
  <c r="AJ1574" i="1" a="1"/>
  <c r="AJ1574" i="1" s="1"/>
  <c r="AJ1400" i="1" a="1"/>
  <c r="AJ1400" i="1" s="1"/>
  <c r="AJ1394" i="1" a="1"/>
  <c r="AJ1394" i="1" s="1"/>
  <c r="AJ1322" i="1" a="1"/>
  <c r="AJ1322" i="1" s="1"/>
  <c r="AJ1705" i="1" a="1"/>
  <c r="AJ1705" i="1" s="1"/>
  <c r="AJ1654" i="1" a="1"/>
  <c r="AJ1654" i="1" s="1"/>
  <c r="AJ1559" i="1" a="1"/>
  <c r="AJ1559" i="1" s="1"/>
  <c r="AJ1505" i="1" a="1"/>
  <c r="AJ1505" i="1" s="1"/>
  <c r="AJ1771" i="1" a="1"/>
  <c r="AJ1771" i="1" s="1"/>
  <c r="AJ1736" i="1" a="1"/>
  <c r="AJ1736" i="1" s="1"/>
  <c r="AJ1718" i="1" a="1"/>
  <c r="AJ1718" i="1" s="1"/>
  <c r="AJ1683" i="1" a="1"/>
  <c r="AJ1683" i="1" s="1"/>
  <c r="AJ1674" i="1" a="1"/>
  <c r="AJ1674" i="1" s="1"/>
  <c r="AJ1624" i="1" a="1"/>
  <c r="AJ1624" i="1" s="1"/>
  <c r="AJ1504" i="1" a="1"/>
  <c r="AJ1504" i="1" s="1"/>
  <c r="AJ1495" i="1" a="1"/>
  <c r="AJ1495" i="1" s="1"/>
  <c r="AJ1469" i="1" a="1"/>
  <c r="AJ1469" i="1" s="1"/>
  <c r="AJ1259" i="1" a="1"/>
  <c r="AJ1259" i="1" s="1"/>
  <c r="AJ1450" i="1" a="1"/>
  <c r="AJ1450" i="1" s="1"/>
  <c r="AJ1432" i="1" a="1"/>
  <c r="AJ1432" i="1" s="1"/>
  <c r="AJ1405" i="1" a="1"/>
  <c r="AJ1405" i="1" s="1"/>
  <c r="AJ1780" i="1" a="1"/>
  <c r="AJ1780" i="1" s="1"/>
  <c r="AJ1768" i="1" a="1"/>
  <c r="AJ1768" i="1" s="1"/>
  <c r="AJ1708" i="1" a="1"/>
  <c r="AJ1708" i="1" s="1"/>
  <c r="AJ1675" i="1" a="1"/>
  <c r="AJ1675" i="1" s="1"/>
  <c r="AJ1567" i="1" a="1"/>
  <c r="AJ1567" i="1" s="1"/>
  <c r="AJ1690" i="1" a="1"/>
  <c r="AJ1690" i="1" s="1"/>
  <c r="AJ1639" i="1" a="1"/>
  <c r="AJ1639" i="1" s="1"/>
  <c r="AJ1454" i="1" a="1"/>
  <c r="AJ1454" i="1" s="1"/>
  <c r="AJ1414" i="1" a="1"/>
  <c r="AJ1414" i="1" s="1"/>
  <c r="AJ1349" i="1" a="1"/>
  <c r="AJ1349" i="1" s="1"/>
  <c r="AJ1315" i="1" a="1"/>
  <c r="AJ1315" i="1" s="1"/>
  <c r="AJ1647" i="1" a="1"/>
  <c r="AJ1647" i="1" s="1"/>
  <c r="AJ1759" i="1" a="1"/>
  <c r="AJ1759" i="1" s="1"/>
  <c r="AJ1710" i="1" a="1"/>
  <c r="AJ1710" i="1" s="1"/>
  <c r="AJ1611" i="1" a="1"/>
  <c r="AJ1611" i="1" s="1"/>
  <c r="AJ1801" i="1" a="1"/>
  <c r="AJ1801" i="1" s="1"/>
  <c r="AJ1535" i="1" a="1"/>
  <c r="AJ1535" i="1" s="1"/>
  <c r="AJ1484" i="1" a="1"/>
  <c r="AJ1484" i="1" s="1"/>
  <c r="AJ1304" i="1" a="1"/>
  <c r="AJ1304" i="1" s="1"/>
  <c r="AJ1764" i="1" a="1"/>
  <c r="AJ1764" i="1" s="1"/>
  <c r="AJ1633" i="1" a="1"/>
  <c r="AJ1633" i="1" s="1"/>
  <c r="AJ1603" i="1" a="1"/>
  <c r="AJ1603" i="1" s="1"/>
  <c r="AJ1580" i="1" a="1"/>
  <c r="AJ1580" i="1" s="1"/>
  <c r="AJ1499" i="1" a="1"/>
  <c r="AJ1499" i="1" s="1"/>
  <c r="AJ1490" i="1" a="1"/>
  <c r="AJ1490" i="1" s="1"/>
  <c r="AJ1477" i="1" a="1"/>
  <c r="AJ1477" i="1" s="1"/>
  <c r="AJ1387" i="1" a="1"/>
  <c r="AJ1387" i="1" s="1"/>
  <c r="AJ1324" i="1" a="1"/>
  <c r="AJ1324" i="1" s="1"/>
  <c r="AJ1274" i="1" a="1"/>
  <c r="AJ1274" i="1" s="1"/>
  <c r="AJ1270" i="1" a="1"/>
  <c r="AJ1270" i="1" s="1"/>
  <c r="AJ1672" i="1" a="1"/>
  <c r="AJ1672" i="1" s="1"/>
  <c r="AJ1445" i="1" a="1"/>
  <c r="AJ1445" i="1" s="1"/>
  <c r="AJ1252" i="1" a="1"/>
  <c r="AJ1252" i="1" s="1"/>
  <c r="AJ1589" i="1" a="1"/>
  <c r="AJ1589" i="1" s="1"/>
  <c r="AJ1409" i="1" a="1"/>
  <c r="AJ1409" i="1" s="1"/>
  <c r="AJ1370" i="1" a="1"/>
  <c r="AJ1370" i="1" s="1"/>
  <c r="AJ1325" i="1" a="1"/>
  <c r="AJ1325" i="1" s="1"/>
  <c r="AJ1277" i="1" a="1"/>
  <c r="AJ1277" i="1" s="1"/>
  <c r="AJ1547" i="1" a="1"/>
  <c r="AJ1547" i="1" s="1"/>
  <c r="AJ1412" i="1" a="1"/>
  <c r="AJ1412" i="1" s="1"/>
  <c r="AJ1367" i="1" a="1"/>
  <c r="AJ1367" i="1" s="1"/>
  <c r="AJ1244" i="1" a="1"/>
  <c r="AJ1244" i="1" s="1"/>
  <c r="AJ1310" i="1" a="1"/>
  <c r="AJ1310" i="1" s="1"/>
  <c r="AJ1297" i="1" a="1"/>
  <c r="AJ1297" i="1" s="1"/>
  <c r="AJ1514" i="1" a="1"/>
  <c r="AJ1514" i="1" s="1"/>
  <c r="AJ1786" i="1" a="1"/>
  <c r="AJ1786" i="1" s="1"/>
  <c r="AJ1592" i="1" a="1"/>
  <c r="AJ1592" i="1" s="1"/>
  <c r="AJ1529" i="1" a="1"/>
  <c r="AJ1529" i="1" s="1"/>
  <c r="AJ1460" i="1" a="1"/>
  <c r="AJ1460" i="1" s="1"/>
  <c r="AJ1369" i="1" a="1"/>
  <c r="AJ1369" i="1" s="1"/>
  <c r="AZ1244" i="1" a="1"/>
  <c r="AZ1244" i="1" s="1"/>
  <c r="AJ1247" i="1" a="1"/>
  <c r="AJ1247" i="1" s="1"/>
  <c r="AJ1305" i="1" a="1"/>
  <c r="AJ1305" i="1" s="1"/>
  <c r="BA1361" i="1" a="1"/>
  <c r="BA1361" i="1" s="1"/>
  <c r="AZ1505" i="1" a="1"/>
  <c r="AZ1505" i="1" s="1"/>
  <c r="BB1505" i="1" s="1"/>
  <c r="AZ1544" i="1" a="1"/>
  <c r="AZ1544" i="1" s="1"/>
  <c r="AK1548" i="1" a="1"/>
  <c r="AK1548" i="1" s="1"/>
  <c r="AJ1637" i="1" a="1"/>
  <c r="AJ1637" i="1" s="1"/>
  <c r="AK1661" i="1" a="1"/>
  <c r="AK1661" i="1" s="1"/>
  <c r="AK1800" i="1" a="1"/>
  <c r="AK1800" i="1" s="1"/>
  <c r="AK1795" i="1" a="1"/>
  <c r="AK1795" i="1" s="1"/>
  <c r="AK1774" i="1" a="1"/>
  <c r="AK1774" i="1" s="1"/>
  <c r="AK1812" i="1" a="1"/>
  <c r="AK1812" i="1" s="1"/>
  <c r="AK1801" i="1" a="1"/>
  <c r="AK1801" i="1" s="1"/>
  <c r="AK1764" i="1" a="1"/>
  <c r="AK1764" i="1" s="1"/>
  <c r="AK1753" i="1" a="1"/>
  <c r="AK1753" i="1" s="1"/>
  <c r="AK1807" i="1" a="1"/>
  <c r="AK1807" i="1" s="1"/>
  <c r="AK1821" i="1" a="1"/>
  <c r="AK1821" i="1" s="1"/>
  <c r="AK1675" i="1" a="1"/>
  <c r="AK1675" i="1" s="1"/>
  <c r="AK1816" i="1" a="1"/>
  <c r="AK1816" i="1" s="1"/>
  <c r="AK1768" i="1" a="1"/>
  <c r="AK1768" i="1" s="1"/>
  <c r="AK1718" i="1" a="1"/>
  <c r="AK1718" i="1" s="1"/>
  <c r="AK1798" i="1" a="1"/>
  <c r="AK1798" i="1" s="1"/>
  <c r="AK1791" i="1" a="1"/>
  <c r="AK1791" i="1" s="1"/>
  <c r="AK1683" i="1" a="1"/>
  <c r="AK1683" i="1" s="1"/>
  <c r="AK1595" i="1" a="1"/>
  <c r="AK1595" i="1" s="1"/>
  <c r="AK1731" i="1" a="1"/>
  <c r="AK1731" i="1" s="1"/>
  <c r="AK1696" i="1" a="1"/>
  <c r="AK1696" i="1" s="1"/>
  <c r="AK1574" i="1" a="1"/>
  <c r="AK1574" i="1" s="1"/>
  <c r="AK1505" i="1" a="1"/>
  <c r="AK1505" i="1" s="1"/>
  <c r="AK1654" i="1" a="1"/>
  <c r="AK1654" i="1" s="1"/>
  <c r="AK1550" i="1" a="1"/>
  <c r="AK1550" i="1" s="1"/>
  <c r="AK1477" i="1" a="1"/>
  <c r="AK1477" i="1" s="1"/>
  <c r="AK1460" i="1" a="1"/>
  <c r="AK1460" i="1" s="1"/>
  <c r="AK1349" i="1" a="1"/>
  <c r="AK1349" i="1" s="1"/>
  <c r="AK1334" i="1" a="1"/>
  <c r="AK1334" i="1" s="1"/>
  <c r="AK1310" i="1" a="1"/>
  <c r="AK1310" i="1" s="1"/>
  <c r="AK1771" i="1" a="1"/>
  <c r="AK1771" i="1" s="1"/>
  <c r="AK1740" i="1" a="1"/>
  <c r="AK1740" i="1" s="1"/>
  <c r="AK1736" i="1" a="1"/>
  <c r="AK1736" i="1" s="1"/>
  <c r="AK1725" i="1" a="1"/>
  <c r="AK1725" i="1" s="1"/>
  <c r="AK1674" i="1" a="1"/>
  <c r="AK1674" i="1" s="1"/>
  <c r="AK1624" i="1" a="1"/>
  <c r="AK1624" i="1" s="1"/>
  <c r="AK1567" i="1" a="1"/>
  <c r="AK1567" i="1" s="1"/>
  <c r="AK1522" i="1" a="1"/>
  <c r="AK1522" i="1" s="1"/>
  <c r="AK1514" i="1" a="1"/>
  <c r="AK1514" i="1" s="1"/>
  <c r="AK1445" i="1" a="1"/>
  <c r="AK1445" i="1" s="1"/>
  <c r="AK1432" i="1" a="1"/>
  <c r="AK1432" i="1" s="1"/>
  <c r="AM1432" i="1" s="1"/>
  <c r="AN1432" i="1" s="1"/>
  <c r="AK1415" i="1" a="1"/>
  <c r="AK1415" i="1" s="1"/>
  <c r="AK1289" i="1" a="1"/>
  <c r="AK1289" i="1" s="1"/>
  <c r="AK1786" i="1" a="1"/>
  <c r="AK1786" i="1" s="1"/>
  <c r="AK1701" i="1" a="1"/>
  <c r="AK1701" i="1" s="1"/>
  <c r="AK1780" i="1" a="1"/>
  <c r="AK1780" i="1" s="1"/>
  <c r="AK1708" i="1" a="1"/>
  <c r="AK1708" i="1" s="1"/>
  <c r="AK1450" i="1" a="1"/>
  <c r="AK1450" i="1" s="1"/>
  <c r="AK1405" i="1" a="1"/>
  <c r="AK1405" i="1" s="1"/>
  <c r="AK1367" i="1" a="1"/>
  <c r="AK1367" i="1" s="1"/>
  <c r="AK1279" i="1" a="1"/>
  <c r="AK1279" i="1" s="1"/>
  <c r="AK1409" i="1" a="1"/>
  <c r="AK1409" i="1" s="1"/>
  <c r="AK1759" i="1" a="1"/>
  <c r="AK1759" i="1" s="1"/>
  <c r="AK1746" i="1" a="1"/>
  <c r="AK1746" i="1" s="1"/>
  <c r="AM1746" i="1" s="1"/>
  <c r="AN1746" i="1" s="1"/>
  <c r="AK1710" i="1" a="1"/>
  <c r="AK1710" i="1" s="1"/>
  <c r="AK1611" i="1" a="1"/>
  <c r="AK1611" i="1" s="1"/>
  <c r="AK1580" i="1" a="1"/>
  <c r="AK1580" i="1" s="1"/>
  <c r="AK1459" i="1" a="1"/>
  <c r="AK1459" i="1" s="1"/>
  <c r="AM1459" i="1" s="1"/>
  <c r="AN1459" i="1" s="1"/>
  <c r="AK1400" i="1" a="1"/>
  <c r="AK1400" i="1" s="1"/>
  <c r="AK1369" i="1" a="1"/>
  <c r="AK1369" i="1" s="1"/>
  <c r="AK1280" i="1" a="1"/>
  <c r="AK1280" i="1" s="1"/>
  <c r="AK1773" i="1" a="1"/>
  <c r="AK1773" i="1" s="1"/>
  <c r="AK1711" i="1" a="1"/>
  <c r="AK1711" i="1" s="1"/>
  <c r="AK1660" i="1" a="1"/>
  <c r="AK1660" i="1" s="1"/>
  <c r="AK1585" i="1" a="1"/>
  <c r="AK1585" i="1" s="1"/>
  <c r="AK1672" i="1" a="1"/>
  <c r="AK1672" i="1" s="1"/>
  <c r="AK1618" i="1" a="1"/>
  <c r="AK1618" i="1" s="1"/>
  <c r="AK1594" i="1" a="1"/>
  <c r="AK1594" i="1" s="1"/>
  <c r="AK1342" i="1" a="1"/>
  <c r="AK1342" i="1" s="1"/>
  <c r="AK1638" i="1" a="1"/>
  <c r="AK1638" i="1" s="1"/>
  <c r="AK1559" i="1" a="1"/>
  <c r="AK1559" i="1" s="1"/>
  <c r="AK1629" i="1" a="1"/>
  <c r="AK1629" i="1" s="1"/>
  <c r="AK1252" i="1" a="1"/>
  <c r="AK1252" i="1" s="1"/>
  <c r="AK1469" i="1" a="1"/>
  <c r="AK1469" i="1" s="1"/>
  <c r="AK1439" i="1" a="1"/>
  <c r="AK1439" i="1" s="1"/>
  <c r="AK1394" i="1" a="1"/>
  <c r="AK1394" i="1" s="1"/>
  <c r="AK1322" i="1" a="1"/>
  <c r="AK1322" i="1" s="1"/>
  <c r="AK1315" i="1" a="1"/>
  <c r="AK1315" i="1" s="1"/>
  <c r="AK1259" i="1" a="1"/>
  <c r="AK1259" i="1" s="1"/>
  <c r="AK1743" i="1" a="1"/>
  <c r="AK1743" i="1" s="1"/>
  <c r="AK1499" i="1" a="1"/>
  <c r="AK1499" i="1" s="1"/>
  <c r="AK1364" i="1" a="1"/>
  <c r="AK1364" i="1" s="1"/>
  <c r="AK1360" i="1" a="1"/>
  <c r="AK1360" i="1" s="1"/>
  <c r="AK1592" i="1" a="1"/>
  <c r="AK1592" i="1" s="1"/>
  <c r="AK1529" i="1" a="1"/>
  <c r="AK1529" i="1" s="1"/>
  <c r="AK1325" i="1" a="1"/>
  <c r="AK1325" i="1" s="1"/>
  <c r="AK1297" i="1" a="1"/>
  <c r="AK1297" i="1" s="1"/>
  <c r="AK1304" i="1" a="1"/>
  <c r="AK1304" i="1" s="1"/>
  <c r="AK1540" i="1" a="1"/>
  <c r="AK1540" i="1" s="1"/>
  <c r="AK1414" i="1" a="1"/>
  <c r="AK1414" i="1" s="1"/>
  <c r="AK1669" i="1" a="1"/>
  <c r="AK1669" i="1" s="1"/>
  <c r="AK1549" i="1" a="1"/>
  <c r="AK1549" i="1" s="1"/>
  <c r="AK1355" i="1" a="1"/>
  <c r="AK1355" i="1" s="1"/>
  <c r="AZ1237" i="1" a="1"/>
  <c r="AZ1237" i="1" s="1"/>
  <c r="AK1270" i="1" a="1"/>
  <c r="AK1270" i="1" s="1"/>
  <c r="AZ1322" i="1" a="1"/>
  <c r="AZ1322" i="1" s="1"/>
  <c r="AL1325" i="1" a="1"/>
  <c r="AL1325" i="1" s="1"/>
  <c r="AJ1348" i="1" a="1"/>
  <c r="AJ1348" i="1" s="1"/>
  <c r="AJ1368" i="1" a="1"/>
  <c r="AJ1368" i="1" s="1"/>
  <c r="AZ1402" i="1" a="1"/>
  <c r="AZ1402" i="1" s="1"/>
  <c r="AK1454" i="1" a="1"/>
  <c r="AK1454" i="1" s="1"/>
  <c r="AJ1485" i="1" a="1"/>
  <c r="AJ1485" i="1" s="1"/>
  <c r="AL1624" i="1" a="1"/>
  <c r="AL1624" i="1" s="1"/>
  <c r="AK1637" i="1" a="1"/>
  <c r="AK1637" i="1" s="1"/>
  <c r="AJ1642" i="1" a="1"/>
  <c r="AJ1642" i="1" s="1"/>
  <c r="AZ1732" i="1" a="1"/>
  <c r="AZ1732" i="1" s="1"/>
  <c r="AZ1783" i="1" a="1"/>
  <c r="AZ1783" i="1" s="1"/>
  <c r="AK1775" i="1" a="1"/>
  <c r="AK1775" i="1" s="1"/>
  <c r="AK1691" i="1" a="1"/>
  <c r="AK1691" i="1" s="1"/>
  <c r="AK1713" i="1" a="1"/>
  <c r="AK1713" i="1" s="1"/>
  <c r="AK1685" i="1" a="1"/>
  <c r="AK1685" i="1" s="1"/>
  <c r="AK1613" i="1" a="1"/>
  <c r="AK1613" i="1" s="1"/>
  <c r="AK1802" i="1" a="1"/>
  <c r="AK1802" i="1" s="1"/>
  <c r="AK1642" i="1" a="1"/>
  <c r="AK1642" i="1" s="1"/>
  <c r="AK1554" i="1" a="1"/>
  <c r="AK1554" i="1" s="1"/>
  <c r="AK1464" i="1" a="1"/>
  <c r="AK1464" i="1" s="1"/>
  <c r="AK1427" i="1" a="1"/>
  <c r="AK1427" i="1" s="1"/>
  <c r="AM1427" i="1" s="1"/>
  <c r="AN1427" i="1" s="1"/>
  <c r="AK1754" i="1" a="1"/>
  <c r="AK1754" i="1" s="1"/>
  <c r="AK1479" i="1" a="1"/>
  <c r="AK1479" i="1" s="1"/>
  <c r="AK1374" i="1" a="1"/>
  <c r="AK1374" i="1" s="1"/>
  <c r="AK1619" i="1" a="1"/>
  <c r="AK1619" i="1" s="1"/>
  <c r="AK1569" i="1" a="1"/>
  <c r="AK1569" i="1" s="1"/>
  <c r="AK1530" i="1" a="1"/>
  <c r="AK1530" i="1" s="1"/>
  <c r="AK1509" i="1" a="1"/>
  <c r="AK1509" i="1" s="1"/>
  <c r="AK1562" i="1" a="1"/>
  <c r="AK1562" i="1" s="1"/>
  <c r="AK1720" i="1" a="1"/>
  <c r="AK1720" i="1" s="1"/>
  <c r="AK1649" i="1" a="1"/>
  <c r="AK1649" i="1" s="1"/>
  <c r="AK1254" i="1" a="1"/>
  <c r="AK1254" i="1" s="1"/>
  <c r="AK1239" i="1" a="1"/>
  <c r="AK1239" i="1" s="1"/>
  <c r="AK1748" i="1" a="1"/>
  <c r="AK1748" i="1" s="1"/>
  <c r="AK1419" i="1" a="1"/>
  <c r="AK1419" i="1" s="1"/>
  <c r="AK1382" i="1" a="1"/>
  <c r="AK1382" i="1" s="1"/>
  <c r="AK1606" i="1" a="1"/>
  <c r="AK1606" i="1" s="1"/>
  <c r="AK1247" i="1" a="1"/>
  <c r="AK1247" i="1" s="1"/>
  <c r="AK1485" i="1" a="1"/>
  <c r="AK1485" i="1" s="1"/>
  <c r="AK1524" i="1" a="1"/>
  <c r="AK1524" i="1" s="1"/>
  <c r="AK1517" i="1" a="1"/>
  <c r="AK1517" i="1" s="1"/>
  <c r="AK1395" i="1" a="1"/>
  <c r="AK1395" i="1" s="1"/>
  <c r="AK1260" i="1" a="1"/>
  <c r="AK1260" i="1" s="1"/>
  <c r="AK1575" i="1" a="1"/>
  <c r="AK1575" i="1" s="1"/>
  <c r="AK1440" i="1" a="1"/>
  <c r="AK1440" i="1" s="1"/>
  <c r="AK1781" i="1" a="1"/>
  <c r="AK1781" i="1" s="1"/>
  <c r="AK1726" i="1" a="1"/>
  <c r="AK1726" i="1" s="1"/>
  <c r="AK1717" i="1" a="1"/>
  <c r="AK1717" i="1" s="1"/>
  <c r="AK1790" i="1" a="1"/>
  <c r="AK1790" i="1" s="1"/>
  <c r="AK1779" i="1" a="1"/>
  <c r="AK1779" i="1" s="1"/>
  <c r="AK1763" i="1" a="1"/>
  <c r="AK1763" i="1" s="1"/>
  <c r="AK1818" i="1" a="1"/>
  <c r="AK1818" i="1" s="1"/>
  <c r="AK1806" i="1" a="1"/>
  <c r="AK1806" i="1" s="1"/>
  <c r="AK1820" i="1" a="1"/>
  <c r="AK1820" i="1" s="1"/>
  <c r="AK1815" i="1" a="1"/>
  <c r="AK1815" i="1" s="1"/>
  <c r="AK1797" i="1" a="1"/>
  <c r="AK1797" i="1" s="1"/>
  <c r="AK1730" i="1" a="1"/>
  <c r="AK1730" i="1" s="1"/>
  <c r="AK1794" i="1" a="1"/>
  <c r="AK1794" i="1" s="1"/>
  <c r="AK1785" i="1" a="1"/>
  <c r="AK1785" i="1" s="1"/>
  <c r="AK1772" i="1" a="1"/>
  <c r="AK1772" i="1" s="1"/>
  <c r="AK1770" i="1" a="1"/>
  <c r="AK1770" i="1" s="1"/>
  <c r="AK1758" i="1" a="1"/>
  <c r="AK1758" i="1" s="1"/>
  <c r="AK1742" i="1" a="1"/>
  <c r="AK1742" i="1" s="1"/>
  <c r="AK1739" i="1" a="1"/>
  <c r="AK1739" i="1" s="1"/>
  <c r="AK1707" i="1" a="1"/>
  <c r="AK1707" i="1" s="1"/>
  <c r="AK1579" i="1" a="1"/>
  <c r="AK1579" i="1" s="1"/>
  <c r="AK1588" i="1" a="1"/>
  <c r="AK1588" i="1" s="1"/>
  <c r="AK1709" i="1" a="1"/>
  <c r="AK1709" i="1" s="1"/>
  <c r="AK1682" i="1" a="1"/>
  <c r="AK1682" i="1" s="1"/>
  <c r="AK1646" i="1" a="1"/>
  <c r="AK1646" i="1" s="1"/>
  <c r="AK1591" i="1" a="1"/>
  <c r="AK1591" i="1" s="1"/>
  <c r="AK1704" i="1" a="1"/>
  <c r="AK1704" i="1" s="1"/>
  <c r="AK1632" i="1" a="1"/>
  <c r="AK1632" i="1" s="1"/>
  <c r="AK1610" i="1" a="1"/>
  <c r="AK1610" i="1" s="1"/>
  <c r="AK1521" i="1" a="1"/>
  <c r="AK1521" i="1" s="1"/>
  <c r="AK1456" i="1" a="1"/>
  <c r="AK1456" i="1" s="1"/>
  <c r="AK1453" i="1" a="1"/>
  <c r="AK1453" i="1" s="1"/>
  <c r="AK1341" i="1" a="1"/>
  <c r="AK1341" i="1" s="1"/>
  <c r="AK1314" i="1" a="1"/>
  <c r="AK1314" i="1" s="1"/>
  <c r="AK1689" i="1" a="1"/>
  <c r="AK1689" i="1" s="1"/>
  <c r="AK1664" i="1" a="1"/>
  <c r="AK1664" i="1" s="1"/>
  <c r="AK1546" i="1" a="1"/>
  <c r="AK1546" i="1" s="1"/>
  <c r="AK1458" i="1" a="1"/>
  <c r="AK1458" i="1" s="1"/>
  <c r="AK1411" i="1" a="1"/>
  <c r="AK1411" i="1" s="1"/>
  <c r="AK1323" i="1" a="1"/>
  <c r="AK1323" i="1" s="1"/>
  <c r="AK1269" i="1" a="1"/>
  <c r="AK1269" i="1" s="1"/>
  <c r="AK1744" i="1" a="1"/>
  <c r="AK1744" i="1" s="1"/>
  <c r="AK1695" i="1" a="1"/>
  <c r="AK1695" i="1" s="1"/>
  <c r="AK1635" i="1" a="1"/>
  <c r="AK1635" i="1" s="1"/>
  <c r="AK1752" i="1" a="1"/>
  <c r="AK1752" i="1" s="1"/>
  <c r="AK1724" i="1" a="1"/>
  <c r="AK1724" i="1" s="1"/>
  <c r="AK1617" i="1" a="1"/>
  <c r="AK1617" i="1" s="1"/>
  <c r="AK1593" i="1" a="1"/>
  <c r="AK1593" i="1" s="1"/>
  <c r="AK1543" i="1" a="1"/>
  <c r="AK1543" i="1" s="1"/>
  <c r="AK1408" i="1" a="1"/>
  <c r="AK1408" i="1" s="1"/>
  <c r="AK1378" i="1" a="1"/>
  <c r="AK1378" i="1" s="1"/>
  <c r="AK1359" i="1" a="1"/>
  <c r="AK1359" i="1" s="1"/>
  <c r="AK1558" i="1" a="1"/>
  <c r="AK1558" i="1" s="1"/>
  <c r="AK1673" i="1" a="1"/>
  <c r="AK1673" i="1" s="1"/>
  <c r="AK1494" i="1" a="1"/>
  <c r="AK1494" i="1" s="1"/>
  <c r="AK1354" i="1" a="1"/>
  <c r="AK1354" i="1" s="1"/>
  <c r="AK1659" i="1" a="1"/>
  <c r="AK1659" i="1" s="1"/>
  <c r="AK1700" i="1" a="1"/>
  <c r="AK1700" i="1" s="1"/>
  <c r="AK1735" i="1" a="1"/>
  <c r="AK1735" i="1" s="1"/>
  <c r="AK1539" i="1" a="1"/>
  <c r="AK1539" i="1" s="1"/>
  <c r="AK1368" i="1" a="1"/>
  <c r="AK1368" i="1" s="1"/>
  <c r="AK1333" i="1" a="1"/>
  <c r="AK1333" i="1" s="1"/>
  <c r="AK1309" i="1" a="1"/>
  <c r="AK1309" i="1" s="1"/>
  <c r="AK1799" i="1" a="1"/>
  <c r="AK1799" i="1" s="1"/>
  <c r="AK1623" i="1" a="1"/>
  <c r="AK1623" i="1" s="1"/>
  <c r="AK1584" i="1" a="1"/>
  <c r="AK1584" i="1" s="1"/>
  <c r="AK1264" i="1" a="1"/>
  <c r="AK1264" i="1" s="1"/>
  <c r="AK1573" i="1" a="1"/>
  <c r="AK1573" i="1" s="1"/>
  <c r="AK1348" i="1" a="1"/>
  <c r="AK1348" i="1" s="1"/>
  <c r="AK1288" i="1" a="1"/>
  <c r="AK1288" i="1" s="1"/>
  <c r="AK1628" i="1" a="1"/>
  <c r="AK1628" i="1" s="1"/>
  <c r="AK1503" i="1" a="1"/>
  <c r="AK1503" i="1" s="1"/>
  <c r="AK1501" i="1" a="1"/>
  <c r="AK1501" i="1" s="1"/>
  <c r="AK1413" i="1" a="1"/>
  <c r="AK1413" i="1" s="1"/>
  <c r="AK1273" i="1" a="1"/>
  <c r="AK1273" i="1" s="1"/>
  <c r="AK1489" i="1" a="1"/>
  <c r="AK1489" i="1" s="1"/>
  <c r="AK1431" i="1" a="1"/>
  <c r="AK1431" i="1" s="1"/>
  <c r="AK1321" i="1" a="1"/>
  <c r="AK1321" i="1" s="1"/>
  <c r="AK1276" i="1" a="1"/>
  <c r="AK1276" i="1" s="1"/>
  <c r="AK1278" i="1" a="1"/>
  <c r="AK1278" i="1" s="1"/>
  <c r="AK1602" i="1" a="1"/>
  <c r="AK1602" i="1" s="1"/>
  <c r="AK1566" i="1" a="1"/>
  <c r="AK1566" i="1" s="1"/>
  <c r="AZ1764" i="1" a="1"/>
  <c r="AZ1764" i="1" s="1"/>
  <c r="AZ1819" i="1" a="1"/>
  <c r="AZ1819" i="1" s="1"/>
  <c r="AZ1807" i="1" a="1"/>
  <c r="AZ1807" i="1" s="1"/>
  <c r="AZ1759" i="1" a="1"/>
  <c r="AZ1759" i="1" s="1"/>
  <c r="BB1759" i="1" s="1"/>
  <c r="BC1759" i="1" s="1"/>
  <c r="AZ1774" i="1" a="1"/>
  <c r="AZ1774" i="1" s="1"/>
  <c r="AZ1771" i="1" a="1"/>
  <c r="AZ1771" i="1" s="1"/>
  <c r="AZ1745" i="1" a="1"/>
  <c r="AZ1745" i="1" s="1"/>
  <c r="AZ1705" i="1" a="1"/>
  <c r="AZ1705" i="1" s="1"/>
  <c r="AZ1821" i="1" a="1"/>
  <c r="AZ1821" i="1" s="1"/>
  <c r="AZ1812" i="1" a="1"/>
  <c r="AZ1812" i="1" s="1"/>
  <c r="AZ1718" i="1" a="1"/>
  <c r="AZ1718" i="1" s="1"/>
  <c r="AZ1768" i="1" a="1"/>
  <c r="AZ1768" i="1" s="1"/>
  <c r="AZ1798" i="1" a="1"/>
  <c r="AZ1798" i="1" s="1"/>
  <c r="AZ1773" i="1" a="1"/>
  <c r="AZ1773" i="1" s="1"/>
  <c r="AZ1743" i="1" a="1"/>
  <c r="AZ1743" i="1" s="1"/>
  <c r="AZ1708" i="1" a="1"/>
  <c r="AZ1708" i="1" s="1"/>
  <c r="AZ1696" i="1" a="1"/>
  <c r="AZ1696" i="1" s="1"/>
  <c r="AZ1672" i="1" a="1"/>
  <c r="AZ1672" i="1" s="1"/>
  <c r="AZ1639" i="1" a="1"/>
  <c r="AZ1639" i="1" s="1"/>
  <c r="AZ1795" i="1" a="1"/>
  <c r="AZ1795" i="1" s="1"/>
  <c r="AZ1736" i="1" a="1"/>
  <c r="AZ1736" i="1" s="1"/>
  <c r="AZ1711" i="1" a="1"/>
  <c r="AZ1711" i="1" s="1"/>
  <c r="AZ1589" i="1" a="1"/>
  <c r="AZ1589" i="1" s="1"/>
  <c r="AZ1567" i="1" a="1"/>
  <c r="AZ1567" i="1" s="1"/>
  <c r="AZ1800" i="1" a="1"/>
  <c r="AZ1800" i="1" s="1"/>
  <c r="AZ1674" i="1" a="1"/>
  <c r="AZ1674" i="1" s="1"/>
  <c r="AZ1647" i="1" a="1"/>
  <c r="AZ1647" i="1" s="1"/>
  <c r="AZ1535" i="1" a="1"/>
  <c r="AZ1535" i="1" s="1"/>
  <c r="AZ1514" i="1" a="1"/>
  <c r="AZ1514" i="1" s="1"/>
  <c r="AZ1502" i="1" a="1"/>
  <c r="AZ1502" i="1" s="1"/>
  <c r="AZ1611" i="1" a="1"/>
  <c r="AZ1611" i="1" s="1"/>
  <c r="AZ1592" i="1" a="1"/>
  <c r="AZ1592" i="1" s="1"/>
  <c r="AZ1522" i="1" a="1"/>
  <c r="AZ1522" i="1" s="1"/>
  <c r="AZ1469" i="1" a="1"/>
  <c r="AZ1469" i="1" s="1"/>
  <c r="AZ1409" i="1" a="1"/>
  <c r="AZ1409" i="1" s="1"/>
  <c r="AZ1387" i="1" a="1"/>
  <c r="AZ1387" i="1" s="1"/>
  <c r="AZ1270" i="1" a="1"/>
  <c r="AZ1270" i="1" s="1"/>
  <c r="AZ1731" i="1" a="1"/>
  <c r="AZ1731" i="1" s="1"/>
  <c r="AZ1710" i="1" a="1"/>
  <c r="AZ1710" i="1" s="1"/>
  <c r="AZ1459" i="1" a="1"/>
  <c r="AZ1459" i="1" s="1"/>
  <c r="AZ1450" i="1" a="1"/>
  <c r="AZ1450" i="1" s="1"/>
  <c r="AZ1412" i="1" a="1"/>
  <c r="AZ1412" i="1" s="1"/>
  <c r="AZ1279" i="1" a="1"/>
  <c r="AZ1279" i="1" s="1"/>
  <c r="AZ1259" i="1" a="1"/>
  <c r="AZ1259" i="1" s="1"/>
  <c r="AZ1791" i="1" a="1"/>
  <c r="AZ1791" i="1" s="1"/>
  <c r="AZ1746" i="1" a="1"/>
  <c r="AZ1746" i="1" s="1"/>
  <c r="AZ1669" i="1" a="1"/>
  <c r="AZ1669" i="1" s="1"/>
  <c r="AZ1638" i="1" a="1"/>
  <c r="AZ1638" i="1" s="1"/>
  <c r="AZ1415" i="1" a="1"/>
  <c r="AZ1415" i="1" s="1"/>
  <c r="AZ1274" i="1" a="1"/>
  <c r="AZ1274" i="1" s="1"/>
  <c r="AZ1690" i="1" a="1"/>
  <c r="AZ1690" i="1" s="1"/>
  <c r="AZ1683" i="1" a="1"/>
  <c r="AZ1683" i="1" s="1"/>
  <c r="AZ1665" i="1" a="1"/>
  <c r="AZ1665" i="1" s="1"/>
  <c r="AZ1490" i="1" a="1"/>
  <c r="AZ1490" i="1" s="1"/>
  <c r="AZ1816" i="1" a="1"/>
  <c r="AZ1816" i="1" s="1"/>
  <c r="AZ1636" i="1" a="1"/>
  <c r="AZ1636" i="1" s="1"/>
  <c r="AZ1457" i="1" a="1"/>
  <c r="AZ1457" i="1" s="1"/>
  <c r="AZ1367" i="1" a="1"/>
  <c r="AZ1367" i="1" s="1"/>
  <c r="AZ1360" i="1" a="1"/>
  <c r="AZ1360" i="1" s="1"/>
  <c r="AZ1252" i="1" a="1"/>
  <c r="AZ1252" i="1" s="1"/>
  <c r="AZ1725" i="1" a="1"/>
  <c r="AZ1725" i="1" s="1"/>
  <c r="AZ1822" i="1" a="1"/>
  <c r="AZ1822" i="1" s="1"/>
  <c r="AZ1753" i="1" a="1"/>
  <c r="AZ1753" i="1" s="1"/>
  <c r="AZ1574" i="1" a="1"/>
  <c r="AZ1574" i="1" s="1"/>
  <c r="AZ1424" i="1" a="1"/>
  <c r="AZ1424" i="1" s="1"/>
  <c r="AZ1355" i="1" a="1"/>
  <c r="AZ1355" i="1" s="1"/>
  <c r="AZ1280" i="1" a="1"/>
  <c r="AZ1280" i="1" s="1"/>
  <c r="AZ1786" i="1" a="1"/>
  <c r="AZ1786" i="1" s="1"/>
  <c r="AZ1585" i="1" a="1"/>
  <c r="AZ1585" i="1" s="1"/>
  <c r="AZ1540" i="1" a="1"/>
  <c r="AZ1540" i="1" s="1"/>
  <c r="AZ1675" i="1" a="1"/>
  <c r="AZ1675" i="1" s="1"/>
  <c r="AZ1660" i="1" a="1"/>
  <c r="AZ1660" i="1" s="1"/>
  <c r="AZ1549" i="1" a="1"/>
  <c r="AZ1549" i="1" s="1"/>
  <c r="AZ1529" i="1" a="1"/>
  <c r="AZ1529" i="1" s="1"/>
  <c r="AZ1304" i="1" a="1"/>
  <c r="AZ1304" i="1" s="1"/>
  <c r="AZ1740" i="1" a="1"/>
  <c r="AZ1740" i="1" s="1"/>
  <c r="AZ1364" i="1" a="1"/>
  <c r="AZ1364" i="1" s="1"/>
  <c r="AZ1325" i="1" a="1"/>
  <c r="AZ1325" i="1" s="1"/>
  <c r="AZ1633" i="1" a="1"/>
  <c r="AZ1633" i="1" s="1"/>
  <c r="AZ1379" i="1" a="1"/>
  <c r="AZ1379" i="1" s="1"/>
  <c r="AZ1349" i="1" a="1"/>
  <c r="AZ1349" i="1" s="1"/>
  <c r="AZ1445" i="1" a="1"/>
  <c r="AZ1445" i="1" s="1"/>
  <c r="AZ1342" i="1" a="1"/>
  <c r="AZ1342" i="1" s="1"/>
  <c r="AZ1801" i="1" a="1"/>
  <c r="AZ1801" i="1" s="1"/>
  <c r="AZ1595" i="1" a="1"/>
  <c r="AZ1595" i="1" s="1"/>
  <c r="AZ1504" i="1" a="1"/>
  <c r="AZ1504" i="1" s="1"/>
  <c r="AZ1624" i="1" a="1"/>
  <c r="AZ1624" i="1" s="1"/>
  <c r="AZ1580" i="1" a="1"/>
  <c r="AZ1580" i="1" s="1"/>
  <c r="AZ1262" i="1" a="1"/>
  <c r="AZ1262" i="1" s="1"/>
  <c r="AZ1289" i="1" a="1"/>
  <c r="AZ1289" i="1" s="1"/>
  <c r="AZ1297" i="1" a="1"/>
  <c r="AZ1297" i="1" s="1"/>
  <c r="BA1335" i="1" a="1"/>
  <c r="BA1335" i="1" s="1"/>
  <c r="BA1376" i="1" a="1"/>
  <c r="BA1376" i="1" s="1"/>
  <c r="AK1387" i="1" a="1"/>
  <c r="AK1387" i="1" s="1"/>
  <c r="AJ1415" i="1" a="1"/>
  <c r="AJ1415" i="1" s="1"/>
  <c r="AK1420" i="1" a="1"/>
  <c r="AK1420" i="1" s="1"/>
  <c r="AZ1425" i="1" a="1"/>
  <c r="AZ1425" i="1" s="1"/>
  <c r="AZ1454" i="1" a="1"/>
  <c r="AZ1454" i="1" s="1"/>
  <c r="AZ1477" i="1" a="1"/>
  <c r="AZ1477" i="1" s="1"/>
  <c r="AZ1629" i="1" a="1"/>
  <c r="AZ1629" i="1" s="1"/>
  <c r="AL1633" i="1" a="1"/>
  <c r="AL1633" i="1" s="1"/>
  <c r="AL1638" i="1" a="1"/>
  <c r="AL1638" i="1" s="1"/>
  <c r="AL1647" i="1" a="1"/>
  <c r="AL1647" i="1" s="1"/>
  <c r="AK1650" i="1" a="1"/>
  <c r="AK1650" i="1" s="1"/>
  <c r="AJ1745" i="1" a="1"/>
  <c r="AJ1745" i="1" s="1"/>
  <c r="AK1767" i="1" a="1"/>
  <c r="AK1767" i="1" s="1"/>
  <c r="AJ1812" i="1" a="1"/>
  <c r="AJ1812" i="1" s="1"/>
  <c r="AZ1506" i="1" a="1"/>
  <c r="AZ1506" i="1" s="1"/>
  <c r="AZ1551" i="1" a="1"/>
  <c r="AZ1551" i="1" s="1"/>
  <c r="AZ1236" i="1" a="1"/>
  <c r="AZ1236" i="1" s="1"/>
  <c r="AZ1461" i="1" a="1"/>
  <c r="AZ1461" i="1" s="1"/>
  <c r="AZ1371" i="1" a="1"/>
  <c r="AZ1371" i="1" s="1"/>
  <c r="AZ1604" i="1" a="1"/>
  <c r="AZ1604" i="1" s="1"/>
  <c r="AZ1335" i="1" a="1"/>
  <c r="AZ1335" i="1" s="1"/>
  <c r="AZ1507" i="1" a="1"/>
  <c r="AZ1507" i="1" s="1"/>
  <c r="AZ1470" i="1" a="1"/>
  <c r="AZ1470" i="1" s="1"/>
  <c r="AZ1515" i="1" a="1"/>
  <c r="AZ1515" i="1" s="1"/>
  <c r="AZ1462" i="1" a="1"/>
  <c r="AZ1462" i="1" s="1"/>
  <c r="AZ1552" i="1" a="1"/>
  <c r="AZ1552" i="1" s="1"/>
  <c r="AZ1372" i="1" a="1"/>
  <c r="AZ1372" i="1" s="1"/>
  <c r="AZ1327" i="1" a="1"/>
  <c r="AZ1327" i="1" s="1"/>
  <c r="AZ1245" i="1" a="1"/>
  <c r="AZ1245" i="1" s="1"/>
  <c r="AZ1282" i="1" a="1"/>
  <c r="AZ1282" i="1" s="1"/>
  <c r="AZ1290" i="1" a="1"/>
  <c r="AZ1290" i="1" s="1"/>
  <c r="AZ1676" i="1" a="1"/>
  <c r="AZ1676" i="1" s="1"/>
  <c r="AZ1755" i="1" a="1"/>
  <c r="AZ1755" i="1" s="1"/>
  <c r="AZ1808" i="1" a="1"/>
  <c r="AZ1808" i="1" s="1"/>
  <c r="AZ1782" i="1" a="1"/>
  <c r="AZ1782" i="1" s="1"/>
  <c r="AZ1776" i="1" a="1"/>
  <c r="AZ1776" i="1" s="1"/>
  <c r="AZ1760" i="1" a="1"/>
  <c r="AZ1760" i="1" s="1"/>
  <c r="AZ1721" i="1" a="1"/>
  <c r="AZ1721" i="1" s="1"/>
  <c r="AZ1692" i="1" a="1"/>
  <c r="AZ1692" i="1" s="1"/>
  <c r="AZ1625" i="1" a="1"/>
  <c r="AZ1625" i="1" s="1"/>
  <c r="AZ1661" i="1" a="1"/>
  <c r="AZ1661" i="1" s="1"/>
  <c r="AZ1643" i="1" a="1"/>
  <c r="AZ1643" i="1" s="1"/>
  <c r="AZ1614" i="1" a="1"/>
  <c r="AZ1614" i="1" s="1"/>
  <c r="AZ1697" i="1" a="1"/>
  <c r="AZ1697" i="1" s="1"/>
  <c r="AZ1576" i="1" a="1"/>
  <c r="AZ1576" i="1" s="1"/>
  <c r="AZ1803" i="1" a="1"/>
  <c r="AZ1803" i="1" s="1"/>
  <c r="AZ1570" i="1" a="1"/>
  <c r="AZ1570" i="1" s="1"/>
  <c r="AZ1465" i="1" a="1"/>
  <c r="AZ1465" i="1" s="1"/>
  <c r="AZ1446" i="1" a="1"/>
  <c r="AZ1446" i="1" s="1"/>
  <c r="AZ1428" i="1" a="1"/>
  <c r="AZ1428" i="1" s="1"/>
  <c r="AZ1330" i="1" a="1"/>
  <c r="AZ1330" i="1" s="1"/>
  <c r="AZ1255" i="1" a="1"/>
  <c r="AZ1255" i="1" s="1"/>
  <c r="AZ1650" i="1" a="1"/>
  <c r="AZ1650" i="1" s="1"/>
  <c r="AZ1536" i="1" a="1"/>
  <c r="AZ1536" i="1" s="1"/>
  <c r="AZ1435" i="1" a="1"/>
  <c r="AZ1435" i="1" s="1"/>
  <c r="AZ1345" i="1" a="1"/>
  <c r="AZ1345" i="1" s="1"/>
  <c r="AZ1311" i="1" a="1"/>
  <c r="AZ1311" i="1" s="1"/>
  <c r="AZ1473" i="1" a="1"/>
  <c r="AZ1473" i="1" s="1"/>
  <c r="AZ1441" i="1" a="1"/>
  <c r="AZ1441" i="1" s="1"/>
  <c r="AZ1420" i="1" a="1"/>
  <c r="AZ1420" i="1" s="1"/>
  <c r="AZ1300" i="1" a="1"/>
  <c r="AZ1300" i="1" s="1"/>
  <c r="AZ1266" i="1" a="1"/>
  <c r="AZ1266" i="1" s="1"/>
  <c r="AZ1599" i="1" a="1"/>
  <c r="AZ1599" i="1" s="1"/>
  <c r="AZ1686" i="1" a="1"/>
  <c r="AZ1686" i="1" s="1"/>
  <c r="AZ1338" i="1" a="1"/>
  <c r="AZ1338" i="1" s="1"/>
  <c r="AZ1679" i="1" a="1"/>
  <c r="AZ1679" i="1" s="1"/>
  <c r="AZ1510" i="1" a="1"/>
  <c r="AZ1510" i="1" s="1"/>
  <c r="AZ1390" i="1" a="1"/>
  <c r="AZ1390" i="1" s="1"/>
  <c r="AZ1240" i="1" a="1"/>
  <c r="AZ1240" i="1" s="1"/>
  <c r="AZ1306" i="1" a="1"/>
  <c r="AZ1306" i="1" s="1"/>
  <c r="AZ1607" i="1" a="1"/>
  <c r="AZ1607" i="1" s="1"/>
  <c r="AZ1531" i="1" a="1"/>
  <c r="AZ1531" i="1" s="1"/>
  <c r="AZ1375" i="1" a="1"/>
  <c r="AZ1375" i="1" s="1"/>
  <c r="AZ1581" i="1" a="1"/>
  <c r="AZ1581" i="1" s="1"/>
  <c r="AZ1555" i="1" a="1"/>
  <c r="AZ1555" i="1" s="1"/>
  <c r="AZ1491" i="1" a="1"/>
  <c r="AZ1491" i="1" s="1"/>
  <c r="AZ1486" i="1" a="1"/>
  <c r="AZ1486" i="1" s="1"/>
  <c r="AZ1620" i="1" a="1"/>
  <c r="AZ1620" i="1" s="1"/>
  <c r="AL1740" i="1" a="1"/>
  <c r="AL1740" i="1" s="1"/>
  <c r="AL1780" i="1" a="1"/>
  <c r="AL1780" i="1" s="1"/>
  <c r="AL1812" i="1" a="1"/>
  <c r="AL1812" i="1" s="1"/>
  <c r="AL1801" i="1" a="1"/>
  <c r="AL1801" i="1" s="1"/>
  <c r="AL1819" i="1" a="1"/>
  <c r="AL1819" i="1" s="1"/>
  <c r="AL1791" i="1" a="1"/>
  <c r="AL1791" i="1" s="1"/>
  <c r="AL1764" i="1" a="1"/>
  <c r="AL1764" i="1" s="1"/>
  <c r="AL1718" i="1" a="1"/>
  <c r="AL1718" i="1" s="1"/>
  <c r="AL1816" i="1" a="1"/>
  <c r="AL1816" i="1" s="1"/>
  <c r="AL1807" i="1" a="1"/>
  <c r="AL1807" i="1" s="1"/>
  <c r="AL1736" i="1" a="1"/>
  <c r="AL1736" i="1" s="1"/>
  <c r="AL1711" i="1" a="1"/>
  <c r="AL1711" i="1" s="1"/>
  <c r="AL1768" i="1" a="1"/>
  <c r="AL1768" i="1" s="1"/>
  <c r="AL1745" i="1" a="1"/>
  <c r="AL1745" i="1" s="1"/>
  <c r="AL1710" i="1" a="1"/>
  <c r="AL1710" i="1" s="1"/>
  <c r="AL1690" i="1" a="1"/>
  <c r="AL1690" i="1" s="1"/>
  <c r="AL1731" i="1" a="1"/>
  <c r="AL1731" i="1" s="1"/>
  <c r="AL1629" i="1" a="1"/>
  <c r="AL1629" i="1" s="1"/>
  <c r="AL1611" i="1" a="1"/>
  <c r="AL1611" i="1" s="1"/>
  <c r="AL1592" i="1" a="1"/>
  <c r="AL1592" i="1" s="1"/>
  <c r="AL1725" i="1" a="1"/>
  <c r="AL1725" i="1" s="1"/>
  <c r="AL1708" i="1" a="1"/>
  <c r="AL1708" i="1" s="1"/>
  <c r="AL1669" i="1" a="1"/>
  <c r="AL1669" i="1" s="1"/>
  <c r="AL1821" i="1" a="1"/>
  <c r="AL1821" i="1" s="1"/>
  <c r="AL1654" i="1" a="1"/>
  <c r="AL1654" i="1" s="1"/>
  <c r="AL1594" i="1" a="1"/>
  <c r="AL1594" i="1" s="1"/>
  <c r="AL1585" i="1" a="1"/>
  <c r="AL1585" i="1" s="1"/>
  <c r="AL1674" i="1" a="1"/>
  <c r="AL1674" i="1" s="1"/>
  <c r="AL1567" i="1" a="1"/>
  <c r="AL1567" i="1" s="1"/>
  <c r="AL1535" i="1" a="1"/>
  <c r="AL1535" i="1" s="1"/>
  <c r="AL1514" i="1" a="1"/>
  <c r="AL1514" i="1" s="1"/>
  <c r="AL1502" i="1" a="1"/>
  <c r="AL1502" i="1" s="1"/>
  <c r="AL1445" i="1" a="1"/>
  <c r="AL1445" i="1" s="1"/>
  <c r="AL1412" i="1" a="1"/>
  <c r="AL1412" i="1" s="1"/>
  <c r="AL1277" i="1" a="1"/>
  <c r="AL1277" i="1" s="1"/>
  <c r="AL1701" i="1" a="1"/>
  <c r="AL1701" i="1" s="1"/>
  <c r="AL1683" i="1" a="1"/>
  <c r="AL1683" i="1" s="1"/>
  <c r="AL1549" i="1" a="1"/>
  <c r="AL1549" i="1" s="1"/>
  <c r="AL1529" i="1" a="1"/>
  <c r="AL1529" i="1" s="1"/>
  <c r="AL1349" i="1" a="1"/>
  <c r="AL1349" i="1" s="1"/>
  <c r="AL1297" i="1" a="1"/>
  <c r="AL1297" i="1" s="1"/>
  <c r="AL1672" i="1" a="1"/>
  <c r="AL1672" i="1" s="1"/>
  <c r="AL1759" i="1" a="1"/>
  <c r="AL1759" i="1" s="1"/>
  <c r="AL1746" i="1" a="1"/>
  <c r="AL1746" i="1" s="1"/>
  <c r="AL1432" i="1" a="1"/>
  <c r="AL1432" i="1" s="1"/>
  <c r="AL1409" i="1" a="1"/>
  <c r="AL1409" i="1" s="1"/>
  <c r="AL1370" i="1" a="1"/>
  <c r="AL1370" i="1" s="1"/>
  <c r="AL1400" i="1" a="1"/>
  <c r="AL1400" i="1" s="1"/>
  <c r="AL1798" i="1" a="1"/>
  <c r="AL1798" i="1" s="1"/>
  <c r="AL1774" i="1" a="1"/>
  <c r="AL1774" i="1" s="1"/>
  <c r="AL1771" i="1" a="1"/>
  <c r="AL1771" i="1" s="1"/>
  <c r="AL1589" i="1" a="1"/>
  <c r="AL1589" i="1" s="1"/>
  <c r="AL1522" i="1" a="1"/>
  <c r="AL1522" i="1" s="1"/>
  <c r="AL1499" i="1" a="1"/>
  <c r="AL1499" i="1" s="1"/>
  <c r="AL1580" i="1" a="1"/>
  <c r="AL1580" i="1" s="1"/>
  <c r="AL1504" i="1" a="1"/>
  <c r="AL1504" i="1" s="1"/>
  <c r="AL1484" i="1" a="1"/>
  <c r="AL1484" i="1" s="1"/>
  <c r="AL1387" i="1" a="1"/>
  <c r="AL1387" i="1" s="1"/>
  <c r="AL1379" i="1" a="1"/>
  <c r="AL1379" i="1" s="1"/>
  <c r="AL1603" i="1" a="1"/>
  <c r="AL1603" i="1" s="1"/>
  <c r="AL1595" i="1" a="1"/>
  <c r="AL1595" i="1" s="1"/>
  <c r="AL1705" i="1" a="1"/>
  <c r="AL1705" i="1" s="1"/>
  <c r="AL1786" i="1" a="1"/>
  <c r="AL1786" i="1" s="1"/>
  <c r="AL1675" i="1" a="1"/>
  <c r="AL1675" i="1" s="1"/>
  <c r="AL1639" i="1" a="1"/>
  <c r="AL1639" i="1" s="1"/>
  <c r="AL1636" i="1" a="1"/>
  <c r="AL1636" i="1" s="1"/>
  <c r="AL1477" i="1" a="1"/>
  <c r="AL1477" i="1" s="1"/>
  <c r="AL1405" i="1" a="1"/>
  <c r="AL1405" i="1" s="1"/>
  <c r="AL1319" i="1" a="1"/>
  <c r="AL1319" i="1" s="1"/>
  <c r="AL1795" i="1" a="1"/>
  <c r="AL1795" i="1" s="1"/>
  <c r="AL1547" i="1" a="1"/>
  <c r="AL1547" i="1" s="1"/>
  <c r="AL1469" i="1" a="1"/>
  <c r="AL1469" i="1" s="1"/>
  <c r="AL1439" i="1" a="1"/>
  <c r="AL1439" i="1" s="1"/>
  <c r="AL1394" i="1" a="1"/>
  <c r="AL1394" i="1" s="1"/>
  <c r="AL1322" i="1" a="1"/>
  <c r="AL1322" i="1" s="1"/>
  <c r="AL1315" i="1" a="1"/>
  <c r="AL1315" i="1" s="1"/>
  <c r="AL1259" i="1" a="1"/>
  <c r="AL1259" i="1" s="1"/>
  <c r="AL1544" i="1" a="1"/>
  <c r="AL1544" i="1" s="1"/>
  <c r="AL1459" i="1" a="1"/>
  <c r="AL1459" i="1" s="1"/>
  <c r="AL1424" i="1" a="1"/>
  <c r="AL1424" i="1" s="1"/>
  <c r="AL1355" i="1" a="1"/>
  <c r="AL1355" i="1" s="1"/>
  <c r="AL1495" i="1" a="1"/>
  <c r="AL1495" i="1" s="1"/>
  <c r="AL1450" i="1" a="1"/>
  <c r="AL1450" i="1" s="1"/>
  <c r="AL1334" i="1" a="1"/>
  <c r="AL1334" i="1" s="1"/>
  <c r="AL1289" i="1" a="1"/>
  <c r="AL1289" i="1" s="1"/>
  <c r="AL1559" i="1" a="1"/>
  <c r="AL1559" i="1" s="1"/>
  <c r="AL1460" i="1" a="1"/>
  <c r="AL1460" i="1" s="1"/>
  <c r="AL1310" i="1" a="1"/>
  <c r="AL1310" i="1" s="1"/>
  <c r="AL1304" i="1" a="1"/>
  <c r="AL1304" i="1" s="1"/>
  <c r="AL1414" i="1" a="1"/>
  <c r="AL1414" i="1" s="1"/>
  <c r="AL1369" i="1" a="1"/>
  <c r="AL1369" i="1" s="1"/>
  <c r="AL1364" i="1" a="1"/>
  <c r="AL1364" i="1" s="1"/>
  <c r="AL1743" i="1" a="1"/>
  <c r="AL1743" i="1" s="1"/>
  <c r="AL1540" i="1" a="1"/>
  <c r="AL1540" i="1" s="1"/>
  <c r="AL1800" i="1" a="1"/>
  <c r="AL1800" i="1" s="1"/>
  <c r="AL1457" i="1" a="1"/>
  <c r="AL1457" i="1" s="1"/>
  <c r="AL1270" i="1" a="1"/>
  <c r="AL1270" i="1" s="1"/>
  <c r="AZ1281" i="1" a="1"/>
  <c r="AZ1281" i="1" s="1"/>
  <c r="AZ1351" i="1" a="1"/>
  <c r="AZ1351" i="1" s="1"/>
  <c r="AL1454" i="1" a="1"/>
  <c r="AL1454" i="1" s="1"/>
  <c r="AZ1518" i="1" a="1"/>
  <c r="AZ1518" i="1" s="1"/>
  <c r="AZ1749" i="1" a="1"/>
  <c r="AZ1749" i="1" s="1"/>
  <c r="BA1552" i="1" a="1"/>
  <c r="BA1552" i="1" s="1"/>
  <c r="BA1470" i="1" a="1"/>
  <c r="BA1470" i="1" s="1"/>
  <c r="BA1596" i="1" a="1"/>
  <c r="BA1596" i="1" s="1"/>
  <c r="BA1290" i="1" a="1"/>
  <c r="BA1290" i="1" s="1"/>
  <c r="BA1515" i="1" a="1"/>
  <c r="BA1515" i="1" s="1"/>
  <c r="BA1237" i="1" a="1"/>
  <c r="BA1237" i="1" s="1"/>
  <c r="BA1327" i="1" a="1"/>
  <c r="BA1327" i="1" s="1"/>
  <c r="BA1676" i="1" a="1"/>
  <c r="BA1676" i="1" s="1"/>
  <c r="BA1245" i="1" a="1"/>
  <c r="BA1245" i="1" s="1"/>
  <c r="BA1640" i="1" a="1"/>
  <c r="BA1640" i="1" s="1"/>
  <c r="BA1462" i="1" a="1"/>
  <c r="BA1462" i="1" s="1"/>
  <c r="BA1604" i="1" a="1"/>
  <c r="BA1604" i="1" s="1"/>
  <c r="BA1282" i="1" a="1"/>
  <c r="BA1282" i="1" s="1"/>
  <c r="AJ1713" i="1" a="1"/>
  <c r="AJ1713" i="1" s="1"/>
  <c r="AJ1775" i="1" a="1"/>
  <c r="AJ1775" i="1" s="1"/>
  <c r="AJ1802" i="1" a="1"/>
  <c r="AJ1802" i="1" s="1"/>
  <c r="AJ1754" i="1" a="1"/>
  <c r="AJ1754" i="1" s="1"/>
  <c r="AJ1691" i="1" a="1"/>
  <c r="AJ1691" i="1" s="1"/>
  <c r="AJ1720" i="1" a="1"/>
  <c r="AJ1720" i="1" s="1"/>
  <c r="AJ1598" i="1" a="1"/>
  <c r="AJ1598" i="1" s="1"/>
  <c r="AJ1575" i="1" a="1"/>
  <c r="AJ1575" i="1" s="1"/>
  <c r="AJ1781" i="1" a="1"/>
  <c r="AJ1781" i="1" s="1"/>
  <c r="AJ1685" i="1" a="1"/>
  <c r="AJ1685" i="1" s="1"/>
  <c r="AJ1530" i="1" a="1"/>
  <c r="AJ1530" i="1" s="1"/>
  <c r="AJ1344" i="1" a="1"/>
  <c r="AJ1344" i="1" s="1"/>
  <c r="AJ1419" i="1" a="1"/>
  <c r="AJ1419" i="1" s="1"/>
  <c r="AJ1619" i="1" a="1"/>
  <c r="AJ1619" i="1" s="1"/>
  <c r="AJ1613" i="1" a="1"/>
  <c r="AJ1613" i="1" s="1"/>
  <c r="AJ1569" i="1" a="1"/>
  <c r="AJ1569" i="1" s="1"/>
  <c r="AJ1509" i="1" a="1"/>
  <c r="AJ1509" i="1" s="1"/>
  <c r="AJ1655" i="1" a="1"/>
  <c r="AJ1655" i="1" s="1"/>
  <c r="AJ1649" i="1" a="1"/>
  <c r="AJ1649" i="1" s="1"/>
  <c r="AJ1389" i="1" a="1"/>
  <c r="AJ1389" i="1" s="1"/>
  <c r="AJ1726" i="1" a="1"/>
  <c r="AJ1726" i="1" s="1"/>
  <c r="AJ1350" i="1" a="1"/>
  <c r="AJ1350" i="1" s="1"/>
  <c r="AJ1337" i="1" a="1"/>
  <c r="AJ1337" i="1" s="1"/>
  <c r="AJ1554" i="1" a="1"/>
  <c r="AJ1554" i="1" s="1"/>
  <c r="AJ1382" i="1" a="1"/>
  <c r="AJ1382" i="1" s="1"/>
  <c r="AJ1284" i="1" a="1"/>
  <c r="AJ1284" i="1" s="1"/>
  <c r="AJ1748" i="1" a="1"/>
  <c r="AJ1748" i="1" s="1"/>
  <c r="AJ1427" i="1" a="1"/>
  <c r="AJ1427" i="1" s="1"/>
  <c r="AJ1562" i="1" a="1"/>
  <c r="AJ1562" i="1" s="1"/>
  <c r="AJ1260" i="1" a="1"/>
  <c r="AJ1260" i="1" s="1"/>
  <c r="AJ1524" i="1" a="1"/>
  <c r="AJ1524" i="1" s="1"/>
  <c r="AJ1517" i="1" a="1"/>
  <c r="AJ1517" i="1" s="1"/>
  <c r="AJ1395" i="1" a="1"/>
  <c r="AJ1395" i="1" s="1"/>
  <c r="AJ1811" i="1" a="1"/>
  <c r="AJ1811" i="1" s="1"/>
  <c r="AJ1739" i="1" a="1"/>
  <c r="AJ1739" i="1" s="1"/>
  <c r="AJ1790" i="1" a="1"/>
  <c r="AJ1790" i="1" s="1"/>
  <c r="AJ1818" i="1" a="1"/>
  <c r="AJ1818" i="1" s="1"/>
  <c r="AJ1806" i="1" a="1"/>
  <c r="AJ1806" i="1" s="1"/>
  <c r="AJ1779" i="1" a="1"/>
  <c r="AJ1779" i="1" s="1"/>
  <c r="AJ1799" i="1" a="1"/>
  <c r="AJ1799" i="1" s="1"/>
  <c r="AJ1770" i="1" a="1"/>
  <c r="AJ1770" i="1" s="1"/>
  <c r="AJ1794" i="1" a="1"/>
  <c r="AJ1794" i="1" s="1"/>
  <c r="AJ1735" i="1" a="1"/>
  <c r="AJ1735" i="1" s="1"/>
  <c r="AJ1695" i="1" a="1"/>
  <c r="AJ1695" i="1" s="1"/>
  <c r="AJ1610" i="1" a="1"/>
  <c r="AJ1610" i="1" s="1"/>
  <c r="AJ1602" i="1" a="1"/>
  <c r="AJ1602" i="1" s="1"/>
  <c r="AJ1673" i="1" a="1"/>
  <c r="AJ1673" i="1" s="1"/>
  <c r="AJ1617" i="1" a="1"/>
  <c r="AJ1617" i="1" s="1"/>
  <c r="AJ1763" i="1" a="1"/>
  <c r="AJ1763" i="1" s="1"/>
  <c r="AJ1635" i="1" a="1"/>
  <c r="AJ1635" i="1" s="1"/>
  <c r="AJ1772" i="1" a="1"/>
  <c r="AJ1772" i="1" s="1"/>
  <c r="AJ1767" i="1" a="1"/>
  <c r="AJ1767" i="1" s="1"/>
  <c r="AJ1476" i="1" a="1"/>
  <c r="AJ1476" i="1" s="1"/>
  <c r="AJ1309" i="1" a="1"/>
  <c r="AJ1309" i="1" s="1"/>
  <c r="AJ1632" i="1" a="1"/>
  <c r="AJ1632" i="1" s="1"/>
  <c r="AJ1593" i="1" a="1"/>
  <c r="AJ1593" i="1" s="1"/>
  <c r="AJ1543" i="1" a="1"/>
  <c r="AJ1543" i="1" s="1"/>
  <c r="AJ1483" i="1" a="1"/>
  <c r="AJ1483" i="1" s="1"/>
  <c r="AJ1449" i="1" a="1"/>
  <c r="AJ1449" i="1" s="1"/>
  <c r="AJ1797" i="1" a="1"/>
  <c r="AJ1797" i="1" s="1"/>
  <c r="AJ1758" i="1" a="1"/>
  <c r="AJ1758" i="1" s="1"/>
  <c r="AJ1742" i="1" a="1"/>
  <c r="AJ1742" i="1" s="1"/>
  <c r="AJ1689" i="1" a="1"/>
  <c r="AJ1689" i="1" s="1"/>
  <c r="AJ1664" i="1" a="1"/>
  <c r="AJ1664" i="1" s="1"/>
  <c r="AJ1591" i="1" a="1"/>
  <c r="AJ1591" i="1" s="1"/>
  <c r="AJ1584" i="1" a="1"/>
  <c r="AJ1584" i="1" s="1"/>
  <c r="AJ1489" i="1" a="1"/>
  <c r="AJ1489" i="1" s="1"/>
  <c r="AJ1411" i="1" a="1"/>
  <c r="AJ1411" i="1" s="1"/>
  <c r="AJ1399" i="1" a="1"/>
  <c r="AJ1399" i="1" s="1"/>
  <c r="AJ1333" i="1" a="1"/>
  <c r="AJ1333" i="1" s="1"/>
  <c r="AJ1276" i="1" a="1"/>
  <c r="AJ1276" i="1" s="1"/>
  <c r="AJ1752" i="1" a="1"/>
  <c r="AJ1752" i="1" s="1"/>
  <c r="AJ1724" i="1" a="1"/>
  <c r="AJ1724" i="1" s="1"/>
  <c r="AJ1704" i="1" a="1"/>
  <c r="AJ1704" i="1" s="1"/>
  <c r="AJ1785" i="1" a="1"/>
  <c r="AJ1785" i="1" s="1"/>
  <c r="AJ1682" i="1" a="1"/>
  <c r="AJ1682" i="1" s="1"/>
  <c r="AJ1653" i="1" a="1"/>
  <c r="AJ1653" i="1" s="1"/>
  <c r="AJ1628" i="1" a="1"/>
  <c r="AJ1628" i="1" s="1"/>
  <c r="AJ1468" i="1" a="1"/>
  <c r="AJ1468" i="1" s="1"/>
  <c r="AJ1438" i="1" a="1"/>
  <c r="AJ1438" i="1" s="1"/>
  <c r="AJ1359" i="1" a="1"/>
  <c r="AJ1359" i="1" s="1"/>
  <c r="AJ1671" i="1" a="1"/>
  <c r="AJ1671" i="1" s="1"/>
  <c r="AJ1579" i="1" a="1"/>
  <c r="AJ1579" i="1" s="1"/>
  <c r="AJ1566" i="1" a="1"/>
  <c r="AJ1566" i="1" s="1"/>
  <c r="AJ1548" i="1" a="1"/>
  <c r="AJ1548" i="1" s="1"/>
  <c r="AJ1513" i="1" a="1"/>
  <c r="AJ1513" i="1" s="1"/>
  <c r="AJ1498" i="1" a="1"/>
  <c r="AJ1498" i="1" s="1"/>
  <c r="AJ1321" i="1" a="1"/>
  <c r="AJ1321" i="1" s="1"/>
  <c r="AJ1314" i="1" a="1"/>
  <c r="AJ1314" i="1" s="1"/>
  <c r="AJ1258" i="1" a="1"/>
  <c r="AJ1258" i="1" s="1"/>
  <c r="AJ1588" i="1" a="1"/>
  <c r="AJ1588" i="1" s="1"/>
  <c r="AJ1528" i="1" a="1"/>
  <c r="AJ1528" i="1" s="1"/>
  <c r="AJ1494" i="1" a="1"/>
  <c r="AJ1494" i="1" s="1"/>
  <c r="AJ1453" i="1" a="1"/>
  <c r="AJ1453" i="1" s="1"/>
  <c r="AJ1408" i="1" a="1"/>
  <c r="AJ1408" i="1" s="1"/>
  <c r="AJ1378" i="1" a="1"/>
  <c r="AJ1378" i="1" s="1"/>
  <c r="AJ1744" i="1" a="1"/>
  <c r="AJ1744" i="1" s="1"/>
  <c r="AJ1717" i="1" a="1"/>
  <c r="AJ1717" i="1" s="1"/>
  <c r="AJ1700" i="1" a="1"/>
  <c r="AJ1700" i="1" s="1"/>
  <c r="AJ1623" i="1" a="1"/>
  <c r="AJ1623" i="1" s="1"/>
  <c r="AJ1521" i="1" a="1"/>
  <c r="AJ1521" i="1" s="1"/>
  <c r="AJ1341" i="1" a="1"/>
  <c r="AJ1341" i="1" s="1"/>
  <c r="AJ1264" i="1" a="1"/>
  <c r="AJ1264" i="1" s="1"/>
  <c r="AJ1709" i="1" a="1"/>
  <c r="AJ1709" i="1" s="1"/>
  <c r="AJ1431" i="1" a="1"/>
  <c r="AJ1431" i="1" s="1"/>
  <c r="AJ1269" i="1" a="1"/>
  <c r="AJ1269" i="1" s="1"/>
  <c r="AJ1815" i="1" a="1"/>
  <c r="AJ1815" i="1" s="1"/>
  <c r="AJ1323" i="1" a="1"/>
  <c r="AJ1323" i="1" s="1"/>
  <c r="AJ1820" i="1" a="1"/>
  <c r="AJ1820" i="1" s="1"/>
  <c r="AJ1659" i="1" a="1"/>
  <c r="AJ1659" i="1" s="1"/>
  <c r="AJ1646" i="1" a="1"/>
  <c r="AJ1646" i="1" s="1"/>
  <c r="AJ1558" i="1" a="1"/>
  <c r="AJ1558" i="1" s="1"/>
  <c r="AJ1730" i="1" a="1"/>
  <c r="AJ1730" i="1" s="1"/>
  <c r="AJ1534" i="1" a="1"/>
  <c r="AJ1534" i="1" s="1"/>
  <c r="AJ1501" i="1" a="1"/>
  <c r="AJ1501" i="1" s="1"/>
  <c r="AJ1404" i="1" a="1"/>
  <c r="AJ1404" i="1" s="1"/>
  <c r="AJ1386" i="1" a="1"/>
  <c r="AJ1386" i="1" s="1"/>
  <c r="AJ1366" i="1" a="1"/>
  <c r="AJ1366" i="1" s="1"/>
  <c r="AL1252" i="1" a="1"/>
  <c r="AL1252" i="1" s="1"/>
  <c r="AJ1273" i="1" a="1"/>
  <c r="AJ1273" i="1" s="1"/>
  <c r="AL1279" i="1" a="1"/>
  <c r="AL1279" i="1" s="1"/>
  <c r="AZ1560" i="1" a="1"/>
  <c r="AZ1560" i="1" s="1"/>
  <c r="AZ1727" i="1" a="1"/>
  <c r="AZ1727" i="1" s="1"/>
  <c r="AJ1243" i="1" a="1"/>
  <c r="AJ1243" i="1" s="1"/>
  <c r="AK1255" i="1" a="1"/>
  <c r="AK1255" i="1" s="1"/>
  <c r="AZ1312" i="1" a="1"/>
  <c r="AZ1312" i="1" s="1"/>
  <c r="AJ1318" i="1" a="1"/>
  <c r="AJ1318" i="1" s="1"/>
  <c r="AJ1363" i="1" a="1"/>
  <c r="AJ1363" i="1" s="1"/>
  <c r="AL1415" i="1" a="1"/>
  <c r="AL1415" i="1" s="1"/>
  <c r="AZ1417" i="1" a="1"/>
  <c r="AZ1417" i="1" s="1"/>
  <c r="AJ1423" i="1" a="1"/>
  <c r="AJ1423" i="1" s="1"/>
  <c r="BA1425" i="1" a="1"/>
  <c r="BA1425" i="1" s="1"/>
  <c r="AK1434" i="1" a="1"/>
  <c r="AK1434" i="1" s="1"/>
  <c r="AZ1460" i="1" a="1"/>
  <c r="AZ1460" i="1" s="1"/>
  <c r="BA1471" i="1" a="1"/>
  <c r="BA1471" i="1" s="1"/>
  <c r="AL1515" i="1" a="1"/>
  <c r="AL1515" i="1" s="1"/>
  <c r="AK1535" i="1" a="1"/>
  <c r="AK1535" i="1" s="1"/>
  <c r="BA1553" i="1" a="1"/>
  <c r="BA1553" i="1" s="1"/>
  <c r="AL1604" i="1" a="1"/>
  <c r="AL1604" i="1" s="1"/>
  <c r="AK1690" i="1" a="1"/>
  <c r="AK1690" i="1" s="1"/>
  <c r="AZ1698" i="1" a="1"/>
  <c r="AZ1698" i="1" s="1"/>
  <c r="AK1745" i="1" a="1"/>
  <c r="AK1745" i="1" s="1"/>
  <c r="AJ1467" i="1" a="1"/>
  <c r="AJ1467" i="1" s="1"/>
  <c r="AL1494" i="1" a="1"/>
  <c r="AL1494" i="1" s="1"/>
  <c r="AJ1578" i="1" a="1"/>
  <c r="AJ1578" i="1" s="1"/>
  <c r="AK1716" i="1" a="1"/>
  <c r="AK1716" i="1" s="1"/>
  <c r="AL1735" i="1" a="1"/>
  <c r="AL1735" i="1" s="1"/>
  <c r="K1676" i="1" a="1"/>
  <c r="K1676" i="1" s="1"/>
  <c r="K1596" i="1" a="1"/>
  <c r="K1596" i="1" s="1"/>
  <c r="K1640" i="1" a="1"/>
  <c r="K1640" i="1" s="1"/>
  <c r="K1380" i="1" a="1"/>
  <c r="K1380" i="1" s="1"/>
  <c r="AA1380" i="1" s="1"/>
  <c r="K1327" i="1" a="1"/>
  <c r="K1327" i="1" s="1"/>
  <c r="K1282" i="1" a="1"/>
  <c r="K1282" i="1" s="1"/>
  <c r="K1417" i="1" a="1"/>
  <c r="K1417" i="1" s="1"/>
  <c r="K1604" i="1" a="1"/>
  <c r="K1604" i="1" s="1"/>
  <c r="K1552" i="1" a="1"/>
  <c r="K1552" i="1" s="1"/>
  <c r="AA1552" i="1" s="1"/>
  <c r="K1372" i="1" a="1"/>
  <c r="K1372" i="1" s="1"/>
  <c r="AA1372" i="1" s="1"/>
  <c r="AL1818" i="1" a="1"/>
  <c r="AL1818" i="1" s="1"/>
  <c r="AL1790" i="1" a="1"/>
  <c r="AL1790" i="1" s="1"/>
  <c r="AL1806" i="1" a="1"/>
  <c r="AL1806" i="1" s="1"/>
  <c r="AL1770" i="1" a="1"/>
  <c r="AL1770" i="1" s="1"/>
  <c r="AL1758" i="1" a="1"/>
  <c r="AL1758" i="1" s="1"/>
  <c r="AL1779" i="1" a="1"/>
  <c r="AL1779" i="1" s="1"/>
  <c r="AL1730" i="1" a="1"/>
  <c r="AL1730" i="1" s="1"/>
  <c r="AL1700" i="1" a="1"/>
  <c r="AL1700" i="1" s="1"/>
  <c r="AL1739" i="1" a="1"/>
  <c r="AL1739" i="1" s="1"/>
  <c r="AL1794" i="1" a="1"/>
  <c r="AL1794" i="1" s="1"/>
  <c r="AL1623" i="1" a="1"/>
  <c r="AL1623" i="1" s="1"/>
  <c r="AL1767" i="1" a="1"/>
  <c r="AL1767" i="1" s="1"/>
  <c r="AL1689" i="1" a="1"/>
  <c r="AL1689" i="1" s="1"/>
  <c r="AL1659" i="1" a="1"/>
  <c r="AL1659" i="1" s="1"/>
  <c r="AL1632" i="1" a="1"/>
  <c r="AL1632" i="1" s="1"/>
  <c r="AL1546" i="1" a="1"/>
  <c r="AL1546" i="1" s="1"/>
  <c r="AL1797" i="1" a="1"/>
  <c r="AL1797" i="1" s="1"/>
  <c r="AL1772" i="1" a="1"/>
  <c r="AL1772" i="1" s="1"/>
  <c r="AL1588" i="1" a="1"/>
  <c r="AL1588" i="1" s="1"/>
  <c r="AL1566" i="1" a="1"/>
  <c r="AL1566" i="1" s="1"/>
  <c r="AL1811" i="1" a="1"/>
  <c r="AL1811" i="1" s="1"/>
  <c r="AL1744" i="1" a="1"/>
  <c r="AL1744" i="1" s="1"/>
  <c r="AL1717" i="1" a="1"/>
  <c r="AL1717" i="1" s="1"/>
  <c r="AL1664" i="1" a="1"/>
  <c r="AL1664" i="1" s="1"/>
  <c r="AL1579" i="1" a="1"/>
  <c r="AL1579" i="1" s="1"/>
  <c r="AL1539" i="1" a="1"/>
  <c r="AL1539" i="1" s="1"/>
  <c r="AL1483" i="1" a="1"/>
  <c r="AL1483" i="1" s="1"/>
  <c r="AL1404" i="1" a="1"/>
  <c r="AL1404" i="1" s="1"/>
  <c r="AL1368" i="1" a="1"/>
  <c r="AL1368" i="1" s="1"/>
  <c r="AL1318" i="1" a="1"/>
  <c r="AL1318" i="1" s="1"/>
  <c r="AL1273" i="1" a="1"/>
  <c r="AL1273" i="1" s="1"/>
  <c r="AL1742" i="1" a="1"/>
  <c r="AL1742" i="1" s="1"/>
  <c r="AL1695" i="1" a="1"/>
  <c r="AL1695" i="1" s="1"/>
  <c r="AL1635" i="1" a="1"/>
  <c r="AL1635" i="1" s="1"/>
  <c r="AL1610" i="1" a="1"/>
  <c r="AL1610" i="1" s="1"/>
  <c r="AL1591" i="1" a="1"/>
  <c r="AL1591" i="1" s="1"/>
  <c r="AL1423" i="1" a="1"/>
  <c r="AL1423" i="1" s="1"/>
  <c r="AL1309" i="1" a="1"/>
  <c r="AL1309" i="1" s="1"/>
  <c r="AL1763" i="1" a="1"/>
  <c r="AL1763" i="1" s="1"/>
  <c r="AL1646" i="1" a="1"/>
  <c r="AL1646" i="1" s="1"/>
  <c r="AL1671" i="1" a="1"/>
  <c r="AL1671" i="1" s="1"/>
  <c r="AL1558" i="1" a="1"/>
  <c r="AL1558" i="1" s="1"/>
  <c r="AL1438" i="1" a="1"/>
  <c r="AL1438" i="1" s="1"/>
  <c r="AL1393" i="1" a="1"/>
  <c r="AL1393" i="1" s="1"/>
  <c r="AL1785" i="1" a="1"/>
  <c r="AL1785" i="1" s="1"/>
  <c r="AL1628" i="1" a="1"/>
  <c r="AL1628" i="1" s="1"/>
  <c r="AL1593" i="1" a="1"/>
  <c r="AL1593" i="1" s="1"/>
  <c r="AL1543" i="1" a="1"/>
  <c r="AL1543" i="1" s="1"/>
  <c r="AL1528" i="1" a="1"/>
  <c r="AL1528" i="1" s="1"/>
  <c r="AL1521" i="1" a="1"/>
  <c r="AL1521" i="1" s="1"/>
  <c r="AL1668" i="1" a="1"/>
  <c r="AL1668" i="1" s="1"/>
  <c r="AL1799" i="1" a="1"/>
  <c r="AL1799" i="1" s="1"/>
  <c r="AL1673" i="1" a="1"/>
  <c r="AL1673" i="1" s="1"/>
  <c r="AL1637" i="1" a="1"/>
  <c r="AL1637" i="1" s="1"/>
  <c r="AL1573" i="1" a="1"/>
  <c r="AL1573" i="1" s="1"/>
  <c r="AL1453" i="1" a="1"/>
  <c r="AL1453" i="1" s="1"/>
  <c r="AL1449" i="1" a="1"/>
  <c r="AL1449" i="1" s="1"/>
  <c r="AL1431" i="1" a="1"/>
  <c r="AL1431" i="1" s="1"/>
  <c r="AL1366" i="1" a="1"/>
  <c r="AL1366" i="1" s="1"/>
  <c r="AL1264" i="1" a="1"/>
  <c r="AL1264" i="1" s="1"/>
  <c r="AL1653" i="1" a="1"/>
  <c r="AL1653" i="1" s="1"/>
  <c r="AL1534" i="1" a="1"/>
  <c r="AL1534" i="1" s="1"/>
  <c r="AL1752" i="1" a="1"/>
  <c r="AL1752" i="1" s="1"/>
  <c r="AL1348" i="1" a="1"/>
  <c r="AL1348" i="1" s="1"/>
  <c r="AL1341" i="1" a="1"/>
  <c r="AL1341" i="1" s="1"/>
  <c r="AL1288" i="1" a="1"/>
  <c r="AL1288" i="1" s="1"/>
  <c r="AL1815" i="1" a="1"/>
  <c r="AL1815" i="1" s="1"/>
  <c r="AL1682" i="1" a="1"/>
  <c r="AL1682" i="1" s="1"/>
  <c r="AL1333" i="1" a="1"/>
  <c r="AL1333" i="1" s="1"/>
  <c r="AL1548" i="1" a="1"/>
  <c r="AL1548" i="1" s="1"/>
  <c r="AL1399" i="1" a="1"/>
  <c r="AL1399" i="1" s="1"/>
  <c r="AL1314" i="1" a="1"/>
  <c r="AL1314" i="1" s="1"/>
  <c r="K1462" i="1" a="1"/>
  <c r="K1462" i="1" s="1"/>
  <c r="AL1617" i="1" a="1"/>
  <c r="AL1617" i="1" s="1"/>
  <c r="H1506" i="1" a="1"/>
  <c r="H1506" i="1" s="1"/>
  <c r="I1506" i="1" s="1"/>
  <c r="H1461" i="1" a="1"/>
  <c r="H1461" i="1" s="1"/>
  <c r="I1461" i="1" s="1"/>
  <c r="H1551" i="1" a="1"/>
  <c r="H1551" i="1" s="1"/>
  <c r="I1551" i="1" s="1"/>
  <c r="H1371" i="1" a="1"/>
  <c r="H1371" i="1" s="1"/>
  <c r="I1371" i="1" s="1"/>
  <c r="H1281" i="1" a="1"/>
  <c r="H1281" i="1" s="1"/>
  <c r="I1281" i="1" s="1"/>
  <c r="C10" i="8"/>
  <c r="AJ1805" i="1" a="1"/>
  <c r="AJ1805" i="1" s="1"/>
  <c r="AJ1789" i="1" a="1"/>
  <c r="AJ1789" i="1" s="1"/>
  <c r="AJ1738" i="1" a="1"/>
  <c r="AJ1738" i="1" s="1"/>
  <c r="AJ1796" i="1" a="1"/>
  <c r="AJ1796" i="1" s="1"/>
  <c r="AJ1762" i="1" a="1"/>
  <c r="AJ1762" i="1" s="1"/>
  <c r="AJ1694" i="1" a="1"/>
  <c r="AJ1694" i="1" s="1"/>
  <c r="AJ1757" i="1" a="1"/>
  <c r="AJ1757" i="1" s="1"/>
  <c r="AJ1723" i="1" a="1"/>
  <c r="AJ1723" i="1" s="1"/>
  <c r="AJ1681" i="1" a="1"/>
  <c r="AJ1681" i="1" s="1"/>
  <c r="AJ1587" i="1" a="1"/>
  <c r="AJ1587" i="1" s="1"/>
  <c r="AJ1699" i="1" a="1"/>
  <c r="AJ1699" i="1" s="1"/>
  <c r="AJ1565" i="1" a="1"/>
  <c r="AJ1565" i="1" s="1"/>
  <c r="AJ1751" i="1" a="1"/>
  <c r="AJ1751" i="1" s="1"/>
  <c r="AJ1520" i="1" a="1"/>
  <c r="AJ1520" i="1" s="1"/>
  <c r="AJ1729" i="1" a="1"/>
  <c r="AJ1729" i="1" s="1"/>
  <c r="AJ1622" i="1" a="1"/>
  <c r="AJ1622" i="1" s="1"/>
  <c r="AJ1616" i="1" a="1"/>
  <c r="AJ1616" i="1" s="1"/>
  <c r="AJ1601" i="1" a="1"/>
  <c r="AJ1601" i="1" s="1"/>
  <c r="AJ1557" i="1" a="1"/>
  <c r="AJ1557" i="1" s="1"/>
  <c r="AJ1482" i="1" a="1"/>
  <c r="AJ1482" i="1" s="1"/>
  <c r="AJ1407" i="1" a="1"/>
  <c r="AJ1407" i="1" s="1"/>
  <c r="AJ1302" i="1" a="1"/>
  <c r="AJ1302" i="1" s="1"/>
  <c r="AJ1814" i="1" a="1"/>
  <c r="AJ1814" i="1" s="1"/>
  <c r="AJ1734" i="1" a="1"/>
  <c r="AJ1734" i="1" s="1"/>
  <c r="AJ1488" i="1" a="1"/>
  <c r="AJ1488" i="1" s="1"/>
  <c r="AJ1452" i="1" a="1"/>
  <c r="AJ1452" i="1" s="1"/>
  <c r="AJ1358" i="1" a="1"/>
  <c r="AJ1358" i="1" s="1"/>
  <c r="AJ1810" i="1" a="1"/>
  <c r="AJ1810" i="1" s="1"/>
  <c r="AJ1716" i="1" a="1"/>
  <c r="AJ1716" i="1" s="1"/>
  <c r="AJ1706" i="1" a="1"/>
  <c r="AJ1706" i="1" s="1"/>
  <c r="AJ1688" i="1" a="1"/>
  <c r="AJ1688" i="1" s="1"/>
  <c r="AJ1353" i="1" a="1"/>
  <c r="AJ1353" i="1" s="1"/>
  <c r="AJ1268" i="1" a="1"/>
  <c r="AJ1268" i="1" s="1"/>
  <c r="AJ1475" i="1" a="1"/>
  <c r="AJ1475" i="1" s="1"/>
  <c r="AJ1817" i="1" a="1"/>
  <c r="AJ1817" i="1" s="1"/>
  <c r="AJ1538" i="1" a="1"/>
  <c r="AJ1538" i="1" s="1"/>
  <c r="AJ1769" i="1" a="1"/>
  <c r="AJ1769" i="1" s="1"/>
  <c r="AJ1766" i="1" a="1"/>
  <c r="AJ1766" i="1" s="1"/>
  <c r="AJ1645" i="1" a="1"/>
  <c r="AJ1645" i="1" s="1"/>
  <c r="AJ1422" i="1" a="1"/>
  <c r="AJ1422" i="1" s="1"/>
  <c r="AJ1392" i="1" a="1"/>
  <c r="AJ1392" i="1" s="1"/>
  <c r="AJ1313" i="1" a="1"/>
  <c r="AJ1313" i="1" s="1"/>
  <c r="AJ1275" i="1" a="1"/>
  <c r="AJ1275" i="1" s="1"/>
  <c r="AJ1703" i="1" a="1"/>
  <c r="AJ1703" i="1" s="1"/>
  <c r="AJ1667" i="1" a="1"/>
  <c r="AJ1667" i="1" s="1"/>
  <c r="AJ1634" i="1" a="1"/>
  <c r="AJ1634" i="1" s="1"/>
  <c r="AJ1572" i="1" a="1"/>
  <c r="AJ1572" i="1" s="1"/>
  <c r="AJ1377" i="1" a="1"/>
  <c r="AJ1377" i="1" s="1"/>
  <c r="AJ1500" i="1" a="1"/>
  <c r="AJ1500" i="1" s="1"/>
  <c r="AJ1398" i="1" a="1"/>
  <c r="AJ1398" i="1" s="1"/>
  <c r="AJ1295" i="1" a="1"/>
  <c r="AJ1295" i="1" s="1"/>
  <c r="AJ1317" i="1" a="1"/>
  <c r="AJ1317" i="1" s="1"/>
  <c r="AJ1784" i="1" a="1"/>
  <c r="AJ1784" i="1" s="1"/>
  <c r="AJ1583" i="1" a="1"/>
  <c r="AJ1583" i="1" s="1"/>
  <c r="AJ1448" i="1" a="1"/>
  <c r="AJ1448" i="1" s="1"/>
  <c r="AJ1403" i="1" a="1"/>
  <c r="AJ1403" i="1" s="1"/>
  <c r="AJ1362" i="1" a="1"/>
  <c r="AJ1362" i="1" s="1"/>
  <c r="AJ1257" i="1" a="1"/>
  <c r="AJ1257" i="1" s="1"/>
  <c r="AJ1242" i="1" a="1"/>
  <c r="AJ1242" i="1" s="1"/>
  <c r="AL1278" i="1" a="1"/>
  <c r="AL1278" i="1" s="1"/>
  <c r="AL1386" i="1" a="1"/>
  <c r="AL1386" i="1" s="1"/>
  <c r="K1425" i="1" a="1"/>
  <c r="K1425" i="1" s="1"/>
  <c r="E9" i="8"/>
  <c r="AK1769" i="1" a="1"/>
  <c r="AK1769" i="1" s="1"/>
  <c r="AK1741" i="1" a="1"/>
  <c r="AK1741" i="1" s="1"/>
  <c r="AK1729" i="1" a="1"/>
  <c r="AK1729" i="1" s="1"/>
  <c r="AK1723" i="1" a="1"/>
  <c r="AK1723" i="1" s="1"/>
  <c r="AK1814" i="1" a="1"/>
  <c r="AK1814" i="1" s="1"/>
  <c r="AK1789" i="1" a="1"/>
  <c r="AK1789" i="1" s="1"/>
  <c r="AK1757" i="1" a="1"/>
  <c r="AK1757" i="1" s="1"/>
  <c r="AK1805" i="1" a="1"/>
  <c r="AK1805" i="1" s="1"/>
  <c r="AK1703" i="1" a="1"/>
  <c r="AK1703" i="1" s="1"/>
  <c r="AK1681" i="1" a="1"/>
  <c r="AK1681" i="1" s="1"/>
  <c r="AK1699" i="1" a="1"/>
  <c r="AK1699" i="1" s="1"/>
  <c r="AK1652" i="1" a="1"/>
  <c r="AK1652" i="1" s="1"/>
  <c r="AK1645" i="1" a="1"/>
  <c r="AK1645" i="1" s="1"/>
  <c r="AK1810" i="1" a="1"/>
  <c r="AK1810" i="1" s="1"/>
  <c r="AK1542" i="1" a="1"/>
  <c r="AK1542" i="1" s="1"/>
  <c r="AK1670" i="1" a="1"/>
  <c r="AK1670" i="1" s="1"/>
  <c r="AK1667" i="1" a="1"/>
  <c r="AK1667" i="1" s="1"/>
  <c r="AK1557" i="1" a="1"/>
  <c r="AK1557" i="1" s="1"/>
  <c r="AK1377" i="1" a="1"/>
  <c r="AK1377" i="1" s="1"/>
  <c r="AK1365" i="1" a="1"/>
  <c r="AK1365" i="1" s="1"/>
  <c r="AK1275" i="1" a="1"/>
  <c r="AK1275" i="1" s="1"/>
  <c r="AK1272" i="1" a="1"/>
  <c r="AK1272" i="1" s="1"/>
  <c r="AK1738" i="1" a="1"/>
  <c r="AK1738" i="1" s="1"/>
  <c r="AK1622" i="1" a="1"/>
  <c r="AK1622" i="1" s="1"/>
  <c r="AK1817" i="1" a="1"/>
  <c r="AK1817" i="1" s="1"/>
  <c r="AK1538" i="1" a="1"/>
  <c r="AK1538" i="1" s="1"/>
  <c r="AK1533" i="1" a="1"/>
  <c r="AK1533" i="1" s="1"/>
  <c r="AK1475" i="1" a="1"/>
  <c r="AK1475" i="1" s="1"/>
  <c r="AK1313" i="1" a="1"/>
  <c r="AK1313" i="1" s="1"/>
  <c r="AK1295" i="1" a="1"/>
  <c r="AK1295" i="1" s="1"/>
  <c r="AK1242" i="1" a="1"/>
  <c r="AK1242" i="1" s="1"/>
  <c r="AK1634" i="1" a="1"/>
  <c r="AK1634" i="1" s="1"/>
  <c r="AK1572" i="1" a="1"/>
  <c r="AK1572" i="1" s="1"/>
  <c r="AK1512" i="1" a="1"/>
  <c r="AK1512" i="1" s="1"/>
  <c r="AK1734" i="1" a="1"/>
  <c r="AK1734" i="1" s="1"/>
  <c r="AK1448" i="1" a="1"/>
  <c r="AK1448" i="1" s="1"/>
  <c r="AK1362" i="1" a="1"/>
  <c r="AK1362" i="1" s="1"/>
  <c r="AK1302" i="1" a="1"/>
  <c r="AK1302" i="1" s="1"/>
  <c r="AK1601" i="1" a="1"/>
  <c r="AK1601" i="1" s="1"/>
  <c r="AK1545" i="1" a="1"/>
  <c r="AK1545" i="1" s="1"/>
  <c r="AK1706" i="1" a="1"/>
  <c r="AK1706" i="1" s="1"/>
  <c r="AK1609" i="1" a="1"/>
  <c r="AK1609" i="1" s="1"/>
  <c r="AK1403" i="1" a="1"/>
  <c r="AK1403" i="1" s="1"/>
  <c r="AK1347" i="1" a="1"/>
  <c r="AK1347" i="1" s="1"/>
  <c r="AK1497" i="1" a="1"/>
  <c r="AK1497" i="1" s="1"/>
  <c r="AK1317" i="1" a="1"/>
  <c r="AK1317" i="1" s="1"/>
  <c r="AK1663" i="1" a="1"/>
  <c r="AK1663" i="1" s="1"/>
  <c r="AK1587" i="1" a="1"/>
  <c r="AK1587" i="1" s="1"/>
  <c r="AK1578" i="1" a="1"/>
  <c r="AK1578" i="1" s="1"/>
  <c r="AK1443" i="1" a="1"/>
  <c r="AK1443" i="1" s="1"/>
  <c r="AK1688" i="1" a="1"/>
  <c r="AK1688" i="1" s="1"/>
  <c r="AK1631" i="1" a="1"/>
  <c r="AK1631" i="1" s="1"/>
  <c r="AK1385" i="1" a="1"/>
  <c r="AK1385" i="1" s="1"/>
  <c r="AZ1770" i="1" a="1"/>
  <c r="AZ1770" i="1" s="1"/>
  <c r="AZ1758" i="1" a="1"/>
  <c r="AZ1758" i="1" s="1"/>
  <c r="AZ1797" i="1" a="1"/>
  <c r="AZ1797" i="1" s="1"/>
  <c r="AZ1785" i="1" a="1"/>
  <c r="AZ1785" i="1" s="1"/>
  <c r="AZ1724" i="1" a="1"/>
  <c r="AZ1724" i="1" s="1"/>
  <c r="AZ1717" i="1" a="1"/>
  <c r="AZ1717" i="1" s="1"/>
  <c r="AZ1799" i="1" a="1"/>
  <c r="AZ1799" i="1" s="1"/>
  <c r="AZ1790" i="1" a="1"/>
  <c r="AZ1790" i="1" s="1"/>
  <c r="AZ1735" i="1" a="1"/>
  <c r="AZ1735" i="1" s="1"/>
  <c r="AZ1682" i="1" a="1"/>
  <c r="AZ1682" i="1" s="1"/>
  <c r="AZ1811" i="1" a="1"/>
  <c r="AZ1811" i="1" s="1"/>
  <c r="AZ1794" i="1" a="1"/>
  <c r="AZ1794" i="1" s="1"/>
  <c r="AZ1752" i="1" a="1"/>
  <c r="AZ1752" i="1" s="1"/>
  <c r="AZ1700" i="1" a="1"/>
  <c r="AZ1700" i="1" s="1"/>
  <c r="AZ1689" i="1" a="1"/>
  <c r="AZ1689" i="1" s="1"/>
  <c r="AZ1653" i="1" a="1"/>
  <c r="AZ1653" i="1" s="1"/>
  <c r="AZ1573" i="1" a="1"/>
  <c r="AZ1573" i="1" s="1"/>
  <c r="AZ1818" i="1" a="1"/>
  <c r="AZ1818" i="1" s="1"/>
  <c r="AZ1815" i="1" a="1"/>
  <c r="AZ1815" i="1" s="1"/>
  <c r="AZ1744" i="1" a="1"/>
  <c r="AZ1744" i="1" s="1"/>
  <c r="AZ1664" i="1" a="1"/>
  <c r="AZ1664" i="1" s="1"/>
  <c r="AZ1742" i="1" a="1"/>
  <c r="AZ1742" i="1" s="1"/>
  <c r="AZ1707" i="1" a="1"/>
  <c r="AZ1707" i="1" s="1"/>
  <c r="AZ1617" i="1" a="1"/>
  <c r="AZ1617" i="1" s="1"/>
  <c r="AZ1602" i="1" a="1"/>
  <c r="AZ1602" i="1" s="1"/>
  <c r="AZ1438" i="1" a="1"/>
  <c r="AZ1438" i="1" s="1"/>
  <c r="AZ1296" i="1" a="1"/>
  <c r="AZ1296" i="1" s="1"/>
  <c r="AZ1584" i="1" a="1"/>
  <c r="AZ1584" i="1" s="1"/>
  <c r="AZ1489" i="1" a="1"/>
  <c r="AZ1489" i="1" s="1"/>
  <c r="AZ1368" i="1" a="1"/>
  <c r="AZ1368" i="1" s="1"/>
  <c r="AZ1806" i="1" a="1"/>
  <c r="AZ1806" i="1" s="1"/>
  <c r="AZ1659" i="1" a="1"/>
  <c r="AZ1659" i="1" s="1"/>
  <c r="AZ1458" i="1" a="1"/>
  <c r="AZ1458" i="1" s="1"/>
  <c r="AZ1444" i="1" a="1"/>
  <c r="AZ1444" i="1" s="1"/>
  <c r="AZ1453" i="1" a="1"/>
  <c r="AZ1453" i="1" s="1"/>
  <c r="AZ1820" i="1" a="1"/>
  <c r="AZ1820" i="1" s="1"/>
  <c r="AZ1546" i="1" a="1"/>
  <c r="AZ1546" i="1" s="1"/>
  <c r="AZ1528" i="1" a="1"/>
  <c r="AZ1528" i="1" s="1"/>
  <c r="AZ1772" i="1" a="1"/>
  <c r="AZ1772" i="1" s="1"/>
  <c r="AZ1695" i="1" a="1"/>
  <c r="AZ1695" i="1" s="1"/>
  <c r="AZ1632" i="1" a="1"/>
  <c r="AZ1632" i="1" s="1"/>
  <c r="AZ1273" i="1" a="1"/>
  <c r="AZ1273" i="1" s="1"/>
  <c r="AZ1243" i="1" a="1"/>
  <c r="AZ1243" i="1" s="1"/>
  <c r="AZ1548" i="1" a="1"/>
  <c r="AZ1548" i="1" s="1"/>
  <c r="AZ1730" i="1" a="1"/>
  <c r="AZ1730" i="1" s="1"/>
  <c r="AZ1623" i="1" a="1"/>
  <c r="AZ1623" i="1" s="1"/>
  <c r="AZ1610" i="1" a="1"/>
  <c r="AZ1610" i="1" s="1"/>
  <c r="AZ1591" i="1" a="1"/>
  <c r="AZ1591" i="1" s="1"/>
  <c r="AZ1494" i="1" a="1"/>
  <c r="AZ1494" i="1" s="1"/>
  <c r="AZ1468" i="1" a="1"/>
  <c r="AZ1468" i="1" s="1"/>
  <c r="AZ1399" i="1" a="1"/>
  <c r="AZ1399" i="1" s="1"/>
  <c r="AZ1704" i="1" a="1"/>
  <c r="AZ1704" i="1" s="1"/>
  <c r="AZ1671" i="1" a="1"/>
  <c r="AZ1671" i="1" s="1"/>
  <c r="AZ1635" i="1" a="1"/>
  <c r="AZ1635" i="1" s="1"/>
  <c r="AZ1709" i="1" a="1"/>
  <c r="AZ1709" i="1" s="1"/>
  <c r="AZ1646" i="1" a="1"/>
  <c r="AZ1646" i="1" s="1"/>
  <c r="AZ1534" i="1" a="1"/>
  <c r="AZ1534" i="1" s="1"/>
  <c r="AZ1637" i="1" a="1"/>
  <c r="AZ1637" i="1" s="1"/>
  <c r="AZ1366" i="1" a="1"/>
  <c r="AZ1366" i="1" s="1"/>
  <c r="AZ1668" i="1" a="1"/>
  <c r="AZ1668" i="1" s="1"/>
  <c r="AZ1558" i="1" a="1"/>
  <c r="AZ1558" i="1" s="1"/>
  <c r="AZ1476" i="1" a="1"/>
  <c r="AZ1476" i="1" s="1"/>
  <c r="AZ1411" i="1" a="1"/>
  <c r="AZ1411" i="1" s="1"/>
  <c r="AZ1386" i="1" a="1"/>
  <c r="AZ1386" i="1" s="1"/>
  <c r="AZ1258" i="1" a="1"/>
  <c r="AZ1258" i="1" s="1"/>
  <c r="AL1276" i="1" a="1"/>
  <c r="AL1276" i="1" s="1"/>
  <c r="AZ1314" i="1" a="1"/>
  <c r="AZ1314" i="1" s="1"/>
  <c r="AK1467" i="1" a="1"/>
  <c r="AK1467" i="1" s="1"/>
  <c r="AL1602" i="1" a="1"/>
  <c r="AL1602" i="1" s="1"/>
  <c r="AJ1663" i="1" a="1"/>
  <c r="AJ1663" i="1" s="1"/>
  <c r="AK1762" i="1" a="1"/>
  <c r="AK1762" i="1" s="1"/>
  <c r="AK1551" i="1" a="1"/>
  <c r="AK1551" i="1" s="1"/>
  <c r="AK1416" i="1" a="1"/>
  <c r="AK1416" i="1" s="1"/>
  <c r="AK1281" i="1" a="1"/>
  <c r="AK1281" i="1" s="1"/>
  <c r="AL1506" i="1" a="1"/>
  <c r="AL1506" i="1" s="1"/>
  <c r="AL1551" i="1" a="1"/>
  <c r="AL1551" i="1" s="1"/>
  <c r="AL1461" i="1" a="1"/>
  <c r="AL1461" i="1" s="1"/>
  <c r="AJ1560" i="1" a="1"/>
  <c r="AJ1560" i="1" s="1"/>
  <c r="AJ1604" i="1" a="1"/>
  <c r="AJ1604" i="1" s="1"/>
  <c r="AJ1290" i="1" a="1"/>
  <c r="AJ1290" i="1" s="1"/>
  <c r="AJ1282" i="1" a="1"/>
  <c r="AJ1282" i="1" s="1"/>
  <c r="AJ1640" i="1" a="1"/>
  <c r="AJ1640" i="1" s="1"/>
  <c r="AJ1425" i="1" a="1"/>
  <c r="AJ1425" i="1" s="1"/>
  <c r="AJ1245" i="1" a="1"/>
  <c r="AJ1245" i="1" s="1"/>
  <c r="AJ1596" i="1" a="1"/>
  <c r="AJ1596" i="1" s="1"/>
  <c r="AL1281" i="1" a="1"/>
  <c r="AL1281" i="1" s="1"/>
  <c r="AJ1335" i="1" a="1"/>
  <c r="AJ1335" i="1" s="1"/>
  <c r="AL1625" i="1" a="1"/>
  <c r="AL1625" i="1" s="1"/>
  <c r="AL1656" i="1" a="1"/>
  <c r="AL1656" i="1" s="1"/>
  <c r="BA1416" i="1" a="1"/>
  <c r="BA1416" i="1" s="1"/>
  <c r="BA1281" i="1" a="1"/>
  <c r="BA1281" i="1" s="1"/>
  <c r="AL1747" i="1" a="1"/>
  <c r="AL1747" i="1" s="1"/>
  <c r="AL1677" i="1" a="1"/>
  <c r="AL1677" i="1" s="1"/>
  <c r="AL1478" i="1" a="1"/>
  <c r="AL1478" i="1" s="1"/>
  <c r="AL1508" i="1" a="1"/>
  <c r="AL1508" i="1" s="1"/>
  <c r="AL1553" i="1" a="1"/>
  <c r="AL1553" i="1" s="1"/>
  <c r="AL1283" i="1" a="1"/>
  <c r="AL1283" i="1" s="1"/>
  <c r="AL1246" i="1" a="1"/>
  <c r="AL1246" i="1" s="1"/>
  <c r="AL1418" i="1" a="1"/>
  <c r="AL1418" i="1" s="1"/>
  <c r="AL1605" i="1" a="1"/>
  <c r="AL1605" i="1" s="1"/>
  <c r="AL1612" i="1" a="1"/>
  <c r="AL1612" i="1" s="1"/>
  <c r="AL1775" i="1" a="1"/>
  <c r="AL1775" i="1" s="1"/>
  <c r="AL1754" i="1" a="1"/>
  <c r="AL1754" i="1" s="1"/>
  <c r="AL1802" i="1" a="1"/>
  <c r="AL1802" i="1" s="1"/>
  <c r="AL1781" i="1" a="1"/>
  <c r="AL1781" i="1" s="1"/>
  <c r="AL1678" i="1" a="1"/>
  <c r="AL1678" i="1" s="1"/>
  <c r="AL1748" i="1" a="1"/>
  <c r="AL1748" i="1" s="1"/>
  <c r="AL1619" i="1" a="1"/>
  <c r="AL1619" i="1" s="1"/>
  <c r="AL1517" i="1" a="1"/>
  <c r="AL1517" i="1" s="1"/>
  <c r="AL1395" i="1" a="1"/>
  <c r="AL1395" i="1" s="1"/>
  <c r="AL1382" i="1" a="1"/>
  <c r="AL1382" i="1" s="1"/>
  <c r="AL1299" i="1" a="1"/>
  <c r="AL1299" i="1" s="1"/>
  <c r="AL1713" i="1" a="1"/>
  <c r="AL1713" i="1" s="1"/>
  <c r="AL1427" i="1" a="1"/>
  <c r="AL1427" i="1" s="1"/>
  <c r="AL1691" i="1" a="1"/>
  <c r="AL1691" i="1" s="1"/>
  <c r="AL1613" i="1" a="1"/>
  <c r="AL1613" i="1" s="1"/>
  <c r="AL1562" i="1" a="1"/>
  <c r="AL1562" i="1" s="1"/>
  <c r="AL1344" i="1" a="1"/>
  <c r="AL1344" i="1" s="1"/>
  <c r="AL1569" i="1" a="1"/>
  <c r="AL1569" i="1" s="1"/>
  <c r="AL1530" i="1" a="1"/>
  <c r="AL1530" i="1" s="1"/>
  <c r="AL1292" i="1" a="1"/>
  <c r="AL1292" i="1" s="1"/>
  <c r="AL1726" i="1" a="1"/>
  <c r="AL1726" i="1" s="1"/>
  <c r="AL1685" i="1" a="1"/>
  <c r="AL1685" i="1" s="1"/>
  <c r="AL1575" i="1" a="1"/>
  <c r="AL1575" i="1" s="1"/>
  <c r="AL1697" i="1" a="1"/>
  <c r="AL1697" i="1" s="1"/>
  <c r="AL1808" i="1" a="1"/>
  <c r="AL1808" i="1" s="1"/>
  <c r="AL1782" i="1" a="1"/>
  <c r="AL1782" i="1" s="1"/>
  <c r="AL1760" i="1" a="1"/>
  <c r="AL1760" i="1" s="1"/>
  <c r="AL1692" i="1" a="1"/>
  <c r="AL1692" i="1" s="1"/>
  <c r="AL1787" i="1" a="1"/>
  <c r="AL1787" i="1" s="1"/>
  <c r="AL1650" i="1" a="1"/>
  <c r="AL1650" i="1" s="1"/>
  <c r="AL1599" i="1" a="1"/>
  <c r="AL1599" i="1" s="1"/>
  <c r="AL1536" i="1" a="1"/>
  <c r="AL1536" i="1" s="1"/>
  <c r="AL1776" i="1" a="1"/>
  <c r="AL1776" i="1" s="1"/>
  <c r="AL1721" i="1" a="1"/>
  <c r="AL1721" i="1" s="1"/>
  <c r="AL1661" i="1" a="1"/>
  <c r="AL1661" i="1" s="1"/>
  <c r="AL1614" i="1" a="1"/>
  <c r="AL1614" i="1" s="1"/>
  <c r="AL1563" i="1" a="1"/>
  <c r="AL1563" i="1" s="1"/>
  <c r="AL1473" i="1" a="1"/>
  <c r="AL1473" i="1" s="1"/>
  <c r="AL1428" i="1" a="1"/>
  <c r="AL1428" i="1" s="1"/>
  <c r="AL1338" i="1" a="1"/>
  <c r="AL1338" i="1" s="1"/>
  <c r="AL1311" i="1" a="1"/>
  <c r="AL1311" i="1" s="1"/>
  <c r="AL1749" i="1" a="1"/>
  <c r="AL1749" i="1" s="1"/>
  <c r="AL1435" i="1" a="1"/>
  <c r="AL1435" i="1" s="1"/>
  <c r="AL1383" i="1" a="1"/>
  <c r="AL1383" i="1" s="1"/>
  <c r="AL1396" i="1" a="1"/>
  <c r="AL1396" i="1" s="1"/>
  <c r="AL1390" i="1" a="1"/>
  <c r="AL1390" i="1" s="1"/>
  <c r="AL1351" i="1" a="1"/>
  <c r="AL1351" i="1" s="1"/>
  <c r="AL1643" i="1" a="1"/>
  <c r="AL1643" i="1" s="1"/>
  <c r="AL1525" i="1" a="1"/>
  <c r="AL1525" i="1" s="1"/>
  <c r="AL1803" i="1" a="1"/>
  <c r="AL1803" i="1" s="1"/>
  <c r="AL1679" i="1" a="1"/>
  <c r="AL1679" i="1" s="1"/>
  <c r="AL1576" i="1" a="1"/>
  <c r="AL1576" i="1" s="1"/>
  <c r="AL1755" i="1" a="1"/>
  <c r="AL1755" i="1" s="1"/>
  <c r="AL1714" i="1" a="1"/>
  <c r="AL1714" i="1" s="1"/>
  <c r="AJ1788" i="1" a="1"/>
  <c r="AJ1788" i="1" s="1"/>
  <c r="AJ1750" i="1" a="1"/>
  <c r="AJ1750" i="1" s="1"/>
  <c r="AJ1728" i="1" a="1"/>
  <c r="AJ1728" i="1" s="1"/>
  <c r="AJ1813" i="1" a="1"/>
  <c r="AJ1813" i="1" s="1"/>
  <c r="AJ1809" i="1" a="1"/>
  <c r="AJ1809" i="1" s="1"/>
  <c r="AJ1702" i="1" a="1"/>
  <c r="AJ1702" i="1" s="1"/>
  <c r="AJ1765" i="1" a="1"/>
  <c r="AJ1765" i="1" s="1"/>
  <c r="AJ1698" i="1" a="1"/>
  <c r="AJ1698" i="1" s="1"/>
  <c r="AJ1792" i="1" a="1"/>
  <c r="AJ1792" i="1" s="1"/>
  <c r="AJ1657" i="1" a="1"/>
  <c r="AJ1657" i="1" s="1"/>
  <c r="AJ1644" i="1" a="1"/>
  <c r="AJ1644" i="1" s="1"/>
  <c r="AJ1615" i="1" a="1"/>
  <c r="AJ1615" i="1" s="1"/>
  <c r="AJ1761" i="1" a="1"/>
  <c r="AJ1761" i="1" s="1"/>
  <c r="AJ1687" i="1" a="1"/>
  <c r="AJ1687" i="1" s="1"/>
  <c r="AJ1621" i="1" a="1"/>
  <c r="AJ1621" i="1" s="1"/>
  <c r="AJ1600" i="1" a="1"/>
  <c r="AJ1600" i="1" s="1"/>
  <c r="AJ1783" i="1" a="1"/>
  <c r="AJ1783" i="1" s="1"/>
  <c r="AJ1492" i="1" a="1"/>
  <c r="AJ1492" i="1" s="1"/>
  <c r="AJ1421" i="1" a="1"/>
  <c r="AJ1421" i="1" s="1"/>
  <c r="AJ1397" i="1" a="1"/>
  <c r="AJ1397" i="1" s="1"/>
  <c r="AJ1756" i="1" a="1"/>
  <c r="AJ1756" i="1" s="1"/>
  <c r="AJ1666" i="1" a="1"/>
  <c r="AJ1666" i="1" s="1"/>
  <c r="AJ1777" i="1" a="1"/>
  <c r="AJ1777" i="1" s="1"/>
  <c r="AJ1737" i="1" a="1"/>
  <c r="AJ1737" i="1" s="1"/>
  <c r="AJ1722" i="1" a="1"/>
  <c r="AJ1722" i="1" s="1"/>
  <c r="AJ1630" i="1" a="1"/>
  <c r="AJ1630" i="1" s="1"/>
  <c r="AJ1564" i="1" a="1"/>
  <c r="AJ1564" i="1" s="1"/>
  <c r="AJ1447" i="1" a="1"/>
  <c r="AJ1447" i="1" s="1"/>
  <c r="AJ1804" i="1" a="1"/>
  <c r="AJ1804" i="1" s="1"/>
  <c r="AJ1608" i="1" a="1"/>
  <c r="AJ1608" i="1" s="1"/>
  <c r="AJ1651" i="1" a="1"/>
  <c r="AJ1651" i="1" s="1"/>
  <c r="AJ1626" i="1" a="1"/>
  <c r="AJ1626" i="1" s="1"/>
  <c r="AJ1487" i="1" a="1"/>
  <c r="AJ1487" i="1" s="1"/>
  <c r="AJ1346" i="1" a="1"/>
  <c r="AJ1346" i="1" s="1"/>
  <c r="AJ1331" i="1" a="1"/>
  <c r="AJ1331" i="1" s="1"/>
  <c r="AJ1262" i="1" a="1"/>
  <c r="AJ1262" i="1" s="1"/>
  <c r="AJ1571" i="1" a="1"/>
  <c r="AJ1571" i="1" s="1"/>
  <c r="AJ1541" i="1" a="1"/>
  <c r="AJ1541" i="1" s="1"/>
  <c r="AJ1577" i="1" a="1"/>
  <c r="AJ1577" i="1" s="1"/>
  <c r="AL1248" i="1" a="1"/>
  <c r="AL1248" i="1" s="1"/>
  <c r="AL1401" i="1" a="1"/>
  <c r="AL1401" i="1" s="1"/>
  <c r="AL1440" i="1" a="1"/>
  <c r="AL1440" i="1" s="1"/>
  <c r="AJ1451" i="1" a="1"/>
  <c r="AJ1451" i="1" s="1"/>
  <c r="AJ1511" i="1" a="1"/>
  <c r="AJ1511" i="1" s="1"/>
  <c r="AL1523" i="1" a="1"/>
  <c r="AL1523" i="1" s="1"/>
  <c r="AL1581" i="1" a="1"/>
  <c r="AL1581" i="1" s="1"/>
  <c r="AJ1662" i="1" a="1"/>
  <c r="AJ1662" i="1" s="1"/>
  <c r="AJ1715" i="1" a="1"/>
  <c r="AJ1715" i="1" s="1"/>
  <c r="AL1719" i="1" a="1"/>
  <c r="AL1719" i="1" s="1"/>
  <c r="AJ1733" i="1" a="1"/>
  <c r="AJ1733" i="1" s="1"/>
  <c r="AK1676" i="1" a="1"/>
  <c r="AK1676" i="1" s="1"/>
  <c r="AK1372" i="1" a="1"/>
  <c r="AK1372" i="1" s="1"/>
  <c r="AK1640" i="1" a="1"/>
  <c r="AK1640" i="1" s="1"/>
  <c r="AK1560" i="1" a="1"/>
  <c r="AK1560" i="1" s="1"/>
  <c r="AK1425" i="1" a="1"/>
  <c r="AK1425" i="1" s="1"/>
  <c r="AJ1719" i="1" a="1"/>
  <c r="AJ1719" i="1" s="1"/>
  <c r="AJ1516" i="1" a="1"/>
  <c r="AJ1516" i="1" s="1"/>
  <c r="AJ1648" i="1" a="1"/>
  <c r="AJ1648" i="1" s="1"/>
  <c r="AJ1677" i="1" a="1"/>
  <c r="AJ1677" i="1" s="1"/>
  <c r="AJ1605" i="1" a="1"/>
  <c r="AJ1605" i="1" s="1"/>
  <c r="AJ1597" i="1" a="1"/>
  <c r="AJ1597" i="1" s="1"/>
  <c r="AJ1336" i="1" a="1"/>
  <c r="AJ1336" i="1" s="1"/>
  <c r="AJ1298" i="1" a="1"/>
  <c r="AJ1298" i="1" s="1"/>
  <c r="AJ1553" i="1" a="1"/>
  <c r="AJ1553" i="1" s="1"/>
  <c r="BA1819" i="1" a="1"/>
  <c r="BA1819" i="1" s="1"/>
  <c r="BA1743" i="1" a="1"/>
  <c r="BA1743" i="1" s="1"/>
  <c r="BA1718" i="1" a="1"/>
  <c r="BA1718" i="1" s="1"/>
  <c r="BA1807" i="1" a="1"/>
  <c r="BA1807" i="1" s="1"/>
  <c r="BA1771" i="1" a="1"/>
  <c r="BA1771" i="1" s="1"/>
  <c r="BA1725" i="1" a="1"/>
  <c r="BA1725" i="1" s="1"/>
  <c r="BA1821" i="1" a="1"/>
  <c r="BA1821" i="1" s="1"/>
  <c r="BA1812" i="1" a="1"/>
  <c r="BA1812" i="1" s="1"/>
  <c r="BA1795" i="1" a="1"/>
  <c r="BA1795" i="1" s="1"/>
  <c r="BA1759" i="1" a="1"/>
  <c r="BA1759" i="1" s="1"/>
  <c r="BA1801" i="1" a="1"/>
  <c r="BA1801" i="1" s="1"/>
  <c r="BA1672" i="1" a="1"/>
  <c r="BA1672" i="1" s="1"/>
  <c r="BA1800" i="1" a="1"/>
  <c r="BA1800" i="1" s="1"/>
  <c r="BA1786" i="1" a="1"/>
  <c r="BA1786" i="1" s="1"/>
  <c r="BA1780" i="1" a="1"/>
  <c r="BA1780" i="1" s="1"/>
  <c r="BA1654" i="1" a="1"/>
  <c r="BA1654" i="1" s="1"/>
  <c r="BA1647" i="1" a="1"/>
  <c r="BA1647" i="1" s="1"/>
  <c r="BA1773" i="1" a="1"/>
  <c r="BA1773" i="1" s="1"/>
  <c r="BA1618" i="1" a="1"/>
  <c r="BA1618" i="1" s="1"/>
  <c r="BA1547" i="1" a="1"/>
  <c r="BA1547" i="1" s="1"/>
  <c r="BA1746" i="1" a="1"/>
  <c r="BA1746" i="1" s="1"/>
  <c r="BA1740" i="1" a="1"/>
  <c r="BA1740" i="1" s="1"/>
  <c r="BA1710" i="1" a="1"/>
  <c r="BA1710" i="1" s="1"/>
  <c r="BA1690" i="1" a="1"/>
  <c r="BA1690" i="1" s="1"/>
  <c r="BA1595" i="1" a="1"/>
  <c r="BA1595" i="1" s="1"/>
  <c r="BA1580" i="1" a="1"/>
  <c r="BA1580" i="1" s="1"/>
  <c r="BA1540" i="1" a="1"/>
  <c r="BA1540" i="1" s="1"/>
  <c r="BA1424" i="1" a="1"/>
  <c r="BA1424" i="1" s="1"/>
  <c r="BA1369" i="1" a="1"/>
  <c r="BA1369" i="1" s="1"/>
  <c r="BA1355" i="1" a="1"/>
  <c r="BA1355" i="1" s="1"/>
  <c r="BA1324" i="1" a="1"/>
  <c r="BA1324" i="1" s="1"/>
  <c r="BA1274" i="1" a="1"/>
  <c r="BA1274" i="1" s="1"/>
  <c r="BA1791" i="1" a="1"/>
  <c r="BA1791" i="1" s="1"/>
  <c r="BA1768" i="1" a="1"/>
  <c r="BA1768" i="1" s="1"/>
  <c r="BA1669" i="1" a="1"/>
  <c r="BA1669" i="1" s="1"/>
  <c r="BA1638" i="1" a="1"/>
  <c r="BA1638" i="1" s="1"/>
  <c r="BA1544" i="1" a="1"/>
  <c r="BA1544" i="1" s="1"/>
  <c r="BA1409" i="1" a="1"/>
  <c r="BA1409" i="1" s="1"/>
  <c r="BA1405" i="1" a="1"/>
  <c r="BA1405" i="1" s="1"/>
  <c r="BA1334" i="1" a="1"/>
  <c r="BA1334" i="1" s="1"/>
  <c r="BA1708" i="1" a="1"/>
  <c r="BA1708" i="1" s="1"/>
  <c r="BA1675" i="1" a="1"/>
  <c r="BA1675" i="1" s="1"/>
  <c r="BA1660" i="1" a="1"/>
  <c r="BA1660" i="1" s="1"/>
  <c r="BA1633" i="1" a="1"/>
  <c r="BA1633" i="1" s="1"/>
  <c r="BA1731" i="1" a="1"/>
  <c r="BA1731" i="1" s="1"/>
  <c r="BA1683" i="1" a="1"/>
  <c r="BA1683" i="1" s="1"/>
  <c r="BA1665" i="1" a="1"/>
  <c r="BA1665" i="1" s="1"/>
  <c r="BA1603" i="1" a="1"/>
  <c r="BA1603" i="1" s="1"/>
  <c r="BA1502" i="1" a="1"/>
  <c r="BA1502" i="1" s="1"/>
  <c r="BA1490" i="1" a="1"/>
  <c r="BA1490" i="1" s="1"/>
  <c r="BA1412" i="1" a="1"/>
  <c r="BA1412" i="1" s="1"/>
  <c r="BA1360" i="1" a="1"/>
  <c r="BA1360" i="1" s="1"/>
  <c r="BA1342" i="1" a="1"/>
  <c r="BA1342" i="1" s="1"/>
  <c r="BA1280" i="1" a="1"/>
  <c r="BA1280" i="1" s="1"/>
  <c r="BA1277" i="1" a="1"/>
  <c r="BA1277" i="1" s="1"/>
  <c r="AJ1283" i="1" a="1"/>
  <c r="AJ1283" i="1" s="1"/>
  <c r="BA1319" i="1" a="1"/>
  <c r="BA1319" i="1" s="1"/>
  <c r="AK1417" i="1" a="1"/>
  <c r="AK1417" i="1" s="1"/>
  <c r="BA1469" i="1" a="1"/>
  <c r="BA1469" i="1" s="1"/>
  <c r="AJ1478" i="1" a="1"/>
  <c r="AJ1478" i="1" s="1"/>
  <c r="AJ1508" i="1" a="1"/>
  <c r="AJ1508" i="1" s="1"/>
  <c r="AJ1523" i="1" a="1"/>
  <c r="AJ1523" i="1" s="1"/>
  <c r="AJ1641" i="1" a="1"/>
  <c r="AJ1641" i="1" s="1"/>
  <c r="AJ1416" i="1" a="1"/>
  <c r="AJ1416" i="1" s="1"/>
  <c r="AJ1371" i="1" a="1"/>
  <c r="AJ1371" i="1" s="1"/>
  <c r="AJ1326" i="1" a="1"/>
  <c r="AJ1326" i="1" s="1"/>
  <c r="BA1776" i="1" a="1"/>
  <c r="BA1776" i="1" s="1"/>
  <c r="BA1808" i="1" a="1"/>
  <c r="BA1808" i="1" s="1"/>
  <c r="BA1803" i="1" a="1"/>
  <c r="BA1803" i="1" s="1"/>
  <c r="BA1686" i="1" a="1"/>
  <c r="BA1686" i="1" s="1"/>
  <c r="BA1721" i="1" a="1"/>
  <c r="BA1721" i="1" s="1"/>
  <c r="BA1679" i="1" a="1"/>
  <c r="BA1679" i="1" s="1"/>
  <c r="BA1732" i="1" a="1"/>
  <c r="BA1732" i="1" s="1"/>
  <c r="BA1697" i="1" a="1"/>
  <c r="BA1697" i="1" s="1"/>
  <c r="BA1787" i="1" a="1"/>
  <c r="BA1787" i="1" s="1"/>
  <c r="BA1692" i="1" a="1"/>
  <c r="BA1692" i="1" s="1"/>
  <c r="BA1576" i="1" a="1"/>
  <c r="BA1576" i="1" s="1"/>
  <c r="BA1531" i="1" a="1"/>
  <c r="BA1531" i="1" s="1"/>
  <c r="BA1607" i="1" a="1"/>
  <c r="BA1607" i="1" s="1"/>
  <c r="BA1555" i="1" a="1"/>
  <c r="BA1555" i="1" s="1"/>
  <c r="BA1536" i="1" a="1"/>
  <c r="BA1536" i="1" s="1"/>
  <c r="BA1486" i="1" a="1"/>
  <c r="BA1486" i="1" s="1"/>
  <c r="BA1480" i="1" a="1"/>
  <c r="BA1480" i="1" s="1"/>
  <c r="BA1760" i="1" a="1"/>
  <c r="BA1760" i="1" s="1"/>
  <c r="BA1625" i="1" a="1"/>
  <c r="BA1625" i="1" s="1"/>
  <c r="BA1620" i="1" a="1"/>
  <c r="BA1620" i="1" s="1"/>
  <c r="AL1728" i="1" a="1"/>
  <c r="AL1728" i="1" s="1"/>
  <c r="AL1792" i="1" a="1"/>
  <c r="AL1792" i="1" s="1"/>
  <c r="AL1756" i="1" a="1"/>
  <c r="AL1756" i="1" s="1"/>
  <c r="AL1733" i="1" a="1"/>
  <c r="AL1733" i="1" s="1"/>
  <c r="AL1765" i="1" a="1"/>
  <c r="AL1765" i="1" s="1"/>
  <c r="AL1761" i="1" a="1"/>
  <c r="AL1761" i="1" s="1"/>
  <c r="AL1809" i="1" a="1"/>
  <c r="AL1809" i="1" s="1"/>
  <c r="AL1804" i="1" a="1"/>
  <c r="AL1804" i="1" s="1"/>
  <c r="AL1813" i="1" a="1"/>
  <c r="AL1813" i="1" s="1"/>
  <c r="AL1662" i="1" a="1"/>
  <c r="AL1662" i="1" s="1"/>
  <c r="AL1541" i="1" a="1"/>
  <c r="AL1541" i="1" s="1"/>
  <c r="AL1783" i="1" a="1"/>
  <c r="AL1783" i="1" s="1"/>
  <c r="AL1526" i="1" a="1"/>
  <c r="AL1526" i="1" s="1"/>
  <c r="AL1680" i="1" a="1"/>
  <c r="AL1680" i="1" s="1"/>
  <c r="AL1693" i="1" a="1"/>
  <c r="AL1693" i="1" s="1"/>
  <c r="AL1564" i="1" a="1"/>
  <c r="AL1564" i="1" s="1"/>
  <c r="AL1532" i="1" a="1"/>
  <c r="AL1532" i="1" s="1"/>
  <c r="AL1496" i="1" a="1"/>
  <c r="AL1496" i="1" s="1"/>
  <c r="AL1492" i="1" a="1"/>
  <c r="AL1492" i="1" s="1"/>
  <c r="AL1339" i="1" a="1"/>
  <c r="AL1339" i="1" s="1"/>
  <c r="AL1316" i="1" a="1"/>
  <c r="AL1316" i="1" s="1"/>
  <c r="AL1657" i="1" a="1"/>
  <c r="AL1657" i="1" s="1"/>
  <c r="BA1240" i="1" a="1"/>
  <c r="BA1240" i="1" s="1"/>
  <c r="AL1271" i="1" a="1"/>
  <c r="AL1271" i="1" s="1"/>
  <c r="BA1473" i="1" a="1"/>
  <c r="BA1473" i="1" s="1"/>
  <c r="AL1600" i="1" a="1"/>
  <c r="AL1600" i="1" s="1"/>
  <c r="AL1702" i="1" a="1"/>
  <c r="AL1702" i="1" s="1"/>
  <c r="AN1375" i="1"/>
  <c r="BC1323" i="1"/>
  <c r="AE1551" i="1"/>
  <c r="AE1459" i="1"/>
  <c r="AN1337" i="1"/>
  <c r="AE1443" i="1"/>
  <c r="AN1502" i="1"/>
  <c r="AE1550" i="1"/>
  <c r="AE1274" i="1"/>
  <c r="AE1300" i="1"/>
  <c r="AE1496" i="1"/>
  <c r="AF1270" i="1"/>
  <c r="AG1270" i="1" s="1"/>
  <c r="AN1284" i="1"/>
  <c r="BC1288" i="1"/>
  <c r="AN1292" i="1"/>
  <c r="AN1300" i="1"/>
  <c r="AN1237" i="1"/>
  <c r="AN1296" i="1"/>
  <c r="AE1303" i="1"/>
  <c r="BC1241" i="1"/>
  <c r="AE1247" i="1"/>
  <c r="AV1252" i="1"/>
  <c r="AN1353" i="1"/>
  <c r="BC1354" i="1"/>
  <c r="BC1439" i="1"/>
  <c r="AF1446" i="1"/>
  <c r="AG1446" i="1" s="1"/>
  <c r="BC1472" i="1"/>
  <c r="BC1566" i="1"/>
  <c r="AE1256" i="1"/>
  <c r="AN1257" i="1"/>
  <c r="AV1329" i="1"/>
  <c r="BG1337" i="1"/>
  <c r="AN1412" i="1"/>
  <c r="AE1421" i="1"/>
  <c r="AV1491" i="1"/>
  <c r="BC1505" i="1"/>
  <c r="AV1239" i="1"/>
  <c r="AN1250" i="1"/>
  <c r="AF1256" i="1"/>
  <c r="AG1256" i="1" s="1"/>
  <c r="AE1328" i="1"/>
  <c r="AV1592" i="1"/>
  <c r="AE1302" i="1"/>
  <c r="AE1347" i="1"/>
  <c r="AN1371" i="1"/>
  <c r="BC1404" i="1"/>
  <c r="AN1583" i="1"/>
  <c r="AE1609" i="1"/>
  <c r="AE1249" i="1"/>
  <c r="BC1269" i="1"/>
  <c r="AE1318" i="1"/>
  <c r="BC1378" i="1"/>
  <c r="BG1504" i="1"/>
  <c r="AE1621" i="1"/>
  <c r="BG1242" i="1"/>
  <c r="AV1253" i="1"/>
  <c r="BC1265" i="1"/>
  <c r="AN1306" i="1"/>
  <c r="BC1320" i="1"/>
  <c r="AE1327" i="1"/>
  <c r="BC1277" i="1"/>
  <c r="AE1301" i="1"/>
  <c r="AN1339" i="1"/>
  <c r="AE1346" i="1"/>
  <c r="AE1477" i="1"/>
  <c r="BC1256" i="1"/>
  <c r="AE1396" i="1"/>
  <c r="AE1414" i="1"/>
  <c r="AE1425" i="1"/>
  <c r="AV1569" i="1"/>
  <c r="AV1644" i="1"/>
  <c r="D10" i="1"/>
  <c r="D12" i="1"/>
  <c r="AV1256" i="1"/>
  <c r="AE1272" i="1"/>
  <c r="AE1275" i="1"/>
  <c r="AV1282" i="1"/>
  <c r="AE1289" i="1"/>
  <c r="AE1380" i="1"/>
  <c r="BC1423" i="1"/>
  <c r="AE1468" i="1"/>
  <c r="AE1242" i="1"/>
  <c r="AN1245" i="1"/>
  <c r="AE1294" i="1"/>
  <c r="AE1405" i="1"/>
  <c r="AE1306" i="1"/>
  <c r="AN1320" i="1"/>
  <c r="AE1352" i="1"/>
  <c r="BC1421" i="1"/>
  <c r="AE1449" i="1"/>
  <c r="AE1471" i="1"/>
  <c r="AE1290" i="1"/>
  <c r="BG1320" i="1"/>
  <c r="AE1350" i="1"/>
  <c r="AE1351" i="1"/>
  <c r="AV1356" i="1"/>
  <c r="AE1388" i="1"/>
  <c r="AE1389" i="1"/>
  <c r="AE1390" i="1"/>
  <c r="AE1448" i="1"/>
  <c r="AE1465" i="1"/>
  <c r="AE1513" i="1"/>
  <c r="AR1585" i="1"/>
  <c r="AS1585" i="1" s="1"/>
  <c r="AV1585" i="1" s="1"/>
  <c r="AT1585" i="1"/>
  <c r="AN1248" i="1"/>
  <c r="AN1705" i="1"/>
  <c r="AE1763" i="1"/>
  <c r="AE1688" i="1"/>
  <c r="AE1681" i="1"/>
  <c r="AE1662" i="1"/>
  <c r="AN1653" i="1"/>
  <c r="AE1620" i="1"/>
  <c r="AE1617" i="1"/>
  <c r="BC1780" i="1"/>
  <c r="AN1822" i="1"/>
  <c r="AE1798" i="1"/>
  <c r="BC1656" i="1"/>
  <c r="BC1513" i="1"/>
  <c r="AE1435" i="1"/>
  <c r="AE1409" i="1"/>
  <c r="AE1407" i="1"/>
  <c r="AN1636" i="1"/>
  <c r="BC1547" i="1"/>
  <c r="AE1473" i="1"/>
  <c r="AE1454" i="1"/>
  <c r="AE1811" i="1"/>
  <c r="AE1640" i="1"/>
  <c r="AE1631" i="1"/>
  <c r="BC1628" i="1"/>
  <c r="AN1461" i="1"/>
  <c r="BC1434" i="1"/>
  <c r="BC1369" i="1"/>
  <c r="AE1366" i="1"/>
  <c r="AN1287" i="1"/>
  <c r="AE1259" i="1"/>
  <c r="AE1245" i="1"/>
  <c r="AE1765" i="1"/>
  <c r="AE1639" i="1"/>
  <c r="AE1601" i="1"/>
  <c r="AE1522" i="1"/>
  <c r="AE1469" i="1"/>
  <c r="AE1445" i="1"/>
  <c r="AE1428" i="1"/>
  <c r="AE1424" i="1"/>
  <c r="AE1404" i="1"/>
  <c r="AE1402" i="1"/>
  <c r="AE1365" i="1"/>
  <c r="AE1354" i="1"/>
  <c r="AE1340" i="1"/>
  <c r="AE1335" i="1"/>
  <c r="AE1324" i="1"/>
  <c r="AE1320" i="1"/>
  <c r="AN1305" i="1"/>
  <c r="AE1299" i="1"/>
  <c r="AE1298" i="1"/>
  <c r="AE1716" i="1"/>
  <c r="AN1686" i="1"/>
  <c r="AE1592" i="1"/>
  <c r="AE1543" i="1"/>
  <c r="AE1524" i="1"/>
  <c r="AE1494" i="1"/>
  <c r="AE1488" i="1"/>
  <c r="AN1457" i="1"/>
  <c r="AN1455" i="1"/>
  <c r="AE1423" i="1"/>
  <c r="AE1372" i="1"/>
  <c r="AE1360" i="1"/>
  <c r="AE1336" i="1"/>
  <c r="AE1334" i="1"/>
  <c r="AE1285" i="1"/>
  <c r="AE1263" i="1"/>
  <c r="AE1593" i="1"/>
  <c r="AE1370" i="1"/>
  <c r="AE1358" i="1"/>
  <c r="AE1282" i="1"/>
  <c r="AE1252" i="1"/>
  <c r="AE1238" i="1"/>
  <c r="AE1236" i="1"/>
  <c r="AE1667" i="1"/>
  <c r="AE1353" i="1"/>
  <c r="AN1751" i="1"/>
  <c r="AE1437" i="1"/>
  <c r="AE1376" i="1"/>
  <c r="AE1339" i="1"/>
  <c r="AE1331" i="1"/>
  <c r="AN1324" i="1"/>
  <c r="AE1283" i="1"/>
  <c r="AN1277" i="1"/>
  <c r="BC1264" i="1"/>
  <c r="AE1262" i="1"/>
  <c r="AE1255" i="1"/>
  <c r="AE1251" i="1"/>
  <c r="AN1407" i="1"/>
  <c r="AE1401" i="1"/>
  <c r="AE1392" i="1"/>
  <c r="AE1280" i="1"/>
  <c r="AE1279" i="1"/>
  <c r="AE1261" i="1"/>
  <c r="AE1257" i="1"/>
  <c r="AE1254" i="1"/>
  <c r="AE1253" i="1"/>
  <c r="AE1270" i="1"/>
  <c r="AE1273" i="1"/>
  <c r="AE1315" i="1"/>
  <c r="AE1319" i="1"/>
  <c r="AN1398" i="1"/>
  <c r="AE1441" i="1"/>
  <c r="AN1500" i="1"/>
  <c r="AV1589" i="1"/>
  <c r="AN1604" i="1"/>
  <c r="G20" i="1"/>
  <c r="A20" i="1"/>
  <c r="C20" i="1" s="1"/>
  <c r="H19" i="1" a="1"/>
  <c r="H19" i="1" s="1"/>
  <c r="AN1236" i="1"/>
  <c r="AN1282" i="1"/>
  <c r="AN1298" i="1"/>
  <c r="AN1326" i="1"/>
  <c r="AE1333" i="1"/>
  <c r="AE1341" i="1"/>
  <c r="BC1348" i="1"/>
  <c r="AE1432" i="1"/>
  <c r="AE1458" i="1"/>
  <c r="BC1521" i="1"/>
  <c r="AV1259" i="1"/>
  <c r="AE1268" i="1"/>
  <c r="AE1269" i="1"/>
  <c r="AE1276" i="1"/>
  <c r="AE1311" i="1"/>
  <c r="AE1314" i="1"/>
  <c r="AN1316" i="1"/>
  <c r="BC1359" i="1"/>
  <c r="AN1366" i="1"/>
  <c r="BC1383" i="1"/>
  <c r="BC1693" i="1"/>
  <c r="AE1243" i="1"/>
  <c r="BC1248" i="1"/>
  <c r="AE1267" i="1"/>
  <c r="AE1277" i="1"/>
  <c r="AE1293" i="1"/>
  <c r="AE1470" i="1"/>
  <c r="BG1605" i="1"/>
  <c r="AE1671" i="1"/>
  <c r="AE1808" i="1"/>
  <c r="AG1279" i="1"/>
  <c r="BG1250" i="1"/>
  <c r="BC1251" i="1"/>
  <c r="AE1307" i="1"/>
  <c r="BG1344" i="1"/>
  <c r="AE1472" i="1"/>
  <c r="AT1538" i="1"/>
  <c r="AE1241" i="1"/>
  <c r="AN1332" i="1"/>
  <c r="AE1412" i="1"/>
  <c r="AV1451" i="1"/>
  <c r="AE1466" i="1"/>
  <c r="AN1488" i="1"/>
  <c r="AR1586" i="1"/>
  <c r="AS1586" i="1" s="1"/>
  <c r="AV1586" i="1" s="1"/>
  <c r="AE1625" i="1"/>
  <c r="AN1331" i="1"/>
  <c r="BC1334" i="1"/>
  <c r="AE1384" i="1"/>
  <c r="AE1533" i="1"/>
  <c r="AV1267" i="1"/>
  <c r="AV1271" i="1"/>
  <c r="AV1278" i="1"/>
  <c r="AV1330" i="1"/>
  <c r="AN1350" i="1"/>
  <c r="AN1363" i="1"/>
  <c r="AE1385" i="1"/>
  <c r="AE1387" i="1"/>
  <c r="BC1398" i="1"/>
  <c r="AE1413" i="1"/>
  <c r="AE1499" i="1"/>
  <c r="AV1506" i="1"/>
  <c r="AE1714" i="1"/>
  <c r="BC1271" i="1"/>
  <c r="AV1385" i="1"/>
  <c r="BG1416" i="1"/>
  <c r="AN1241" i="1"/>
  <c r="AN1246" i="1"/>
  <c r="AV1248" i="1"/>
  <c r="AV1407" i="1"/>
  <c r="BG1316" i="1"/>
  <c r="AV1318" i="1"/>
  <c r="AV1325" i="1"/>
  <c r="AV1434" i="1"/>
  <c r="BC1484" i="1"/>
  <c r="AF1657" i="1"/>
  <c r="AG1657" i="1" s="1"/>
  <c r="AF1412" i="1"/>
  <c r="AG1412" i="1" s="1"/>
  <c r="AF1387" i="1"/>
  <c r="AG1387" i="1" s="1"/>
  <c r="AF1248" i="1"/>
  <c r="AG1248" i="1" s="1"/>
  <c r="AF1238" i="1"/>
  <c r="AG1238" i="1" s="1"/>
  <c r="AV1419" i="1"/>
  <c r="AV1443" i="1"/>
  <c r="BG1470" i="1"/>
  <c r="BC1481" i="1"/>
  <c r="BG1675" i="1"/>
  <c r="BG1246" i="1"/>
  <c r="AN1261" i="1"/>
  <c r="AF1356" i="1"/>
  <c r="AG1356" i="1" s="1"/>
  <c r="BG1438" i="1"/>
  <c r="BG1521" i="1"/>
  <c r="AV1527" i="1"/>
  <c r="AV1272" i="1"/>
  <c r="AN1379" i="1"/>
  <c r="BC1393" i="1"/>
  <c r="AV1395" i="1"/>
  <c r="AV1397" i="1"/>
  <c r="AV1417" i="1"/>
  <c r="BG1328" i="1"/>
  <c r="AV1384" i="1"/>
  <c r="BG1484" i="1"/>
  <c r="AR1516" i="1"/>
  <c r="AS1516" i="1" s="1"/>
  <c r="AV1516" i="1" s="1"/>
  <c r="AT1516" i="1"/>
  <c r="BG1516" i="1" s="1"/>
  <c r="BG1807" i="1"/>
  <c r="AN1380" i="1"/>
  <c r="BG1389" i="1"/>
  <c r="BG1474" i="1"/>
  <c r="BG1532" i="1"/>
  <c r="AT1696" i="1"/>
  <c r="BG1696" i="1" s="1"/>
  <c r="AT1623" i="1"/>
  <c r="AT1760" i="1"/>
  <c r="BG1760" i="1" s="1"/>
  <c r="AR1761" i="1"/>
  <c r="AS1761" i="1" s="1"/>
  <c r="AV1761" i="1" s="1"/>
  <c r="AR1447" i="1"/>
  <c r="AS1447" i="1" s="1"/>
  <c r="AV1447" i="1" s="1"/>
  <c r="AR1315" i="1"/>
  <c r="AS1315" i="1" s="1"/>
  <c r="AV1315" i="1" s="1"/>
  <c r="AT1315" i="1"/>
  <c r="BG1315" i="1" s="1"/>
  <c r="AR1487" i="1"/>
  <c r="AS1487" i="1" s="1"/>
  <c r="AV1487" i="1" s="1"/>
  <c r="AT1487" i="1"/>
  <c r="AR1574" i="1"/>
  <c r="AS1574" i="1" s="1"/>
  <c r="AV1574" i="1" s="1"/>
  <c r="AT1574" i="1"/>
  <c r="AT1616" i="1"/>
  <c r="BG1616" i="1" s="1"/>
  <c r="AR1616" i="1"/>
  <c r="AS1616" i="1" s="1"/>
  <c r="AT1345" i="1"/>
  <c r="AR1345" i="1"/>
  <c r="AS1345" i="1" s="1"/>
  <c r="AV1345" i="1" s="1"/>
  <c r="AT1697" i="1"/>
  <c r="BG1697" i="1" s="1"/>
  <c r="AR1697" i="1"/>
  <c r="AS1697" i="1" s="1"/>
  <c r="AV1697" i="1" s="1"/>
  <c r="AT1690" i="1"/>
  <c r="BG1690" i="1" s="1"/>
  <c r="AR1690" i="1"/>
  <c r="AS1690" i="1" s="1"/>
  <c r="AV1690" i="1" s="1"/>
  <c r="AR1474" i="1"/>
  <c r="AS1474" i="1" s="1"/>
  <c r="AU1474" i="1" s="1"/>
  <c r="AT1608" i="1"/>
  <c r="BG1608" i="1" s="1"/>
  <c r="AR1608" i="1"/>
  <c r="AS1608" i="1" s="1"/>
  <c r="AR1360" i="1"/>
  <c r="AS1360" i="1" s="1"/>
  <c r="AU1360" i="1" s="1"/>
  <c r="AR1430" i="1"/>
  <c r="AS1430" i="1" s="1"/>
  <c r="AV1430" i="1" s="1"/>
  <c r="AT1430" i="1"/>
  <c r="AR1806" i="1"/>
  <c r="AS1806" i="1" s="1"/>
  <c r="AV1806" i="1" s="1"/>
  <c r="AT1806" i="1"/>
  <c r="AR1250" i="1"/>
  <c r="AS1250" i="1" s="1"/>
  <c r="AU1250" i="1" s="1"/>
  <c r="AR1389" i="1"/>
  <c r="AS1389" i="1" s="1"/>
  <c r="AT1437" i="1"/>
  <c r="BG1437" i="1" s="1"/>
  <c r="AR1438" i="1"/>
  <c r="AS1438" i="1" s="1"/>
  <c r="AU1438" i="1" s="1"/>
  <c r="AR1319" i="1"/>
  <c r="AS1319" i="1" s="1"/>
  <c r="AT1319" i="1"/>
  <c r="BG1319" i="1" s="1"/>
  <c r="AT1253" i="1"/>
  <c r="AU1253" i="1" s="1"/>
  <c r="AT1615" i="1"/>
  <c r="AU1615" i="1" s="1"/>
  <c r="AT1722" i="1"/>
  <c r="BG1722" i="1" s="1"/>
  <c r="AR1722" i="1"/>
  <c r="AS1722" i="1" s="1"/>
  <c r="AV1722" i="1" s="1"/>
  <c r="AR1777" i="1"/>
  <c r="AS1777" i="1" s="1"/>
  <c r="AV1777" i="1" s="1"/>
  <c r="AT1777" i="1"/>
  <c r="BG1777" i="1" s="1"/>
  <c r="AT1248" i="1"/>
  <c r="AU1248" i="1" s="1"/>
  <c r="AR1328" i="1"/>
  <c r="AS1328" i="1" s="1"/>
  <c r="AV1328" i="1" s="1"/>
  <c r="AT1385" i="1"/>
  <c r="AT1573" i="1"/>
  <c r="AR1573" i="1"/>
  <c r="AS1573" i="1" s="1"/>
  <c r="AV1573" i="1" s="1"/>
  <c r="AR1698" i="1"/>
  <c r="AS1698" i="1" s="1"/>
  <c r="AU1698" i="1" s="1"/>
  <c r="AT1788" i="1"/>
  <c r="BG1788" i="1" s="1"/>
  <c r="AR1788" i="1"/>
  <c r="AS1788" i="1" s="1"/>
  <c r="AV1788" i="1" s="1"/>
  <c r="AR1320" i="1"/>
  <c r="AS1320" i="1" s="1"/>
  <c r="AU1320" i="1" s="1"/>
  <c r="AT1410" i="1"/>
  <c r="BG1410" i="1" s="1"/>
  <c r="AR1410" i="1"/>
  <c r="AS1410" i="1" s="1"/>
  <c r="AV1410" i="1" s="1"/>
  <c r="AT1724" i="1"/>
  <c r="BG1724" i="1" s="1"/>
  <c r="AR1724" i="1"/>
  <c r="AS1724" i="1" s="1"/>
  <c r="AV1724" i="1" s="1"/>
  <c r="AT1659" i="1"/>
  <c r="AU1659" i="1" s="1"/>
  <c r="AT1565" i="1"/>
  <c r="AR1565" i="1"/>
  <c r="AS1565" i="1" s="1"/>
  <c r="AV1565" i="1" s="1"/>
  <c r="AR1689" i="1"/>
  <c r="AS1689" i="1" s="1"/>
  <c r="AR1314" i="1"/>
  <c r="AS1314" i="1" s="1"/>
  <c r="AV1314" i="1" s="1"/>
  <c r="AR1358" i="1"/>
  <c r="AS1358" i="1" s="1"/>
  <c r="AV1358" i="1" s="1"/>
  <c r="AT1522" i="1"/>
  <c r="BG1522" i="1" s="1"/>
  <c r="AR1522" i="1"/>
  <c r="AS1522" i="1" s="1"/>
  <c r="AT1793" i="1"/>
  <c r="AU1793" i="1" s="1"/>
  <c r="AT1813" i="1"/>
  <c r="BG1813" i="1" s="1"/>
  <c r="AR1813" i="1"/>
  <c r="AS1813" i="1" s="1"/>
  <c r="AV1813" i="1" s="1"/>
  <c r="AR1561" i="1"/>
  <c r="AS1561" i="1" s="1"/>
  <c r="AV1561" i="1" s="1"/>
  <c r="AT1561" i="1"/>
  <c r="BG1561" i="1" s="1"/>
  <c r="AR1257" i="1"/>
  <c r="AS1257" i="1" s="1"/>
  <c r="AV1257" i="1" s="1"/>
  <c r="AT1278" i="1"/>
  <c r="AU1278" i="1" s="1"/>
  <c r="AT1289" i="1"/>
  <c r="BG1289" i="1" s="1"/>
  <c r="AT1402" i="1"/>
  <c r="BG1402" i="1" s="1"/>
  <c r="AT1560" i="1"/>
  <c r="AU1560" i="1" s="1"/>
  <c r="AR1337" i="1"/>
  <c r="AS1337" i="1" s="1"/>
  <c r="AR1436" i="1"/>
  <c r="AS1436" i="1" s="1"/>
  <c r="AU1436" i="1" s="1"/>
  <c r="AR1478" i="1"/>
  <c r="AS1478" i="1" s="1"/>
  <c r="AU1478" i="1" s="1"/>
  <c r="AT1791" i="1"/>
  <c r="BG1791" i="1" s="1"/>
  <c r="AR1496" i="1"/>
  <c r="AS1496" i="1" s="1"/>
  <c r="AV1496" i="1" s="1"/>
  <c r="AR1657" i="1"/>
  <c r="AS1657" i="1" s="1"/>
  <c r="AR1728" i="1"/>
  <c r="AS1728" i="1" s="1"/>
  <c r="AU1728" i="1" s="1"/>
  <c r="AR1811" i="1"/>
  <c r="AS1811" i="1" s="1"/>
  <c r="AU1811" i="1" s="1"/>
  <c r="AT1763" i="1"/>
  <c r="AU1763" i="1" s="1"/>
  <c r="AR1771" i="1"/>
  <c r="AS1771" i="1" s="1"/>
  <c r="AU1771" i="1" s="1"/>
  <c r="AR1300" i="1"/>
  <c r="AS1300" i="1" s="1"/>
  <c r="AR1378" i="1"/>
  <c r="AS1378" i="1" s="1"/>
  <c r="AU1378" i="1" s="1"/>
  <c r="AT1397" i="1"/>
  <c r="AT1592" i="1"/>
  <c r="AR1622" i="1"/>
  <c r="AS1622" i="1" s="1"/>
  <c r="AU1622" i="1" s="1"/>
  <c r="AT1368" i="1"/>
  <c r="BG1368" i="1" s="1"/>
  <c r="AT1520" i="1"/>
  <c r="AU1520" i="1" s="1"/>
  <c r="AT1536" i="1"/>
  <c r="AU1536" i="1" s="1"/>
  <c r="AR1581" i="1"/>
  <c r="AS1581" i="1" s="1"/>
  <c r="AR1593" i="1"/>
  <c r="AS1593" i="1" s="1"/>
  <c r="AV1593" i="1" s="1"/>
  <c r="AT1647" i="1"/>
  <c r="AU1647" i="1" s="1"/>
  <c r="AT1705" i="1"/>
  <c r="AU1705" i="1" s="1"/>
  <c r="AT1753" i="1"/>
  <c r="BG1753" i="1" s="1"/>
  <c r="AT1764" i="1"/>
  <c r="AU1764" i="1" s="1"/>
  <c r="AT1472" i="1"/>
  <c r="BG1472" i="1" s="1"/>
  <c r="AR1472" i="1"/>
  <c r="AS1472" i="1" s="1"/>
  <c r="AT1439" i="1"/>
  <c r="AR1439" i="1"/>
  <c r="AS1439" i="1" s="1"/>
  <c r="AV1439" i="1" s="1"/>
  <c r="AR1662" i="1"/>
  <c r="AS1662" i="1" s="1"/>
  <c r="AV1662" i="1" s="1"/>
  <c r="AT1662" i="1"/>
  <c r="BG1662" i="1" s="1"/>
  <c r="AT1691" i="1"/>
  <c r="BG1691" i="1" s="1"/>
  <c r="AR1691" i="1"/>
  <c r="AS1691" i="1" s="1"/>
  <c r="AV1691" i="1" s="1"/>
  <c r="AT1822" i="1"/>
  <c r="BG1822" i="1" s="1"/>
  <c r="AR1822" i="1"/>
  <c r="AS1822" i="1" s="1"/>
  <c r="AV1822" i="1" s="1"/>
  <c r="AT1684" i="1"/>
  <c r="BG1684" i="1" s="1"/>
  <c r="AR1684" i="1"/>
  <c r="AS1684" i="1" s="1"/>
  <c r="AR1284" i="1"/>
  <c r="AS1284" i="1" s="1"/>
  <c r="AV1284" i="1" s="1"/>
  <c r="AT1284" i="1"/>
  <c r="BG1284" i="1" s="1"/>
  <c r="AT1576" i="1"/>
  <c r="BG1576" i="1" s="1"/>
  <c r="AR1576" i="1"/>
  <c r="AS1576" i="1" s="1"/>
  <c r="AR1624" i="1"/>
  <c r="AS1624" i="1" s="1"/>
  <c r="AV1624" i="1" s="1"/>
  <c r="AT1624" i="1"/>
  <c r="BG1624" i="1" s="1"/>
  <c r="AT1627" i="1"/>
  <c r="BG1627" i="1" s="1"/>
  <c r="AR1627" i="1"/>
  <c r="AS1627" i="1" s="1"/>
  <c r="AR1671" i="1"/>
  <c r="AS1671" i="1" s="1"/>
  <c r="AV1671" i="1" s="1"/>
  <c r="AT1671" i="1"/>
  <c r="AT1783" i="1"/>
  <c r="AR1783" i="1"/>
  <c r="AS1783" i="1" s="1"/>
  <c r="AV1783" i="1" s="1"/>
  <c r="AR1617" i="1"/>
  <c r="AS1617" i="1" s="1"/>
  <c r="AU1617" i="1" s="1"/>
  <c r="AT1619" i="1"/>
  <c r="BG1619" i="1" s="1"/>
  <c r="AR1619" i="1"/>
  <c r="AS1619" i="1" s="1"/>
  <c r="AV1619" i="1" s="1"/>
  <c r="AT1810" i="1"/>
  <c r="BG1810" i="1" s="1"/>
  <c r="AR1810" i="1"/>
  <c r="AS1810" i="1" s="1"/>
  <c r="AV1810" i="1" s="1"/>
  <c r="AT1303" i="1"/>
  <c r="BG1303" i="1" s="1"/>
  <c r="AR1303" i="1"/>
  <c r="AS1303" i="1" s="1"/>
  <c r="AV1303" i="1" s="1"/>
  <c r="AR1340" i="1"/>
  <c r="AS1340" i="1" s="1"/>
  <c r="AV1340" i="1" s="1"/>
  <c r="AT1434" i="1"/>
  <c r="AU1434" i="1" s="1"/>
  <c r="AR1440" i="1"/>
  <c r="AS1440" i="1" s="1"/>
  <c r="AV1440" i="1" s="1"/>
  <c r="AT1440" i="1"/>
  <c r="AT1458" i="1"/>
  <c r="BG1458" i="1" s="1"/>
  <c r="AR1458" i="1"/>
  <c r="AS1458" i="1" s="1"/>
  <c r="AV1458" i="1" s="1"/>
  <c r="AT1607" i="1"/>
  <c r="AT1780" i="1"/>
  <c r="AR1780" i="1"/>
  <c r="AS1780" i="1" s="1"/>
  <c r="AV1780" i="1" s="1"/>
  <c r="AT1663" i="1"/>
  <c r="BG1663" i="1" s="1"/>
  <c r="AR1663" i="1"/>
  <c r="AS1663" i="1" s="1"/>
  <c r="AV1663" i="1" s="1"/>
  <c r="AT1241" i="1"/>
  <c r="AR1241" i="1"/>
  <c r="AS1241" i="1" s="1"/>
  <c r="AV1241" i="1" s="1"/>
  <c r="AT1298" i="1"/>
  <c r="BG1298" i="1" s="1"/>
  <c r="AR1298" i="1"/>
  <c r="AS1298" i="1" s="1"/>
  <c r="AV1298" i="1" s="1"/>
  <c r="AT1754" i="1"/>
  <c r="BG1754" i="1" s="1"/>
  <c r="AR1754" i="1"/>
  <c r="AS1754" i="1" s="1"/>
  <c r="AV1754" i="1" s="1"/>
  <c r="AT1818" i="1"/>
  <c r="BG1818" i="1" s="1"/>
  <c r="AR1818" i="1"/>
  <c r="AS1818" i="1" s="1"/>
  <c r="AR1269" i="1"/>
  <c r="AS1269" i="1" s="1"/>
  <c r="AT1269" i="1"/>
  <c r="BG1269" i="1" s="1"/>
  <c r="AT1597" i="1"/>
  <c r="AR1597" i="1"/>
  <c r="AS1597" i="1" s="1"/>
  <c r="AV1597" i="1" s="1"/>
  <c r="AT1658" i="1"/>
  <c r="BG1658" i="1" s="1"/>
  <c r="AR1658" i="1"/>
  <c r="AS1658" i="1" s="1"/>
  <c r="AV1658" i="1" s="1"/>
  <c r="AT1665" i="1"/>
  <c r="BG1665" i="1" s="1"/>
  <c r="AR1665" i="1"/>
  <c r="AS1665" i="1" s="1"/>
  <c r="AV1665" i="1" s="1"/>
  <c r="AT1706" i="1"/>
  <c r="AR1706" i="1"/>
  <c r="AS1706" i="1" s="1"/>
  <c r="AV1706" i="1" s="1"/>
  <c r="AT1743" i="1"/>
  <c r="AR1743" i="1"/>
  <c r="AS1743" i="1" s="1"/>
  <c r="AV1743" i="1" s="1"/>
  <c r="AT1601" i="1"/>
  <c r="BG1601" i="1" s="1"/>
  <c r="AR1601" i="1"/>
  <c r="AS1601" i="1" s="1"/>
  <c r="AV1601" i="1" s="1"/>
  <c r="AT1704" i="1"/>
  <c r="BG1704" i="1" s="1"/>
  <c r="AR1704" i="1"/>
  <c r="AS1704" i="1" s="1"/>
  <c r="AV1704" i="1" s="1"/>
  <c r="AT1365" i="1"/>
  <c r="BG1365" i="1" s="1"/>
  <c r="AR1365" i="1"/>
  <c r="AS1365" i="1" s="1"/>
  <c r="AV1365" i="1" s="1"/>
  <c r="AR1534" i="1"/>
  <c r="AS1534" i="1" s="1"/>
  <c r="AV1534" i="1" s="1"/>
  <c r="AT1534" i="1"/>
  <c r="AR1639" i="1"/>
  <c r="AS1639" i="1" s="1"/>
  <c r="AV1639" i="1" s="1"/>
  <c r="AT1639" i="1"/>
  <c r="BG1639" i="1" s="1"/>
  <c r="AR1798" i="1"/>
  <c r="AS1798" i="1" s="1"/>
  <c r="AT1655" i="1"/>
  <c r="BG1655" i="1" s="1"/>
  <c r="AR1655" i="1"/>
  <c r="AS1655" i="1" s="1"/>
  <c r="AT1758" i="1"/>
  <c r="AR1758" i="1"/>
  <c r="AS1758" i="1" s="1"/>
  <c r="AV1758" i="1" s="1"/>
  <c r="BG1340" i="1"/>
  <c r="AT1341" i="1"/>
  <c r="BG1341" i="1" s="1"/>
  <c r="AR1341" i="1"/>
  <c r="AS1341" i="1" s="1"/>
  <c r="AV1341" i="1" s="1"/>
  <c r="AR1367" i="1"/>
  <c r="AS1367" i="1" s="1"/>
  <c r="AV1367" i="1" s="1"/>
  <c r="AT1367" i="1"/>
  <c r="AR1380" i="1"/>
  <c r="AS1380" i="1" s="1"/>
  <c r="AV1380" i="1" s="1"/>
  <c r="AT1380" i="1"/>
  <c r="AR1240" i="1"/>
  <c r="AS1240" i="1" s="1"/>
  <c r="AV1240" i="1" s="1"/>
  <c r="AT1240" i="1"/>
  <c r="AR1735" i="1"/>
  <c r="AS1735" i="1" s="1"/>
  <c r="AV1735" i="1" s="1"/>
  <c r="AT1735" i="1"/>
  <c r="AT1742" i="1"/>
  <c r="AR1742" i="1"/>
  <c r="AS1742" i="1" s="1"/>
  <c r="AV1742" i="1" s="1"/>
  <c r="AT1755" i="1"/>
  <c r="AR1755" i="1"/>
  <c r="AS1755" i="1" s="1"/>
  <c r="AV1755" i="1" s="1"/>
  <c r="AT1371" i="1"/>
  <c r="BG1371" i="1" s="1"/>
  <c r="AR1371" i="1"/>
  <c r="AS1371" i="1" s="1"/>
  <c r="AT1375" i="1"/>
  <c r="BG1375" i="1" s="1"/>
  <c r="AR1375" i="1"/>
  <c r="AS1375" i="1" s="1"/>
  <c r="AV1375" i="1" s="1"/>
  <c r="AT1431" i="1"/>
  <c r="BG1431" i="1" s="1"/>
  <c r="AR1431" i="1"/>
  <c r="AS1431" i="1" s="1"/>
  <c r="AV1431" i="1" s="1"/>
  <c r="AR1463" i="1"/>
  <c r="AS1463" i="1" s="1"/>
  <c r="AV1463" i="1" s="1"/>
  <c r="AT1463" i="1"/>
  <c r="AR1469" i="1"/>
  <c r="AS1469" i="1" s="1"/>
  <c r="AV1469" i="1" s="1"/>
  <c r="AT1469" i="1"/>
  <c r="AT1541" i="1"/>
  <c r="AR1541" i="1"/>
  <c r="AS1541" i="1" s="1"/>
  <c r="AV1541" i="1" s="1"/>
  <c r="AR1261" i="1"/>
  <c r="AS1261" i="1" s="1"/>
  <c r="AV1261" i="1" s="1"/>
  <c r="AT1261" i="1"/>
  <c r="AT1279" i="1"/>
  <c r="BG1279" i="1" s="1"/>
  <c r="AR1279" i="1"/>
  <c r="AS1279" i="1" s="1"/>
  <c r="AR1489" i="1"/>
  <c r="AS1489" i="1" s="1"/>
  <c r="AV1489" i="1" s="1"/>
  <c r="AT1489" i="1"/>
  <c r="AT1512" i="1"/>
  <c r="BG1512" i="1" s="1"/>
  <c r="AR1512" i="1"/>
  <c r="AS1512" i="1" s="1"/>
  <c r="AV1512" i="1" s="1"/>
  <c r="AT1539" i="1"/>
  <c r="AR1540" i="1"/>
  <c r="AS1540" i="1" s="1"/>
  <c r="AV1540" i="1" s="1"/>
  <c r="AT1540" i="1"/>
  <c r="BG1540" i="1" s="1"/>
  <c r="AT1692" i="1"/>
  <c r="AR1692" i="1"/>
  <c r="AS1692" i="1" s="1"/>
  <c r="AV1692" i="1" s="1"/>
  <c r="AT1693" i="1"/>
  <c r="BG1693" i="1" s="1"/>
  <c r="AR1693" i="1"/>
  <c r="AS1693" i="1" s="1"/>
  <c r="AV1693" i="1" s="1"/>
  <c r="AT1768" i="1"/>
  <c r="BG1768" i="1" s="1"/>
  <c r="AR1768" i="1"/>
  <c r="AS1768" i="1" s="1"/>
  <c r="AV1768" i="1" s="1"/>
  <c r="AR1808" i="1"/>
  <c r="AS1808" i="1" s="1"/>
  <c r="AV1808" i="1" s="1"/>
  <c r="AT1808" i="1"/>
  <c r="BG1808" i="1" s="1"/>
  <c r="AR1650" i="1"/>
  <c r="AS1650" i="1" s="1"/>
  <c r="AV1650" i="1" s="1"/>
  <c r="AT1650" i="1"/>
  <c r="AT1259" i="1"/>
  <c r="AR1346" i="1"/>
  <c r="AS1346" i="1" s="1"/>
  <c r="AV1346" i="1" s="1"/>
  <c r="AT1346" i="1"/>
  <c r="AT1252" i="1"/>
  <c r="BG1252" i="1" s="1"/>
  <c r="AT1417" i="1"/>
  <c r="BG1417" i="1" s="1"/>
  <c r="AT1428" i="1"/>
  <c r="BG1428" i="1" s="1"/>
  <c r="AR1428" i="1"/>
  <c r="AS1428" i="1" s="1"/>
  <c r="AV1428" i="1" s="1"/>
  <c r="AT1446" i="1"/>
  <c r="BG1446" i="1" s="1"/>
  <c r="AT1757" i="1"/>
  <c r="BG1757" i="1" s="1"/>
  <c r="AR1757" i="1"/>
  <c r="AS1757" i="1" s="1"/>
  <c r="AV1757" i="1" s="1"/>
  <c r="AR1354" i="1"/>
  <c r="AS1354" i="1" s="1"/>
  <c r="AV1354" i="1" s="1"/>
  <c r="AT1354" i="1"/>
  <c r="AT1413" i="1"/>
  <c r="BG1413" i="1" s="1"/>
  <c r="AR1413" i="1"/>
  <c r="AS1413" i="1" s="1"/>
  <c r="AV1413" i="1" s="1"/>
  <c r="AR1449" i="1"/>
  <c r="AS1449" i="1" s="1"/>
  <c r="AV1449" i="1" s="1"/>
  <c r="AT1449" i="1"/>
  <c r="BG1449" i="1" s="1"/>
  <c r="AR1712" i="1"/>
  <c r="AS1712" i="1" s="1"/>
  <c r="AU1712" i="1" s="1"/>
  <c r="AR1730" i="1"/>
  <c r="AS1730" i="1" s="1"/>
  <c r="AV1730" i="1" s="1"/>
  <c r="AT1730" i="1"/>
  <c r="BG1730" i="1" s="1"/>
  <c r="AR1776" i="1"/>
  <c r="AS1776" i="1" s="1"/>
  <c r="AV1776" i="1" s="1"/>
  <c r="AT1776" i="1"/>
  <c r="AT1795" i="1"/>
  <c r="BG1795" i="1" s="1"/>
  <c r="AR1795" i="1"/>
  <c r="AS1795" i="1" s="1"/>
  <c r="AV1795" i="1" s="1"/>
  <c r="AT1409" i="1"/>
  <c r="AU1409" i="1" s="1"/>
  <c r="AR1467" i="1"/>
  <c r="AS1467" i="1" s="1"/>
  <c r="AU1467" i="1" s="1"/>
  <c r="AR1521" i="1"/>
  <c r="AS1521" i="1" s="1"/>
  <c r="AT1527" i="1"/>
  <c r="AR1580" i="1"/>
  <c r="AS1580" i="1" s="1"/>
  <c r="AV1580" i="1" s="1"/>
  <c r="AT1580" i="1"/>
  <c r="BG1580" i="1" s="1"/>
  <c r="AT1640" i="1"/>
  <c r="BG1640" i="1" s="1"/>
  <c r="AR1640" i="1"/>
  <c r="AS1640" i="1" s="1"/>
  <c r="AR1255" i="1"/>
  <c r="AS1255" i="1" s="1"/>
  <c r="AV1255" i="1" s="1"/>
  <c r="AT1262" i="1"/>
  <c r="BG1262" i="1" s="1"/>
  <c r="AR1262" i="1"/>
  <c r="AS1262" i="1" s="1"/>
  <c r="AV1262" i="1" s="1"/>
  <c r="AR1288" i="1"/>
  <c r="AS1288" i="1" s="1"/>
  <c r="AR1391" i="1"/>
  <c r="AS1391" i="1" s="1"/>
  <c r="AR1475" i="1"/>
  <c r="AS1475" i="1" s="1"/>
  <c r="AU1475" i="1" s="1"/>
  <c r="AR1694" i="1"/>
  <c r="AS1694" i="1" s="1"/>
  <c r="AR1725" i="1"/>
  <c r="AS1725" i="1" s="1"/>
  <c r="AV1725" i="1" s="1"/>
  <c r="AT1725" i="1"/>
  <c r="AR1731" i="1"/>
  <c r="AS1731" i="1" s="1"/>
  <c r="AV1731" i="1" s="1"/>
  <c r="AT1731" i="1"/>
  <c r="AR1350" i="1"/>
  <c r="AS1350" i="1" s="1"/>
  <c r="AV1350" i="1" s="1"/>
  <c r="AT1350" i="1"/>
  <c r="BG1350" i="1" s="1"/>
  <c r="AT1482" i="1"/>
  <c r="AR1482" i="1"/>
  <c r="AS1482" i="1" s="1"/>
  <c r="AV1482" i="1" s="1"/>
  <c r="AR1567" i="1"/>
  <c r="AS1567" i="1" s="1"/>
  <c r="AV1567" i="1" s="1"/>
  <c r="AT1567" i="1"/>
  <c r="AR1707" i="1"/>
  <c r="AS1707" i="1" s="1"/>
  <c r="AV1707" i="1" s="1"/>
  <c r="AR1748" i="1"/>
  <c r="AS1748" i="1" s="1"/>
  <c r="AU1748" i="1" s="1"/>
  <c r="AT1816" i="1"/>
  <c r="AR1816" i="1"/>
  <c r="AS1816" i="1" s="1"/>
  <c r="AV1816" i="1" s="1"/>
  <c r="AT1325" i="1"/>
  <c r="AU1325" i="1" s="1"/>
  <c r="AR1342" i="1"/>
  <c r="AS1342" i="1" s="1"/>
  <c r="AV1342" i="1" s="1"/>
  <c r="AT1342" i="1"/>
  <c r="BG1342" i="1" s="1"/>
  <c r="AR1546" i="1"/>
  <c r="AS1546" i="1" s="1"/>
  <c r="AV1546" i="1" s="1"/>
  <c r="AT1546" i="1"/>
  <c r="BG1546" i="1" s="1"/>
  <c r="AT1590" i="1"/>
  <c r="AU1590" i="1" s="1"/>
  <c r="AT1602" i="1"/>
  <c r="AU1602" i="1" s="1"/>
  <c r="AR1732" i="1"/>
  <c r="AS1732" i="1" s="1"/>
  <c r="AV1732" i="1" s="1"/>
  <c r="AT1732" i="1"/>
  <c r="AR1796" i="1"/>
  <c r="AS1796" i="1" s="1"/>
  <c r="AV1796" i="1" s="1"/>
  <c r="AT1796" i="1"/>
  <c r="BG1796" i="1" s="1"/>
  <c r="AR1583" i="1"/>
  <c r="AS1583" i="1" s="1"/>
  <c r="AV1583" i="1" s="1"/>
  <c r="AT1583" i="1"/>
  <c r="BG1583" i="1" s="1"/>
  <c r="AR1587" i="1"/>
  <c r="AS1587" i="1" s="1"/>
  <c r="AV1587" i="1" s="1"/>
  <c r="AR1603" i="1"/>
  <c r="AS1603" i="1" s="1"/>
  <c r="AV1603" i="1" s="1"/>
  <c r="AT1313" i="1"/>
  <c r="AR1313" i="1"/>
  <c r="AS1313" i="1" s="1"/>
  <c r="AV1313" i="1" s="1"/>
  <c r="AT1356" i="1"/>
  <c r="AU1356" i="1" s="1"/>
  <c r="AR1387" i="1"/>
  <c r="AS1387" i="1" s="1"/>
  <c r="AV1387" i="1" s="1"/>
  <c r="AT1387" i="1"/>
  <c r="AT1400" i="1"/>
  <c r="AT1569" i="1"/>
  <c r="AT1759" i="1"/>
  <c r="BG1759" i="1" s="1"/>
  <c r="AR1759" i="1"/>
  <c r="AS1759" i="1" s="1"/>
  <c r="AT1297" i="1"/>
  <c r="AR1297" i="1"/>
  <c r="AS1297" i="1" s="1"/>
  <c r="AV1297" i="1" s="1"/>
  <c r="AR1386" i="1"/>
  <c r="AS1386" i="1" s="1"/>
  <c r="AV1386" i="1" s="1"/>
  <c r="AT1477" i="1"/>
  <c r="BG1477" i="1" s="1"/>
  <c r="AR1477" i="1"/>
  <c r="AS1477" i="1" s="1"/>
  <c r="AV1477" i="1" s="1"/>
  <c r="AT1611" i="1"/>
  <c r="AR1611" i="1"/>
  <c r="AS1611" i="1" s="1"/>
  <c r="AV1611" i="1" s="1"/>
  <c r="AT1770" i="1"/>
  <c r="BG1770" i="1" s="1"/>
  <c r="AR1770" i="1"/>
  <c r="AS1770" i="1" s="1"/>
  <c r="AV1770" i="1" s="1"/>
  <c r="AR1787" i="1"/>
  <c r="AS1787" i="1" s="1"/>
  <c r="AV1787" i="1" s="1"/>
  <c r="AT1787" i="1"/>
  <c r="AR1797" i="1"/>
  <c r="AS1797" i="1" s="1"/>
  <c r="AV1797" i="1" s="1"/>
  <c r="AT1797" i="1"/>
  <c r="AR1401" i="1"/>
  <c r="AS1401" i="1" s="1"/>
  <c r="AR1414" i="1"/>
  <c r="AS1414" i="1" s="1"/>
  <c r="AV1414" i="1" s="1"/>
  <c r="AR1494" i="1"/>
  <c r="AS1494" i="1" s="1"/>
  <c r="AV1494" i="1" s="1"/>
  <c r="AR1549" i="1"/>
  <c r="AS1549" i="1" s="1"/>
  <c r="AV1549" i="1" s="1"/>
  <c r="AT1555" i="1"/>
  <c r="AU1555" i="1" s="1"/>
  <c r="AT1558" i="1"/>
  <c r="BG1558" i="1" s="1"/>
  <c r="AR1558" i="1"/>
  <c r="AS1558" i="1" s="1"/>
  <c r="AV1558" i="1" s="1"/>
  <c r="AR1571" i="1"/>
  <c r="AS1571" i="1" s="1"/>
  <c r="AU1571" i="1" s="1"/>
  <c r="AR1688" i="1"/>
  <c r="AS1688" i="1" s="1"/>
  <c r="AV1688" i="1" s="1"/>
  <c r="AT1778" i="1"/>
  <c r="AU1778" i="1" s="1"/>
  <c r="AR1782" i="1"/>
  <c r="AS1782" i="1" s="1"/>
  <c r="AU1782" i="1" s="1"/>
  <c r="AR1786" i="1"/>
  <c r="AS1786" i="1" s="1"/>
  <c r="AR1817" i="1"/>
  <c r="AS1817" i="1" s="1"/>
  <c r="AV1817" i="1" s="1"/>
  <c r="AR1334" i="1"/>
  <c r="AS1334" i="1" s="1"/>
  <c r="AV1334" i="1" s="1"/>
  <c r="AT1334" i="1"/>
  <c r="AT1335" i="1"/>
  <c r="BG1335" i="1" s="1"/>
  <c r="AR1335" i="1"/>
  <c r="AS1335" i="1" s="1"/>
  <c r="AV1335" i="1" s="1"/>
  <c r="AR1366" i="1"/>
  <c r="AS1366" i="1" s="1"/>
  <c r="AV1366" i="1" s="1"/>
  <c r="AT1366" i="1"/>
  <c r="AT1415" i="1"/>
  <c r="BG1415" i="1" s="1"/>
  <c r="AR1415" i="1"/>
  <c r="AS1415" i="1" s="1"/>
  <c r="AV1415" i="1" s="1"/>
  <c r="AR1556" i="1"/>
  <c r="AS1556" i="1" s="1"/>
  <c r="AV1556" i="1" s="1"/>
  <c r="AT1556" i="1"/>
  <c r="BG1556" i="1" s="1"/>
  <c r="AR1557" i="1"/>
  <c r="AS1557" i="1" s="1"/>
  <c r="AV1557" i="1" s="1"/>
  <c r="AT1557" i="1"/>
  <c r="BG1557" i="1" s="1"/>
  <c r="AR1645" i="1"/>
  <c r="AS1645" i="1" s="1"/>
  <c r="AV1645" i="1" s="1"/>
  <c r="AT1645" i="1"/>
  <c r="BG1645" i="1" s="1"/>
  <c r="AR1709" i="1"/>
  <c r="AS1709" i="1" s="1"/>
  <c r="AV1709" i="1" s="1"/>
  <c r="AT1709" i="1"/>
  <c r="BG1709" i="1" s="1"/>
  <c r="AR1519" i="1"/>
  <c r="AS1519" i="1" s="1"/>
  <c r="AV1519" i="1" s="1"/>
  <c r="AT1519" i="1"/>
  <c r="AR1544" i="1"/>
  <c r="AS1544" i="1" s="1"/>
  <c r="AV1544" i="1" s="1"/>
  <c r="AT1564" i="1"/>
  <c r="BG1564" i="1" s="1"/>
  <c r="AR1564" i="1"/>
  <c r="AS1564" i="1" s="1"/>
  <c r="AV1564" i="1" s="1"/>
  <c r="AR1291" i="1"/>
  <c r="AS1291" i="1" s="1"/>
  <c r="AR1316" i="1"/>
  <c r="AS1316" i="1" s="1"/>
  <c r="AV1316" i="1" s="1"/>
  <c r="AT1384" i="1"/>
  <c r="BG1384" i="1" s="1"/>
  <c r="AT1407" i="1"/>
  <c r="AU1407" i="1" s="1"/>
  <c r="AT1443" i="1"/>
  <c r="AR1509" i="1"/>
  <c r="AS1509" i="1" s="1"/>
  <c r="AT1529" i="1"/>
  <c r="AU1529" i="1" s="1"/>
  <c r="AT1559" i="1"/>
  <c r="BG1559" i="1" s="1"/>
  <c r="AR1559" i="1"/>
  <c r="AS1559" i="1" s="1"/>
  <c r="AV1559" i="1" s="1"/>
  <c r="AR1596" i="1"/>
  <c r="AS1596" i="1" s="1"/>
  <c r="AV1596" i="1" s="1"/>
  <c r="AR1661" i="1"/>
  <c r="AS1661" i="1" s="1"/>
  <c r="AU1661" i="1" s="1"/>
  <c r="AR1678" i="1"/>
  <c r="AS1678" i="1" s="1"/>
  <c r="AV1678" i="1" s="1"/>
  <c r="AR1699" i="1"/>
  <c r="AS1699" i="1" s="1"/>
  <c r="AV1699" i="1" s="1"/>
  <c r="AT1740" i="1"/>
  <c r="AR1800" i="1"/>
  <c r="AS1800" i="1" s="1"/>
  <c r="AR1685" i="1"/>
  <c r="AS1685" i="1" s="1"/>
  <c r="AV1685" i="1" s="1"/>
  <c r="AT1685" i="1"/>
  <c r="BG1685" i="1" s="1"/>
  <c r="AR1720" i="1"/>
  <c r="AS1720" i="1" s="1"/>
  <c r="AU1720" i="1" s="1"/>
  <c r="AR1820" i="1"/>
  <c r="AS1820" i="1" s="1"/>
  <c r="AV1820" i="1" s="1"/>
  <c r="AT1272" i="1"/>
  <c r="AR1287" i="1"/>
  <c r="AS1287" i="1" s="1"/>
  <c r="AV1287" i="1" s="1"/>
  <c r="AR1416" i="1"/>
  <c r="AS1416" i="1" s="1"/>
  <c r="AV1416" i="1" s="1"/>
  <c r="AT1589" i="1"/>
  <c r="BG1589" i="1" s="1"/>
  <c r="AR1612" i="1"/>
  <c r="AS1612" i="1" s="1"/>
  <c r="AV1612" i="1" s="1"/>
  <c r="AT1612" i="1"/>
  <c r="AR1633" i="1"/>
  <c r="AS1633" i="1" s="1"/>
  <c r="AU1633" i="1" s="1"/>
  <c r="AT1790" i="1"/>
  <c r="BG1790" i="1" s="1"/>
  <c r="AR1790" i="1"/>
  <c r="AS1790" i="1" s="1"/>
  <c r="AV1790" i="1" s="1"/>
  <c r="AR1814" i="1"/>
  <c r="AS1814" i="1" s="1"/>
  <c r="AV1814" i="1" s="1"/>
  <c r="AT1543" i="1"/>
  <c r="AU1543" i="1" s="1"/>
  <c r="AR1673" i="1"/>
  <c r="AS1673" i="1" s="1"/>
  <c r="AV1673" i="1" s="1"/>
  <c r="AT1801" i="1"/>
  <c r="BG1801" i="1" s="1"/>
  <c r="AR1801" i="1"/>
  <c r="AS1801" i="1" s="1"/>
  <c r="AV1801" i="1" s="1"/>
  <c r="AT1621" i="1"/>
  <c r="AU1621" i="1" s="1"/>
  <c r="AR1630" i="1"/>
  <c r="AS1630" i="1" s="1"/>
  <c r="AU1630" i="1" s="1"/>
  <c r="AR1656" i="1"/>
  <c r="AS1656" i="1" s="1"/>
  <c r="AU1656" i="1" s="1"/>
  <c r="AR1660" i="1"/>
  <c r="AS1660" i="1" s="1"/>
  <c r="AR1675" i="1"/>
  <c r="AS1675" i="1" s="1"/>
  <c r="AU1675" i="1" s="1"/>
  <c r="AT1721" i="1"/>
  <c r="AU1721" i="1" s="1"/>
  <c r="AR1745" i="1"/>
  <c r="AS1745" i="1" s="1"/>
  <c r="AT1766" i="1"/>
  <c r="AT1792" i="1"/>
  <c r="AU1792" i="1" s="1"/>
  <c r="D8" i="1"/>
  <c r="D9" i="1"/>
  <c r="BG1353" i="1"/>
  <c r="AR1479" i="1"/>
  <c r="AS1479" i="1" s="1"/>
  <c r="AV1479" i="1" s="1"/>
  <c r="AT1479" i="1"/>
  <c r="BG1479" i="1" s="1"/>
  <c r="AR1309" i="1"/>
  <c r="AS1309" i="1" s="1"/>
  <c r="AV1309" i="1" s="1"/>
  <c r="AT1309" i="1"/>
  <c r="AT1249" i="1"/>
  <c r="AR1249" i="1"/>
  <c r="AS1249" i="1" s="1"/>
  <c r="AV1249" i="1" s="1"/>
  <c r="AT1299" i="1"/>
  <c r="BG1299" i="1" s="1"/>
  <c r="AR1299" i="1"/>
  <c r="AS1299" i="1" s="1"/>
  <c r="AV1299" i="1" s="1"/>
  <c r="AT1349" i="1"/>
  <c r="AR1349" i="1"/>
  <c r="AS1349" i="1" s="1"/>
  <c r="AV1349" i="1" s="1"/>
  <c r="AT1347" i="1"/>
  <c r="AR1347" i="1"/>
  <c r="AS1347" i="1" s="1"/>
  <c r="AV1347" i="1" s="1"/>
  <c r="AT1392" i="1"/>
  <c r="AR1392" i="1"/>
  <c r="AS1392" i="1" s="1"/>
  <c r="AV1392" i="1" s="1"/>
  <c r="AF1260" i="1"/>
  <c r="AG1260" i="1" s="1"/>
  <c r="AF1269" i="1"/>
  <c r="AG1269" i="1" s="1"/>
  <c r="AF1272" i="1"/>
  <c r="AG1272" i="1" s="1"/>
  <c r="AF1275" i="1"/>
  <c r="AG1275" i="1" s="1"/>
  <c r="AR1280" i="1"/>
  <c r="AS1280" i="1" s="1"/>
  <c r="AV1280" i="1" s="1"/>
  <c r="AT1280" i="1"/>
  <c r="AR1302" i="1"/>
  <c r="AS1302" i="1" s="1"/>
  <c r="AU1302" i="1" s="1"/>
  <c r="AF1333" i="1"/>
  <c r="AG1333" i="1" s="1"/>
  <c r="AF1400" i="1"/>
  <c r="AG1400" i="1" s="1"/>
  <c r="BG1455" i="1"/>
  <c r="AR1508" i="1"/>
  <c r="AS1508" i="1" s="1"/>
  <c r="AU1508" i="1" s="1"/>
  <c r="AR1618" i="1"/>
  <c r="AS1618" i="1" s="1"/>
  <c r="AV1618" i="1" s="1"/>
  <c r="AT1618" i="1"/>
  <c r="BG1618" i="1" s="1"/>
  <c r="AT1236" i="1"/>
  <c r="AR1236" i="1"/>
  <c r="AS1236" i="1" s="1"/>
  <c r="AV1236" i="1" s="1"/>
  <c r="AT1399" i="1"/>
  <c r="BG1399" i="1" s="1"/>
  <c r="AR1399" i="1"/>
  <c r="AS1399" i="1" s="1"/>
  <c r="AV1399" i="1" s="1"/>
  <c r="AR1421" i="1"/>
  <c r="AS1421" i="1" s="1"/>
  <c r="AV1421" i="1" s="1"/>
  <c r="AT1421" i="1"/>
  <c r="AT1594" i="1"/>
  <c r="AR1594" i="1"/>
  <c r="AS1594" i="1" s="1"/>
  <c r="AV1594" i="1" s="1"/>
  <c r="AT1265" i="1"/>
  <c r="AR1265" i="1"/>
  <c r="AS1265" i="1" s="1"/>
  <c r="AV1265" i="1" s="1"/>
  <c r="AR1268" i="1"/>
  <c r="AS1268" i="1" s="1"/>
  <c r="AV1268" i="1" s="1"/>
  <c r="BG1291" i="1"/>
  <c r="AR1294" i="1"/>
  <c r="AS1294" i="1" s="1"/>
  <c r="AV1294" i="1" s="1"/>
  <c r="AT1294" i="1"/>
  <c r="BG1294" i="1" s="1"/>
  <c r="AR1304" i="1"/>
  <c r="AS1304" i="1" s="1"/>
  <c r="AV1304" i="1" s="1"/>
  <c r="AT1304" i="1"/>
  <c r="AR1306" i="1"/>
  <c r="AS1306" i="1" s="1"/>
  <c r="AV1306" i="1" s="1"/>
  <c r="AT1306" i="1"/>
  <c r="AR1353" i="1"/>
  <c r="AS1353" i="1" s="1"/>
  <c r="AU1353" i="1" s="1"/>
  <c r="BG1355" i="1"/>
  <c r="AR1364" i="1"/>
  <c r="AS1364" i="1" s="1"/>
  <c r="AV1364" i="1" s="1"/>
  <c r="AT1364" i="1"/>
  <c r="AR1636" i="1"/>
  <c r="AS1636" i="1" s="1"/>
  <c r="AV1636" i="1" s="1"/>
  <c r="AT1636" i="1"/>
  <c r="AR1649" i="1"/>
  <c r="AS1649" i="1" s="1"/>
  <c r="AV1649" i="1" s="1"/>
  <c r="AT1649" i="1"/>
  <c r="AT1653" i="1"/>
  <c r="AR1653" i="1"/>
  <c r="AS1653" i="1" s="1"/>
  <c r="AV1653" i="1" s="1"/>
  <c r="AT1338" i="1"/>
  <c r="BG1338" i="1" s="1"/>
  <c r="AR1338" i="1"/>
  <c r="AS1338" i="1" s="1"/>
  <c r="AV1338" i="1" s="1"/>
  <c r="AR1355" i="1"/>
  <c r="AS1355" i="1" s="1"/>
  <c r="AU1355" i="1" s="1"/>
  <c r="AR1490" i="1"/>
  <c r="AS1490" i="1" s="1"/>
  <c r="AV1490" i="1" s="1"/>
  <c r="AT1490" i="1"/>
  <c r="BG1490" i="1" s="1"/>
  <c r="AT1247" i="1"/>
  <c r="AR1247" i="1"/>
  <c r="AS1247" i="1" s="1"/>
  <c r="AV1247" i="1" s="1"/>
  <c r="AF1390" i="1"/>
  <c r="AG1390" i="1" s="1"/>
  <c r="AT1457" i="1"/>
  <c r="AR1457" i="1"/>
  <c r="AS1457" i="1" s="1"/>
  <c r="AV1457" i="1" s="1"/>
  <c r="AT1563" i="1"/>
  <c r="BG1563" i="1" s="1"/>
  <c r="AR1563" i="1"/>
  <c r="AS1563" i="1" s="1"/>
  <c r="AV1563" i="1" s="1"/>
  <c r="AT1821" i="1"/>
  <c r="BG1821" i="1" s="1"/>
  <c r="AR1821" i="1"/>
  <c r="AS1821" i="1" s="1"/>
  <c r="AV1821" i="1" s="1"/>
  <c r="AT1243" i="1"/>
  <c r="AR1243" i="1"/>
  <c r="AS1243" i="1" s="1"/>
  <c r="AV1243" i="1" s="1"/>
  <c r="AR1301" i="1"/>
  <c r="AS1301" i="1" s="1"/>
  <c r="AV1301" i="1" s="1"/>
  <c r="AT1301" i="1"/>
  <c r="AT1326" i="1"/>
  <c r="AR1326" i="1"/>
  <c r="AS1326" i="1" s="1"/>
  <c r="AV1326" i="1" s="1"/>
  <c r="AT1352" i="1"/>
  <c r="AR1352" i="1"/>
  <c r="AS1352" i="1" s="1"/>
  <c r="AV1352" i="1" s="1"/>
  <c r="AT1408" i="1"/>
  <c r="AR1408" i="1"/>
  <c r="AS1408" i="1" s="1"/>
  <c r="AV1408" i="1" s="1"/>
  <c r="AT1424" i="1"/>
  <c r="AU1424" i="1" s="1"/>
  <c r="AF1474" i="1"/>
  <c r="AG1474" i="1" s="1"/>
  <c r="AT1486" i="1"/>
  <c r="AR1486" i="1"/>
  <c r="AS1486" i="1" s="1"/>
  <c r="AV1486" i="1" s="1"/>
  <c r="AT1535" i="1"/>
  <c r="AF1552" i="1"/>
  <c r="AG1552" i="1" s="1"/>
  <c r="AT1566" i="1"/>
  <c r="AR1566" i="1"/>
  <c r="AS1566" i="1" s="1"/>
  <c r="AV1566" i="1" s="1"/>
  <c r="AF1581" i="1"/>
  <c r="AG1581" i="1" s="1"/>
  <c r="D19" i="1"/>
  <c r="F19" i="1" s="1"/>
  <c r="AF1259" i="1"/>
  <c r="AG1259" i="1" s="1"/>
  <c r="AT1819" i="1"/>
  <c r="BG1819" i="1" s="1"/>
  <c r="AR1819" i="1"/>
  <c r="AS1819" i="1" s="1"/>
  <c r="AV1819" i="1" s="1"/>
  <c r="AR1283" i="1"/>
  <c r="AS1283" i="1" s="1"/>
  <c r="AV1283" i="1" s="1"/>
  <c r="AT1283" i="1"/>
  <c r="AT1374" i="1"/>
  <c r="AR1374" i="1"/>
  <c r="AS1374" i="1" s="1"/>
  <c r="AV1374" i="1" s="1"/>
  <c r="AT1256" i="1"/>
  <c r="AU1256" i="1" s="1"/>
  <c r="AT1450" i="1"/>
  <c r="AR1450" i="1"/>
  <c r="AS1450" i="1" s="1"/>
  <c r="AV1450" i="1" s="1"/>
  <c r="AT1311" i="1"/>
  <c r="AR1311" i="1"/>
  <c r="AS1311" i="1" s="1"/>
  <c r="AV1311" i="1" s="1"/>
  <c r="AF1325" i="1"/>
  <c r="AG1325" i="1" s="1"/>
  <c r="AR1332" i="1"/>
  <c r="AS1332" i="1" s="1"/>
  <c r="AV1332" i="1" s="1"/>
  <c r="AT1332" i="1"/>
  <c r="BG1332" i="1" s="1"/>
  <c r="AT1507" i="1"/>
  <c r="AR1507" i="1"/>
  <c r="AS1507" i="1" s="1"/>
  <c r="AV1507" i="1" s="1"/>
  <c r="BG1508" i="1"/>
  <c r="AF1563" i="1"/>
  <c r="AG1563" i="1" s="1"/>
  <c r="D13" i="1"/>
  <c r="D7" i="1"/>
  <c r="D11" i="1"/>
  <c r="D6" i="1"/>
  <c r="D14" i="1"/>
  <c r="M2" i="1"/>
  <c r="AR1245" i="1"/>
  <c r="AS1245" i="1" s="1"/>
  <c r="AV1245" i="1" s="1"/>
  <c r="AT1245" i="1"/>
  <c r="AT1271" i="1"/>
  <c r="AR1290" i="1"/>
  <c r="AS1290" i="1" s="1"/>
  <c r="AV1290" i="1" s="1"/>
  <c r="AT1290" i="1"/>
  <c r="AF1301" i="1"/>
  <c r="AG1301" i="1" s="1"/>
  <c r="AT1330" i="1"/>
  <c r="AU1330" i="1" s="1"/>
  <c r="AF1334" i="1"/>
  <c r="AG1334" i="1" s="1"/>
  <c r="AF1372" i="1"/>
  <c r="AG1372" i="1" s="1"/>
  <c r="AF1380" i="1"/>
  <c r="AG1380" i="1" s="1"/>
  <c r="AF1413" i="1"/>
  <c r="AG1413" i="1" s="1"/>
  <c r="AR1455" i="1"/>
  <c r="AS1455" i="1" s="1"/>
  <c r="AV1455" i="1" s="1"/>
  <c r="AT1492" i="1"/>
  <c r="AU1492" i="1" s="1"/>
  <c r="AT1495" i="1"/>
  <c r="BG1495" i="1" s="1"/>
  <c r="AR1495" i="1"/>
  <c r="AS1495" i="1" s="1"/>
  <c r="AV1495" i="1" s="1"/>
  <c r="AT1324" i="1"/>
  <c r="AR1324" i="1"/>
  <c r="AS1324" i="1" s="1"/>
  <c r="AV1324" i="1" s="1"/>
  <c r="AF1808" i="1"/>
  <c r="AG1808" i="1" s="1"/>
  <c r="AF1815" i="1"/>
  <c r="AG1815" i="1" s="1"/>
  <c r="AF1799" i="1"/>
  <c r="AG1799" i="1" s="1"/>
  <c r="AF1763" i="1"/>
  <c r="AG1763" i="1" s="1"/>
  <c r="AF1805" i="1"/>
  <c r="AG1805" i="1" s="1"/>
  <c r="AF1797" i="1"/>
  <c r="AG1797" i="1" s="1"/>
  <c r="AF1796" i="1"/>
  <c r="AG1796" i="1" s="1"/>
  <c r="AF1795" i="1"/>
  <c r="AG1795" i="1" s="1"/>
  <c r="AF1791" i="1"/>
  <c r="AG1791" i="1" s="1"/>
  <c r="AF1789" i="1"/>
  <c r="AG1789" i="1" s="1"/>
  <c r="AF1788" i="1"/>
  <c r="AG1788" i="1" s="1"/>
  <c r="AF1818" i="1"/>
  <c r="AG1818" i="1" s="1"/>
  <c r="AF1809" i="1"/>
  <c r="AG1809" i="1" s="1"/>
  <c r="AF1800" i="1"/>
  <c r="AG1800" i="1" s="1"/>
  <c r="AF1794" i="1"/>
  <c r="AG1794" i="1" s="1"/>
  <c r="AF1792" i="1"/>
  <c r="AG1792" i="1" s="1"/>
  <c r="AF1774" i="1"/>
  <c r="AG1774" i="1" s="1"/>
  <c r="AF1752" i="1"/>
  <c r="AG1752" i="1" s="1"/>
  <c r="AF1731" i="1"/>
  <c r="AG1731" i="1" s="1"/>
  <c r="AF1711" i="1"/>
  <c r="AG1711" i="1" s="1"/>
  <c r="AF1710" i="1"/>
  <c r="AG1710" i="1" s="1"/>
  <c r="AF1709" i="1"/>
  <c r="AG1709" i="1" s="1"/>
  <c r="AF1695" i="1"/>
  <c r="AG1695" i="1" s="1"/>
  <c r="AF1781" i="1"/>
  <c r="AG1781" i="1" s="1"/>
  <c r="AF1775" i="1"/>
  <c r="AG1775" i="1" s="1"/>
  <c r="AF1750" i="1"/>
  <c r="AG1750" i="1" s="1"/>
  <c r="AF1747" i="1"/>
  <c r="AG1747" i="1" s="1"/>
  <c r="AF1733" i="1"/>
  <c r="AG1733" i="1" s="1"/>
  <c r="AF1725" i="1"/>
  <c r="AG1725" i="1" s="1"/>
  <c r="AF1717" i="1"/>
  <c r="AG1717" i="1" s="1"/>
  <c r="AF1700" i="1"/>
  <c r="AG1700" i="1" s="1"/>
  <c r="AF1685" i="1"/>
  <c r="AG1685" i="1" s="1"/>
  <c r="AF1790" i="1"/>
  <c r="AG1790" i="1" s="1"/>
  <c r="AF1756" i="1"/>
  <c r="AG1756" i="1" s="1"/>
  <c r="AF1819" i="1"/>
  <c r="AG1819" i="1" s="1"/>
  <c r="AF1810" i="1"/>
  <c r="AG1810" i="1" s="1"/>
  <c r="AF1798" i="1"/>
  <c r="AG1798" i="1" s="1"/>
  <c r="AF1793" i="1"/>
  <c r="AG1793" i="1" s="1"/>
  <c r="AF1780" i="1"/>
  <c r="AG1780" i="1" s="1"/>
  <c r="AF1751" i="1"/>
  <c r="AG1751" i="1" s="1"/>
  <c r="AF1743" i="1"/>
  <c r="AG1743" i="1" s="1"/>
  <c r="AF1699" i="1"/>
  <c r="AG1699" i="1" s="1"/>
  <c r="AF1691" i="1"/>
  <c r="AG1691" i="1" s="1"/>
  <c r="AF1677" i="1"/>
  <c r="AG1677" i="1" s="1"/>
  <c r="AF1638" i="1"/>
  <c r="AG1638" i="1" s="1"/>
  <c r="AF1637" i="1"/>
  <c r="AG1637" i="1" s="1"/>
  <c r="AF1636" i="1"/>
  <c r="AG1636" i="1" s="1"/>
  <c r="AF1615" i="1"/>
  <c r="AG1615" i="1" s="1"/>
  <c r="AF1614" i="1"/>
  <c r="AG1614" i="1" s="1"/>
  <c r="AF1613" i="1"/>
  <c r="AG1613" i="1" s="1"/>
  <c r="AF1612" i="1"/>
  <c r="AG1612" i="1" s="1"/>
  <c r="AF1585" i="1"/>
  <c r="AG1585" i="1" s="1"/>
  <c r="AF1584" i="1"/>
  <c r="AG1584" i="1" s="1"/>
  <c r="AF1580" i="1"/>
  <c r="AG1580" i="1" s="1"/>
  <c r="AF1579" i="1"/>
  <c r="AG1579" i="1" s="1"/>
  <c r="AF1578" i="1"/>
  <c r="AG1578" i="1" s="1"/>
  <c r="AF1556" i="1"/>
  <c r="AG1556" i="1" s="1"/>
  <c r="AF1555" i="1"/>
  <c r="AG1555" i="1" s="1"/>
  <c r="AF1554" i="1"/>
  <c r="AG1554" i="1" s="1"/>
  <c r="AF1537" i="1"/>
  <c r="AG1537" i="1" s="1"/>
  <c r="AF1536" i="1"/>
  <c r="AG1536" i="1" s="1"/>
  <c r="AF1535" i="1"/>
  <c r="AG1535" i="1" s="1"/>
  <c r="AF1534" i="1"/>
  <c r="AG1534" i="1" s="1"/>
  <c r="AF1533" i="1"/>
  <c r="AG1533" i="1" s="1"/>
  <c r="AF1784" i="1"/>
  <c r="AG1784" i="1" s="1"/>
  <c r="AF1762" i="1"/>
  <c r="AG1762" i="1" s="1"/>
  <c r="AF1753" i="1"/>
  <c r="AG1753" i="1" s="1"/>
  <c r="AF1737" i="1"/>
  <c r="AG1737" i="1" s="1"/>
  <c r="AF1724" i="1"/>
  <c r="AG1724" i="1" s="1"/>
  <c r="AF1713" i="1"/>
  <c r="AG1713" i="1" s="1"/>
  <c r="AF1776" i="1"/>
  <c r="AG1776" i="1" s="1"/>
  <c r="AF1770" i="1"/>
  <c r="AG1770" i="1" s="1"/>
  <c r="AF1767" i="1"/>
  <c r="AG1767" i="1" s="1"/>
  <c r="AF1741" i="1"/>
  <c r="AG1741" i="1" s="1"/>
  <c r="AF1734" i="1"/>
  <c r="AG1734" i="1" s="1"/>
  <c r="AF1706" i="1"/>
  <c r="AG1706" i="1" s="1"/>
  <c r="AF1692" i="1"/>
  <c r="AG1692" i="1" s="1"/>
  <c r="AF1672" i="1"/>
  <c r="AG1672" i="1" s="1"/>
  <c r="AF1667" i="1"/>
  <c r="AG1667" i="1" s="1"/>
  <c r="AF1650" i="1"/>
  <c r="AG1650" i="1" s="1"/>
  <c r="AF1648" i="1"/>
  <c r="AG1648" i="1" s="1"/>
  <c r="AF1645" i="1"/>
  <c r="AG1645" i="1" s="1"/>
  <c r="AF1634" i="1"/>
  <c r="AG1634" i="1" s="1"/>
  <c r="AF1632" i="1"/>
  <c r="AG1632" i="1" s="1"/>
  <c r="AF1625" i="1"/>
  <c r="AG1625" i="1" s="1"/>
  <c r="AF1621" i="1"/>
  <c r="AG1621" i="1" s="1"/>
  <c r="AF1573" i="1"/>
  <c r="AG1573" i="1" s="1"/>
  <c r="AF1558" i="1"/>
  <c r="AG1558" i="1" s="1"/>
  <c r="AF1549" i="1"/>
  <c r="AG1549" i="1" s="1"/>
  <c r="AF1541" i="1"/>
  <c r="AG1541" i="1" s="1"/>
  <c r="AF1532" i="1"/>
  <c r="AG1532" i="1" s="1"/>
  <c r="AF1453" i="1"/>
  <c r="AG1453" i="1" s="1"/>
  <c r="AF1452" i="1"/>
  <c r="AG1452" i="1" s="1"/>
  <c r="AF1430" i="1"/>
  <c r="AG1430" i="1" s="1"/>
  <c r="AF1429" i="1"/>
  <c r="AG1429" i="1" s="1"/>
  <c r="AF1407" i="1"/>
  <c r="AG1407" i="1" s="1"/>
  <c r="AF1396" i="1"/>
  <c r="AG1396" i="1" s="1"/>
  <c r="AF1395" i="1"/>
  <c r="AG1395" i="1" s="1"/>
  <c r="AF1394" i="1"/>
  <c r="AG1394" i="1" s="1"/>
  <c r="AF1393" i="1"/>
  <c r="AG1393" i="1" s="1"/>
  <c r="AF1376" i="1"/>
  <c r="AG1376" i="1" s="1"/>
  <c r="AF1336" i="1"/>
  <c r="AG1336" i="1" s="1"/>
  <c r="AF1294" i="1"/>
  <c r="AG1294" i="1" s="1"/>
  <c r="AF1293" i="1"/>
  <c r="AG1293" i="1" s="1"/>
  <c r="AF1292" i="1"/>
  <c r="AG1292" i="1" s="1"/>
  <c r="AF1277" i="1"/>
  <c r="AG1277" i="1" s="1"/>
  <c r="AF1266" i="1"/>
  <c r="AG1266" i="1" s="1"/>
  <c r="AF1813" i="1"/>
  <c r="AG1813" i="1" s="1"/>
  <c r="AF1744" i="1"/>
  <c r="AG1744" i="1" s="1"/>
  <c r="AF1736" i="1"/>
  <c r="AG1736" i="1" s="1"/>
  <c r="AF1693" i="1"/>
  <c r="AG1693" i="1" s="1"/>
  <c r="AF1688" i="1"/>
  <c r="AG1688" i="1" s="1"/>
  <c r="AF1668" i="1"/>
  <c r="AG1668" i="1" s="1"/>
  <c r="AF1652" i="1"/>
  <c r="AG1652" i="1" s="1"/>
  <c r="AF1777" i="1"/>
  <c r="AG1777" i="1" s="1"/>
  <c r="AF1802" i="1"/>
  <c r="AG1802" i="1" s="1"/>
  <c r="AF1801" i="1"/>
  <c r="AG1801" i="1" s="1"/>
  <c r="AF1726" i="1"/>
  <c r="AG1726" i="1" s="1"/>
  <c r="AF1723" i="1"/>
  <c r="AG1723" i="1" s="1"/>
  <c r="AF1712" i="1"/>
  <c r="AG1712" i="1" s="1"/>
  <c r="AF1673" i="1"/>
  <c r="AG1673" i="1" s="1"/>
  <c r="AF1659" i="1"/>
  <c r="AG1659" i="1" s="1"/>
  <c r="AF1654" i="1"/>
  <c r="AG1654" i="1" s="1"/>
  <c r="AF1623" i="1"/>
  <c r="AG1623" i="1" s="1"/>
  <c r="AF1620" i="1"/>
  <c r="AG1620" i="1" s="1"/>
  <c r="AF1618" i="1"/>
  <c r="AG1618" i="1" s="1"/>
  <c r="AF1609" i="1"/>
  <c r="AG1609" i="1" s="1"/>
  <c r="AF1593" i="1"/>
  <c r="AG1593" i="1" s="1"/>
  <c r="AF1574" i="1"/>
  <c r="AG1574" i="1" s="1"/>
  <c r="AF1514" i="1"/>
  <c r="AG1514" i="1" s="1"/>
  <c r="AF1513" i="1"/>
  <c r="AG1513" i="1" s="1"/>
  <c r="AF1512" i="1"/>
  <c r="AG1512" i="1" s="1"/>
  <c r="AF1511" i="1"/>
  <c r="AG1511" i="1" s="1"/>
  <c r="AF1488" i="1"/>
  <c r="AG1488" i="1" s="1"/>
  <c r="AF1479" i="1"/>
  <c r="AG1479" i="1" s="1"/>
  <c r="AF1443" i="1"/>
  <c r="AG1443" i="1" s="1"/>
  <c r="AF1442" i="1"/>
  <c r="AG1442" i="1" s="1"/>
  <c r="AF1441" i="1"/>
  <c r="AG1441" i="1" s="1"/>
  <c r="AF1421" i="1"/>
  <c r="AG1421" i="1" s="1"/>
  <c r="AF1411" i="1"/>
  <c r="AG1411" i="1" s="1"/>
  <c r="AF1392" i="1"/>
  <c r="AG1392" i="1" s="1"/>
  <c r="AF1377" i="1"/>
  <c r="AG1377" i="1" s="1"/>
  <c r="AF1367" i="1"/>
  <c r="AG1367" i="1" s="1"/>
  <c r="AF1352" i="1"/>
  <c r="AG1352" i="1" s="1"/>
  <c r="AF1346" i="1"/>
  <c r="AG1346" i="1" s="1"/>
  <c r="AF1337" i="1"/>
  <c r="AG1337" i="1" s="1"/>
  <c r="AF1316" i="1"/>
  <c r="AG1316" i="1" s="1"/>
  <c r="AF1315" i="1"/>
  <c r="AG1315" i="1" s="1"/>
  <c r="AF1305" i="1"/>
  <c r="AG1305" i="1" s="1"/>
  <c r="AF1291" i="1"/>
  <c r="AG1291" i="1" s="1"/>
  <c r="AF1290" i="1"/>
  <c r="AG1290" i="1" s="1"/>
  <c r="AF1289" i="1"/>
  <c r="AG1289" i="1" s="1"/>
  <c r="AF1820" i="1"/>
  <c r="AG1820" i="1" s="1"/>
  <c r="AF1803" i="1"/>
  <c r="AG1803" i="1" s="1"/>
  <c r="AF1761" i="1"/>
  <c r="AG1761" i="1" s="1"/>
  <c r="AF1708" i="1"/>
  <c r="AG1708" i="1" s="1"/>
  <c r="AF1705" i="1"/>
  <c r="AG1705" i="1" s="1"/>
  <c r="AF1680" i="1"/>
  <c r="AG1680" i="1" s="1"/>
  <c r="AF1661" i="1"/>
  <c r="AG1661" i="1" s="1"/>
  <c r="AF1651" i="1"/>
  <c r="AG1651" i="1" s="1"/>
  <c r="AF1649" i="1"/>
  <c r="AG1649" i="1" s="1"/>
  <c r="AF1640" i="1"/>
  <c r="AG1640" i="1" s="1"/>
  <c r="AF1591" i="1"/>
  <c r="AG1591" i="1" s="1"/>
  <c r="AF1569" i="1"/>
  <c r="AG1569" i="1" s="1"/>
  <c r="AF1509" i="1"/>
  <c r="AG1509" i="1" s="1"/>
  <c r="AF1497" i="1"/>
  <c r="AG1497" i="1" s="1"/>
  <c r="AF1481" i="1"/>
  <c r="AG1481" i="1" s="1"/>
  <c r="AF1476" i="1"/>
  <c r="AG1476" i="1" s="1"/>
  <c r="AF1459" i="1"/>
  <c r="AG1459" i="1" s="1"/>
  <c r="AF1455" i="1"/>
  <c r="AG1455" i="1" s="1"/>
  <c r="AF1448" i="1"/>
  <c r="AG1448" i="1" s="1"/>
  <c r="AF1444" i="1"/>
  <c r="AG1444" i="1" s="1"/>
  <c r="AF1432" i="1"/>
  <c r="AG1432" i="1" s="1"/>
  <c r="AF1822" i="1"/>
  <c r="AG1822" i="1" s="1"/>
  <c r="AF1759" i="1"/>
  <c r="AG1759" i="1" s="1"/>
  <c r="AF1704" i="1"/>
  <c r="AG1704" i="1" s="1"/>
  <c r="AF1698" i="1"/>
  <c r="AG1698" i="1" s="1"/>
  <c r="AF1687" i="1"/>
  <c r="AG1687" i="1" s="1"/>
  <c r="AF1682" i="1"/>
  <c r="AG1682" i="1" s="1"/>
  <c r="AF1670" i="1"/>
  <c r="AG1670" i="1" s="1"/>
  <c r="AF1664" i="1"/>
  <c r="AG1664" i="1" s="1"/>
  <c r="AF1663" i="1"/>
  <c r="AG1663" i="1" s="1"/>
  <c r="AF1658" i="1"/>
  <c r="AG1658" i="1" s="1"/>
  <c r="AF1635" i="1"/>
  <c r="AG1635" i="1" s="1"/>
  <c r="AF1619" i="1"/>
  <c r="AG1619" i="1" s="1"/>
  <c r="AF1597" i="1"/>
  <c r="AG1597" i="1" s="1"/>
  <c r="AF1594" i="1"/>
  <c r="AG1594" i="1" s="1"/>
  <c r="AF1562" i="1"/>
  <c r="AG1562" i="1" s="1"/>
  <c r="AF1521" i="1"/>
  <c r="AG1521" i="1" s="1"/>
  <c r="AF1484" i="1"/>
  <c r="AG1484" i="1" s="1"/>
  <c r="AF1460" i="1"/>
  <c r="AG1460" i="1" s="1"/>
  <c r="AF1439" i="1"/>
  <c r="AG1439" i="1" s="1"/>
  <c r="AF1418" i="1"/>
  <c r="AG1418" i="1" s="1"/>
  <c r="AF1415" i="1"/>
  <c r="AG1415" i="1" s="1"/>
  <c r="AF1402" i="1"/>
  <c r="AG1402" i="1" s="1"/>
  <c r="AF1322" i="1"/>
  <c r="AG1322" i="1" s="1"/>
  <c r="AF1806" i="1"/>
  <c r="AG1806" i="1" s="1"/>
  <c r="AF1778" i="1"/>
  <c r="AG1778" i="1" s="1"/>
  <c r="AF1728" i="1"/>
  <c r="AG1728" i="1" s="1"/>
  <c r="AF1696" i="1"/>
  <c r="AG1696" i="1" s="1"/>
  <c r="AF1686" i="1"/>
  <c r="AG1686" i="1" s="1"/>
  <c r="AF1684" i="1"/>
  <c r="AG1684" i="1" s="1"/>
  <c r="AF1655" i="1"/>
  <c r="AG1655" i="1" s="1"/>
  <c r="AF1779" i="1"/>
  <c r="AG1779" i="1" s="1"/>
  <c r="AF1772" i="1"/>
  <c r="AG1772" i="1" s="1"/>
  <c r="AF1628" i="1"/>
  <c r="AG1628" i="1" s="1"/>
  <c r="AF1598" i="1"/>
  <c r="AG1598" i="1" s="1"/>
  <c r="AF1540" i="1"/>
  <c r="AG1540" i="1" s="1"/>
  <c r="AF1508" i="1"/>
  <c r="AG1508" i="1" s="1"/>
  <c r="AF1493" i="1"/>
  <c r="AG1493" i="1" s="1"/>
  <c r="AF1457" i="1"/>
  <c r="AG1457" i="1" s="1"/>
  <c r="AF1431" i="1"/>
  <c r="AG1431" i="1" s="1"/>
  <c r="AF1426" i="1"/>
  <c r="AG1426" i="1" s="1"/>
  <c r="AF1403" i="1"/>
  <c r="AG1403" i="1" s="1"/>
  <c r="AF1383" i="1"/>
  <c r="AG1383" i="1" s="1"/>
  <c r="AF1381" i="1"/>
  <c r="AG1381" i="1" s="1"/>
  <c r="AF1375" i="1"/>
  <c r="AG1375" i="1" s="1"/>
  <c r="AF1787" i="1"/>
  <c r="AG1787" i="1" s="1"/>
  <c r="AF1771" i="1"/>
  <c r="AG1771" i="1" s="1"/>
  <c r="AF1746" i="1"/>
  <c r="AG1746" i="1" s="1"/>
  <c r="AF1735" i="1"/>
  <c r="AG1735" i="1" s="1"/>
  <c r="AF1674" i="1"/>
  <c r="AG1674" i="1" s="1"/>
  <c r="AF1633" i="1"/>
  <c r="AG1633" i="1" s="1"/>
  <c r="AF1627" i="1"/>
  <c r="AG1627" i="1" s="1"/>
  <c r="AF1622" i="1"/>
  <c r="AG1622" i="1" s="1"/>
  <c r="AF1600" i="1"/>
  <c r="AG1600" i="1" s="1"/>
  <c r="AF1571" i="1"/>
  <c r="AG1571" i="1" s="1"/>
  <c r="AF1564" i="1"/>
  <c r="AG1564" i="1" s="1"/>
  <c r="AF1542" i="1"/>
  <c r="AG1542" i="1" s="1"/>
  <c r="AF1502" i="1"/>
  <c r="AG1502" i="1" s="1"/>
  <c r="AF1462" i="1"/>
  <c r="AG1462" i="1" s="1"/>
  <c r="AF1433" i="1"/>
  <c r="AG1433" i="1" s="1"/>
  <c r="AF1416" i="1"/>
  <c r="AG1416" i="1" s="1"/>
  <c r="AF1406" i="1"/>
  <c r="AG1406" i="1" s="1"/>
  <c r="AF1363" i="1"/>
  <c r="AG1363" i="1" s="1"/>
  <c r="AF1348" i="1"/>
  <c r="AG1348" i="1" s="1"/>
  <c r="AF1344" i="1"/>
  <c r="AG1344" i="1" s="1"/>
  <c r="AF1317" i="1"/>
  <c r="AG1317" i="1" s="1"/>
  <c r="AF1310" i="1"/>
  <c r="AG1310" i="1" s="1"/>
  <c r="AF1286" i="1"/>
  <c r="AG1286" i="1" s="1"/>
  <c r="AF1271" i="1"/>
  <c r="AG1271" i="1" s="1"/>
  <c r="AF1265" i="1"/>
  <c r="AG1265" i="1" s="1"/>
  <c r="AF1240" i="1"/>
  <c r="AG1240" i="1" s="1"/>
  <c r="AF1804" i="1"/>
  <c r="AG1804" i="1" s="1"/>
  <c r="AF1782" i="1"/>
  <c r="AG1782" i="1" s="1"/>
  <c r="AF1773" i="1"/>
  <c r="AG1773" i="1" s="1"/>
  <c r="AF1720" i="1"/>
  <c r="AG1720" i="1" s="1"/>
  <c r="AF1610" i="1"/>
  <c r="AG1610" i="1" s="1"/>
  <c r="AF1603" i="1"/>
  <c r="AG1603" i="1" s="1"/>
  <c r="AF1577" i="1"/>
  <c r="AG1577" i="1" s="1"/>
  <c r="AF1526" i="1"/>
  <c r="AG1526" i="1" s="1"/>
  <c r="AF1517" i="1"/>
  <c r="AG1517" i="1" s="1"/>
  <c r="AF1475" i="1"/>
  <c r="AG1475" i="1" s="1"/>
  <c r="AF1472" i="1"/>
  <c r="AG1472" i="1" s="1"/>
  <c r="AF1468" i="1"/>
  <c r="AG1468" i="1" s="1"/>
  <c r="AF1466" i="1"/>
  <c r="AG1466" i="1" s="1"/>
  <c r="AF1437" i="1"/>
  <c r="AG1437" i="1" s="1"/>
  <c r="AF1423" i="1"/>
  <c r="AG1423" i="1" s="1"/>
  <c r="AF1414" i="1"/>
  <c r="AG1414" i="1" s="1"/>
  <c r="AF1404" i="1"/>
  <c r="AG1404" i="1" s="1"/>
  <c r="AF1391" i="1"/>
  <c r="AG1391" i="1" s="1"/>
  <c r="AF1371" i="1"/>
  <c r="AG1371" i="1" s="1"/>
  <c r="AF1366" i="1"/>
  <c r="AG1366" i="1" s="1"/>
  <c r="AF1341" i="1"/>
  <c r="AG1341" i="1" s="1"/>
  <c r="AF1328" i="1"/>
  <c r="AG1328" i="1" s="1"/>
  <c r="AF1307" i="1"/>
  <c r="AG1307" i="1" s="1"/>
  <c r="AF1303" i="1"/>
  <c r="AG1303" i="1" s="1"/>
  <c r="AF1298" i="1"/>
  <c r="AG1298" i="1" s="1"/>
  <c r="AF1281" i="1"/>
  <c r="AG1281" i="1" s="1"/>
  <c r="AF1254" i="1"/>
  <c r="AG1254" i="1" s="1"/>
  <c r="AF1241" i="1"/>
  <c r="AG1241" i="1" s="1"/>
  <c r="AF1608" i="1"/>
  <c r="AG1608" i="1" s="1"/>
  <c r="AF1764" i="1"/>
  <c r="AG1764" i="1" s="1"/>
  <c r="AF1755" i="1"/>
  <c r="AG1755" i="1" s="1"/>
  <c r="AF1722" i="1"/>
  <c r="AG1722" i="1" s="1"/>
  <c r="AF1701" i="1"/>
  <c r="AG1701" i="1" s="1"/>
  <c r="AF1816" i="1"/>
  <c r="AG1816" i="1" s="1"/>
  <c r="AF1742" i="1"/>
  <c r="AG1742" i="1" s="1"/>
  <c r="AF1697" i="1"/>
  <c r="AG1697" i="1" s="1"/>
  <c r="AF1683" i="1"/>
  <c r="AG1683" i="1" s="1"/>
  <c r="AF1515" i="1"/>
  <c r="AG1515" i="1" s="1"/>
  <c r="AF1461" i="1"/>
  <c r="AG1461" i="1" s="1"/>
  <c r="AF1449" i="1"/>
  <c r="AG1449" i="1" s="1"/>
  <c r="AF1749" i="1"/>
  <c r="AG1749" i="1" s="1"/>
  <c r="AF1748" i="1"/>
  <c r="AG1748" i="1" s="1"/>
  <c r="AF1811" i="1"/>
  <c r="AG1811" i="1" s="1"/>
  <c r="AF1766" i="1"/>
  <c r="AG1766" i="1" s="1"/>
  <c r="AF1738" i="1"/>
  <c r="AG1738" i="1" s="1"/>
  <c r="AF1730" i="1"/>
  <c r="AG1730" i="1" s="1"/>
  <c r="AF1721" i="1"/>
  <c r="AG1721" i="1" s="1"/>
  <c r="AF1719" i="1"/>
  <c r="AG1719" i="1" s="1"/>
  <c r="AF1716" i="1"/>
  <c r="AG1716" i="1" s="1"/>
  <c r="AF1707" i="1"/>
  <c r="AG1707" i="1" s="1"/>
  <c r="AF1786" i="1"/>
  <c r="AG1786" i="1" s="1"/>
  <c r="AF1740" i="1"/>
  <c r="AG1740" i="1" s="1"/>
  <c r="AF1689" i="1"/>
  <c r="AG1689" i="1" s="1"/>
  <c r="AF1669" i="1"/>
  <c r="AG1669" i="1" s="1"/>
  <c r="AF1656" i="1"/>
  <c r="AG1656" i="1" s="1"/>
  <c r="AF1629" i="1"/>
  <c r="AG1629" i="1" s="1"/>
  <c r="AF1729" i="1"/>
  <c r="AG1729" i="1" s="1"/>
  <c r="AF1602" i="1"/>
  <c r="AG1602" i="1" s="1"/>
  <c r="AF1583" i="1"/>
  <c r="AG1583" i="1" s="1"/>
  <c r="AF1582" i="1"/>
  <c r="AG1582" i="1" s="1"/>
  <c r="AF1551" i="1"/>
  <c r="AG1551" i="1" s="1"/>
  <c r="AF1550" i="1"/>
  <c r="AG1550" i="1" s="1"/>
  <c r="AF1544" i="1"/>
  <c r="AG1544" i="1" s="1"/>
  <c r="AF1520" i="1"/>
  <c r="AG1520" i="1" s="1"/>
  <c r="AF1496" i="1"/>
  <c r="AG1496" i="1" s="1"/>
  <c r="AF1456" i="1"/>
  <c r="AG1456" i="1" s="1"/>
  <c r="AF1422" i="1"/>
  <c r="AG1422" i="1" s="1"/>
  <c r="AF1386" i="1"/>
  <c r="AG1386" i="1" s="1"/>
  <c r="AF1359" i="1"/>
  <c r="AG1359" i="1" s="1"/>
  <c r="AF1354" i="1"/>
  <c r="AG1354" i="1" s="1"/>
  <c r="AF1349" i="1"/>
  <c r="AG1349" i="1" s="1"/>
  <c r="AF1331" i="1"/>
  <c r="AG1331" i="1" s="1"/>
  <c r="AF1327" i="1"/>
  <c r="AG1327" i="1" s="1"/>
  <c r="AF1295" i="1"/>
  <c r="AG1295" i="1" s="1"/>
  <c r="AF1287" i="1"/>
  <c r="AG1287" i="1" s="1"/>
  <c r="AF1278" i="1"/>
  <c r="AG1278" i="1" s="1"/>
  <c r="AF1276" i="1"/>
  <c r="AG1276" i="1" s="1"/>
  <c r="AF1274" i="1"/>
  <c r="AG1274" i="1" s="1"/>
  <c r="AF1727" i="1"/>
  <c r="AG1727" i="1" s="1"/>
  <c r="AF1678" i="1"/>
  <c r="AG1678" i="1" s="1"/>
  <c r="AF1626" i="1"/>
  <c r="AG1626" i="1" s="1"/>
  <c r="AF1757" i="1"/>
  <c r="AG1757" i="1" s="1"/>
  <c r="AF1715" i="1"/>
  <c r="AG1715" i="1" s="1"/>
  <c r="AF1703" i="1"/>
  <c r="AG1703" i="1" s="1"/>
  <c r="AF1671" i="1"/>
  <c r="AG1671" i="1" s="1"/>
  <c r="AF1642" i="1"/>
  <c r="AG1642" i="1" s="1"/>
  <c r="AF1560" i="1"/>
  <c r="AG1560" i="1" s="1"/>
  <c r="AF1739" i="1"/>
  <c r="AG1739" i="1" s="1"/>
  <c r="AF1643" i="1"/>
  <c r="AG1643" i="1" s="1"/>
  <c r="AF1525" i="1"/>
  <c r="AG1525" i="1" s="1"/>
  <c r="AF1812" i="1"/>
  <c r="AG1812" i="1" s="1"/>
  <c r="AF1605" i="1"/>
  <c r="AG1605" i="1" s="1"/>
  <c r="AF1570" i="1"/>
  <c r="AG1570" i="1" s="1"/>
  <c r="AF1501" i="1"/>
  <c r="AG1501" i="1" s="1"/>
  <c r="AF1483" i="1"/>
  <c r="AG1483" i="1" s="1"/>
  <c r="AF1471" i="1"/>
  <c r="AG1471" i="1" s="1"/>
  <c r="AF1458" i="1"/>
  <c r="AG1458" i="1" s="1"/>
  <c r="AF1360" i="1"/>
  <c r="AG1360" i="1" s="1"/>
  <c r="AF1351" i="1"/>
  <c r="AG1351" i="1" s="1"/>
  <c r="AF1350" i="1"/>
  <c r="AG1350" i="1" s="1"/>
  <c r="AF1312" i="1"/>
  <c r="AG1312" i="1" s="1"/>
  <c r="AF1300" i="1"/>
  <c r="AG1300" i="1" s="1"/>
  <c r="AF1297" i="1"/>
  <c r="AG1297" i="1" s="1"/>
  <c r="AF1284" i="1"/>
  <c r="AG1284" i="1" s="1"/>
  <c r="AF1261" i="1"/>
  <c r="AG1261" i="1" s="1"/>
  <c r="AF1257" i="1"/>
  <c r="AG1257" i="1" s="1"/>
  <c r="AF1769" i="1"/>
  <c r="AG1769" i="1" s="1"/>
  <c r="AF1758" i="1"/>
  <c r="AG1758" i="1" s="1"/>
  <c r="AF1679" i="1"/>
  <c r="AG1679" i="1" s="1"/>
  <c r="AF1675" i="1"/>
  <c r="AG1675" i="1" s="1"/>
  <c r="AF1666" i="1"/>
  <c r="AG1666" i="1" s="1"/>
  <c r="AF1660" i="1"/>
  <c r="AG1660" i="1" s="1"/>
  <c r="AF1646" i="1"/>
  <c r="AG1646" i="1" s="1"/>
  <c r="AF1606" i="1"/>
  <c r="AG1606" i="1" s="1"/>
  <c r="AF1601" i="1"/>
  <c r="AG1601" i="1" s="1"/>
  <c r="AF1538" i="1"/>
  <c r="AG1538" i="1" s="1"/>
  <c r="AF1518" i="1"/>
  <c r="AG1518" i="1" s="1"/>
  <c r="AF1506" i="1"/>
  <c r="AG1506" i="1" s="1"/>
  <c r="AF1487" i="1"/>
  <c r="AG1487" i="1" s="1"/>
  <c r="AF1486" i="1"/>
  <c r="AG1486" i="1" s="1"/>
  <c r="AF1665" i="1"/>
  <c r="AG1665" i="1" s="1"/>
  <c r="AF1607" i="1"/>
  <c r="AG1607" i="1" s="1"/>
  <c r="AF1690" i="1"/>
  <c r="AG1690" i="1" s="1"/>
  <c r="AF1647" i="1"/>
  <c r="AG1647" i="1" s="1"/>
  <c r="AF1557" i="1"/>
  <c r="AG1557" i="1" s="1"/>
  <c r="AF1530" i="1"/>
  <c r="AG1530" i="1" s="1"/>
  <c r="AF1527" i="1"/>
  <c r="AG1527" i="1" s="1"/>
  <c r="AF1485" i="1"/>
  <c r="AG1485" i="1" s="1"/>
  <c r="AF1447" i="1"/>
  <c r="AG1447" i="1" s="1"/>
  <c r="AF1436" i="1"/>
  <c r="AG1436" i="1" s="1"/>
  <c r="AF1434" i="1"/>
  <c r="AG1434" i="1" s="1"/>
  <c r="AF1398" i="1"/>
  <c r="AG1398" i="1" s="1"/>
  <c r="AF1814" i="1"/>
  <c r="AG1814" i="1" s="1"/>
  <c r="AF1783" i="1"/>
  <c r="AG1783" i="1" s="1"/>
  <c r="AF1694" i="1"/>
  <c r="AG1694" i="1" s="1"/>
  <c r="AF1676" i="1"/>
  <c r="AG1676" i="1" s="1"/>
  <c r="AF1641" i="1"/>
  <c r="AG1641" i="1" s="1"/>
  <c r="AF1624" i="1"/>
  <c r="AG1624" i="1" s="1"/>
  <c r="AF1616" i="1"/>
  <c r="AG1616" i="1" s="1"/>
  <c r="AF1568" i="1"/>
  <c r="AG1568" i="1" s="1"/>
  <c r="AF1559" i="1"/>
  <c r="AG1559" i="1" s="1"/>
  <c r="AF1510" i="1"/>
  <c r="AG1510" i="1" s="1"/>
  <c r="AF1507" i="1"/>
  <c r="AG1507" i="1" s="1"/>
  <c r="AF1464" i="1"/>
  <c r="AG1464" i="1" s="1"/>
  <c r="AF1463" i="1"/>
  <c r="AG1463" i="1" s="1"/>
  <c r="AF1450" i="1"/>
  <c r="AG1450" i="1" s="1"/>
  <c r="AF1428" i="1"/>
  <c r="AG1428" i="1" s="1"/>
  <c r="AF1420" i="1"/>
  <c r="AG1420" i="1" s="1"/>
  <c r="AF1368" i="1"/>
  <c r="AG1368" i="1" s="1"/>
  <c r="AF1365" i="1"/>
  <c r="AG1365" i="1" s="1"/>
  <c r="AF1353" i="1"/>
  <c r="AG1353" i="1" s="1"/>
  <c r="AF1347" i="1"/>
  <c r="AG1347" i="1" s="1"/>
  <c r="AF1335" i="1"/>
  <c r="AG1335" i="1" s="1"/>
  <c r="AF1320" i="1"/>
  <c r="AG1320" i="1" s="1"/>
  <c r="AF1314" i="1"/>
  <c r="AG1314" i="1" s="1"/>
  <c r="AF1263" i="1"/>
  <c r="AG1263" i="1" s="1"/>
  <c r="AF1236" i="1"/>
  <c r="AG1236" i="1" s="1"/>
  <c r="AF1639" i="1"/>
  <c r="AG1639" i="1" s="1"/>
  <c r="AF1631" i="1"/>
  <c r="AG1631" i="1" s="1"/>
  <c r="AF1604" i="1"/>
  <c r="AG1604" i="1" s="1"/>
  <c r="AF1596" i="1"/>
  <c r="AG1596" i="1" s="1"/>
  <c r="AF1489" i="1"/>
  <c r="AG1489" i="1" s="1"/>
  <c r="AF1451" i="1"/>
  <c r="AG1451" i="1" s="1"/>
  <c r="AF1592" i="1"/>
  <c r="AG1592" i="1" s="1"/>
  <c r="AF1545" i="1"/>
  <c r="AG1545" i="1" s="1"/>
  <c r="AF1516" i="1"/>
  <c r="AG1516" i="1" s="1"/>
  <c r="AF1491" i="1"/>
  <c r="AG1491" i="1" s="1"/>
  <c r="AF1477" i="1"/>
  <c r="AG1477" i="1" s="1"/>
  <c r="AF1630" i="1"/>
  <c r="AG1630" i="1" s="1"/>
  <c r="AF1505" i="1"/>
  <c r="AG1505" i="1" s="1"/>
  <c r="AF1500" i="1"/>
  <c r="AG1500" i="1" s="1"/>
  <c r="AF1482" i="1"/>
  <c r="AG1482" i="1" s="1"/>
  <c r="AF1408" i="1"/>
  <c r="AG1408" i="1" s="1"/>
  <c r="AF1369" i="1"/>
  <c r="AG1369" i="1" s="1"/>
  <c r="AF1345" i="1"/>
  <c r="AG1345" i="1" s="1"/>
  <c r="AF1330" i="1"/>
  <c r="AG1330" i="1" s="1"/>
  <c r="AF1258" i="1"/>
  <c r="AG1258" i="1" s="1"/>
  <c r="AF1246" i="1"/>
  <c r="AG1246" i="1" s="1"/>
  <c r="AF1244" i="1"/>
  <c r="AG1244" i="1" s="1"/>
  <c r="AF1239" i="1"/>
  <c r="AG1239" i="1" s="1"/>
  <c r="AF1523" i="1"/>
  <c r="AG1523" i="1" s="1"/>
  <c r="AF1470" i="1"/>
  <c r="AG1470" i="1" s="1"/>
  <c r="AF1469" i="1"/>
  <c r="AG1469" i="1" s="1"/>
  <c r="AF1361" i="1"/>
  <c r="AG1361" i="1" s="1"/>
  <c r="AF1343" i="1"/>
  <c r="AG1343" i="1" s="1"/>
  <c r="AF1338" i="1"/>
  <c r="AG1338" i="1" s="1"/>
  <c r="AF1304" i="1"/>
  <c r="AG1304" i="1" s="1"/>
  <c r="AF1299" i="1"/>
  <c r="AG1299" i="1" s="1"/>
  <c r="AF1250" i="1"/>
  <c r="AG1250" i="1" s="1"/>
  <c r="AF1385" i="1"/>
  <c r="AG1385" i="1" s="1"/>
  <c r="AF1384" i="1"/>
  <c r="AG1384" i="1" s="1"/>
  <c r="AF1355" i="1"/>
  <c r="AG1355" i="1" s="1"/>
  <c r="AF1332" i="1"/>
  <c r="AG1332" i="1" s="1"/>
  <c r="AF1311" i="1"/>
  <c r="AG1311" i="1" s="1"/>
  <c r="AF1285" i="1"/>
  <c r="AG1285" i="1" s="1"/>
  <c r="AF1817" i="1"/>
  <c r="AG1817" i="1" s="1"/>
  <c r="AF1745" i="1"/>
  <c r="AG1745" i="1" s="1"/>
  <c r="AF1681" i="1"/>
  <c r="AG1681" i="1" s="1"/>
  <c r="AF1587" i="1"/>
  <c r="AG1587" i="1" s="1"/>
  <c r="AF1445" i="1"/>
  <c r="AG1445" i="1" s="1"/>
  <c r="AF1653" i="1"/>
  <c r="AG1653" i="1" s="1"/>
  <c r="AF1553" i="1"/>
  <c r="AG1553" i="1" s="1"/>
  <c r="AF1539" i="1"/>
  <c r="AG1539" i="1" s="1"/>
  <c r="AF1531" i="1"/>
  <c r="AG1531" i="1" s="1"/>
  <c r="AF1498" i="1"/>
  <c r="AG1498" i="1" s="1"/>
  <c r="AF1768" i="1"/>
  <c r="AG1768" i="1" s="1"/>
  <c r="AF1714" i="1"/>
  <c r="AG1714" i="1" s="1"/>
  <c r="AF1611" i="1"/>
  <c r="AG1611" i="1" s="1"/>
  <c r="AF1589" i="1"/>
  <c r="AG1589" i="1" s="1"/>
  <c r="AF1546" i="1"/>
  <c r="AG1546" i="1" s="1"/>
  <c r="AF1528" i="1"/>
  <c r="AG1528" i="1" s="1"/>
  <c r="AF1424" i="1"/>
  <c r="AG1424" i="1" s="1"/>
  <c r="AF1417" i="1"/>
  <c r="AG1417" i="1" s="1"/>
  <c r="AF1410" i="1"/>
  <c r="AG1410" i="1" s="1"/>
  <c r="AF1364" i="1"/>
  <c r="AG1364" i="1" s="1"/>
  <c r="AF1765" i="1"/>
  <c r="AG1765" i="1" s="1"/>
  <c r="AF1754" i="1"/>
  <c r="AG1754" i="1" s="1"/>
  <c r="AF1576" i="1"/>
  <c r="AG1576" i="1" s="1"/>
  <c r="AF1503" i="1"/>
  <c r="AG1503" i="1" s="1"/>
  <c r="AF1454" i="1"/>
  <c r="AG1454" i="1" s="1"/>
  <c r="AF1321" i="1"/>
  <c r="AG1321" i="1" s="1"/>
  <c r="AF1309" i="1"/>
  <c r="AG1309" i="1" s="1"/>
  <c r="AF1718" i="1"/>
  <c r="AG1718" i="1" s="1"/>
  <c r="AF1543" i="1"/>
  <c r="AG1543" i="1" s="1"/>
  <c r="AF1519" i="1"/>
  <c r="AG1519" i="1" s="1"/>
  <c r="AF1732" i="1"/>
  <c r="AG1732" i="1" s="1"/>
  <c r="AF1599" i="1"/>
  <c r="AG1599" i="1" s="1"/>
  <c r="AF1586" i="1"/>
  <c r="AG1586" i="1" s="1"/>
  <c r="AF1492" i="1"/>
  <c r="AG1492" i="1" s="1"/>
  <c r="AF1438" i="1"/>
  <c r="AG1438" i="1" s="1"/>
  <c r="AF1425" i="1"/>
  <c r="AG1425" i="1" s="1"/>
  <c r="AF1308" i="1"/>
  <c r="AG1308" i="1" s="1"/>
  <c r="AF1237" i="1"/>
  <c r="AG1237" i="1" s="1"/>
  <c r="AF1617" i="1"/>
  <c r="AG1617" i="1" s="1"/>
  <c r="AF1590" i="1"/>
  <c r="AG1590" i="1" s="1"/>
  <c r="AF1575" i="1"/>
  <c r="AG1575" i="1" s="1"/>
  <c r="AF1405" i="1"/>
  <c r="AG1405" i="1" s="1"/>
  <c r="AF1267" i="1"/>
  <c r="AG1267" i="1" s="1"/>
  <c r="AF1262" i="1"/>
  <c r="AG1262" i="1" s="1"/>
  <c r="AF1249" i="1"/>
  <c r="AG1249" i="1" s="1"/>
  <c r="AF1247" i="1"/>
  <c r="AG1247" i="1" s="1"/>
  <c r="AF1572" i="1"/>
  <c r="AG1572" i="1" s="1"/>
  <c r="AF1566" i="1"/>
  <c r="AG1566" i="1" s="1"/>
  <c r="AF1504" i="1"/>
  <c r="AG1504" i="1" s="1"/>
  <c r="AF1465" i="1"/>
  <c r="AG1465" i="1" s="1"/>
  <c r="AF1499" i="1"/>
  <c r="AG1499" i="1" s="1"/>
  <c r="AF1478" i="1"/>
  <c r="AG1478" i="1" s="1"/>
  <c r="AF1490" i="1"/>
  <c r="AG1490" i="1" s="1"/>
  <c r="AF1480" i="1"/>
  <c r="AG1480" i="1" s="1"/>
  <c r="AF1401" i="1"/>
  <c r="AG1401" i="1" s="1"/>
  <c r="AF1357" i="1"/>
  <c r="AG1357" i="1" s="1"/>
  <c r="AF1302" i="1"/>
  <c r="AG1302" i="1" s="1"/>
  <c r="AF1280" i="1"/>
  <c r="AG1280" i="1" s="1"/>
  <c r="AF1273" i="1"/>
  <c r="AG1273" i="1" s="1"/>
  <c r="AF1243" i="1"/>
  <c r="AG1243" i="1" s="1"/>
  <c r="AF1326" i="1"/>
  <c r="AG1326" i="1" s="1"/>
  <c r="AF1255" i="1"/>
  <c r="AG1255" i="1" s="1"/>
  <c r="AF1467" i="1"/>
  <c r="AG1467" i="1" s="1"/>
  <c r="AF1252" i="1"/>
  <c r="AG1252" i="1" s="1"/>
  <c r="AF1785" i="1"/>
  <c r="AG1785" i="1" s="1"/>
  <c r="AF1561" i="1"/>
  <c r="AG1561" i="1" s="1"/>
  <c r="AF1494" i="1"/>
  <c r="AG1494" i="1" s="1"/>
  <c r="AF1342" i="1"/>
  <c r="AG1342" i="1" s="1"/>
  <c r="AF1288" i="1"/>
  <c r="AG1288" i="1" s="1"/>
  <c r="AF1245" i="1"/>
  <c r="AG1245" i="1" s="1"/>
  <c r="AF1283" i="1"/>
  <c r="AG1283" i="1" s="1"/>
  <c r="AF1268" i="1"/>
  <c r="AG1268" i="1" s="1"/>
  <c r="AF1821" i="1"/>
  <c r="AG1821" i="1" s="1"/>
  <c r="AF1644" i="1"/>
  <c r="AG1644" i="1" s="1"/>
  <c r="AF1382" i="1"/>
  <c r="AG1382" i="1" s="1"/>
  <c r="AF1373" i="1"/>
  <c r="AG1373" i="1" s="1"/>
  <c r="AF1319" i="1"/>
  <c r="AG1319" i="1" s="1"/>
  <c r="AF1427" i="1"/>
  <c r="AG1427" i="1" s="1"/>
  <c r="AF1440" i="1"/>
  <c r="AG1440" i="1" s="1"/>
  <c r="AF1524" i="1"/>
  <c r="AG1524" i="1" s="1"/>
  <c r="AF1522" i="1"/>
  <c r="AG1522" i="1" s="1"/>
  <c r="AF1388" i="1"/>
  <c r="AG1388" i="1" s="1"/>
  <c r="AF1379" i="1"/>
  <c r="AG1379" i="1" s="1"/>
  <c r="AF1296" i="1"/>
  <c r="AG1296" i="1" s="1"/>
  <c r="AF1662" i="1"/>
  <c r="AG1662" i="1" s="1"/>
  <c r="AF1595" i="1"/>
  <c r="AG1595" i="1" s="1"/>
  <c r="AF1567" i="1"/>
  <c r="AG1567" i="1" s="1"/>
  <c r="AF1547" i="1"/>
  <c r="AG1547" i="1" s="1"/>
  <c r="AF1409" i="1"/>
  <c r="AG1409" i="1" s="1"/>
  <c r="AF1253" i="1"/>
  <c r="AG1253" i="1" s="1"/>
  <c r="AF1242" i="1"/>
  <c r="AG1242" i="1" s="1"/>
  <c r="AF1495" i="1"/>
  <c r="AG1495" i="1" s="1"/>
  <c r="AF1318" i="1"/>
  <c r="AG1318" i="1" s="1"/>
  <c r="AF1306" i="1"/>
  <c r="AG1306" i="1" s="1"/>
  <c r="AF1473" i="1"/>
  <c r="AG1473" i="1" s="1"/>
  <c r="AF1370" i="1"/>
  <c r="AG1370" i="1" s="1"/>
  <c r="AF1323" i="1"/>
  <c r="AG1323" i="1" s="1"/>
  <c r="AF1588" i="1"/>
  <c r="AG1588" i="1" s="1"/>
  <c r="AF1397" i="1"/>
  <c r="AG1397" i="1" s="1"/>
  <c r="AF1389" i="1"/>
  <c r="AG1389" i="1" s="1"/>
  <c r="AF1340" i="1"/>
  <c r="AG1340" i="1" s="1"/>
  <c r="AF1529" i="1"/>
  <c r="AG1529" i="1" s="1"/>
  <c r="AF1435" i="1"/>
  <c r="AG1435" i="1" s="1"/>
  <c r="AF1313" i="1"/>
  <c r="AG1313" i="1" s="1"/>
  <c r="AF1282" i="1"/>
  <c r="AG1282" i="1" s="1"/>
  <c r="AF1251" i="1"/>
  <c r="AG1251" i="1" s="1"/>
  <c r="AF1548" i="1"/>
  <c r="AG1548" i="1" s="1"/>
  <c r="AF1362" i="1"/>
  <c r="AG1362" i="1" s="1"/>
  <c r="AF1358" i="1"/>
  <c r="AG1358" i="1" s="1"/>
  <c r="AF1264" i="1"/>
  <c r="AG1264" i="1" s="1"/>
  <c r="AT1348" i="1"/>
  <c r="AR1348" i="1"/>
  <c r="AS1348" i="1" s="1"/>
  <c r="AV1348" i="1" s="1"/>
  <c r="AT1420" i="1"/>
  <c r="AR1420" i="1"/>
  <c r="AS1420" i="1" s="1"/>
  <c r="AV1420" i="1" s="1"/>
  <c r="AF1702" i="1"/>
  <c r="AG1702" i="1" s="1"/>
  <c r="AT1260" i="1"/>
  <c r="AR1260" i="1"/>
  <c r="AS1260" i="1" s="1"/>
  <c r="AV1260" i="1" s="1"/>
  <c r="AT1307" i="1"/>
  <c r="AR1307" i="1"/>
  <c r="AS1307" i="1" s="1"/>
  <c r="AV1307" i="1" s="1"/>
  <c r="AF1329" i="1"/>
  <c r="AG1329" i="1" s="1"/>
  <c r="AF1374" i="1"/>
  <c r="AG1374" i="1" s="1"/>
  <c r="AR1411" i="1"/>
  <c r="AS1411" i="1" s="1"/>
  <c r="AV1411" i="1" s="1"/>
  <c r="AT1411" i="1"/>
  <c r="AT1582" i="1"/>
  <c r="AU1582" i="1" s="1"/>
  <c r="AT1270" i="1"/>
  <c r="AR1270" i="1"/>
  <c r="AS1270" i="1" s="1"/>
  <c r="AV1270" i="1" s="1"/>
  <c r="AT1373" i="1"/>
  <c r="AR1373" i="1"/>
  <c r="AS1373" i="1" s="1"/>
  <c r="AV1373" i="1" s="1"/>
  <c r="AT1405" i="1"/>
  <c r="AR1405" i="1"/>
  <c r="AS1405" i="1" s="1"/>
  <c r="AV1405" i="1" s="1"/>
  <c r="AT1258" i="1"/>
  <c r="AR1258" i="1"/>
  <c r="AS1258" i="1" s="1"/>
  <c r="AV1258" i="1" s="1"/>
  <c r="AT1263" i="1"/>
  <c r="AU1263" i="1" s="1"/>
  <c r="AT1286" i="1"/>
  <c r="AR1286" i="1"/>
  <c r="AS1286" i="1" s="1"/>
  <c r="AV1286" i="1" s="1"/>
  <c r="AR1308" i="1"/>
  <c r="AS1308" i="1" s="1"/>
  <c r="AV1308" i="1" s="1"/>
  <c r="AT1308" i="1"/>
  <c r="AF1378" i="1"/>
  <c r="AG1378" i="1" s="1"/>
  <c r="AR1396" i="1"/>
  <c r="AS1396" i="1" s="1"/>
  <c r="AV1396" i="1" s="1"/>
  <c r="AT1396" i="1"/>
  <c r="BG1396" i="1" s="1"/>
  <c r="AF1419" i="1"/>
  <c r="AG1419" i="1" s="1"/>
  <c r="AT1322" i="1"/>
  <c r="BG1322" i="1" s="1"/>
  <c r="AR1322" i="1"/>
  <c r="AS1322" i="1" s="1"/>
  <c r="AV1322" i="1" s="1"/>
  <c r="AF1324" i="1"/>
  <c r="AG1324" i="1" s="1"/>
  <c r="AF1399" i="1"/>
  <c r="AG1399" i="1" s="1"/>
  <c r="AF1565" i="1"/>
  <c r="AG1565" i="1" s="1"/>
  <c r="AT1273" i="1"/>
  <c r="AR1273" i="1"/>
  <c r="AS1273" i="1" s="1"/>
  <c r="AV1273" i="1" s="1"/>
  <c r="AF1760" i="1"/>
  <c r="AG1760" i="1" s="1"/>
  <c r="AF1807" i="1"/>
  <c r="AG1807" i="1" s="1"/>
  <c r="BG1238" i="1"/>
  <c r="AR1254" i="1"/>
  <c r="AS1254" i="1" s="1"/>
  <c r="AV1254" i="1" s="1"/>
  <c r="AF1339" i="1"/>
  <c r="AG1339" i="1" s="1"/>
  <c r="AR1357" i="1"/>
  <c r="AS1357" i="1" s="1"/>
  <c r="AV1357" i="1" s="1"/>
  <c r="AT1357" i="1"/>
  <c r="AR1488" i="1"/>
  <c r="AS1488" i="1" s="1"/>
  <c r="AV1488" i="1" s="1"/>
  <c r="AT1488" i="1"/>
  <c r="AT1244" i="1"/>
  <c r="AR1244" i="1"/>
  <c r="AS1244" i="1" s="1"/>
  <c r="AV1244" i="1" s="1"/>
  <c r="AT1333" i="1"/>
  <c r="AR1333" i="1"/>
  <c r="AS1333" i="1" s="1"/>
  <c r="AV1333" i="1" s="1"/>
  <c r="AT1317" i="1"/>
  <c r="AR1317" i="1"/>
  <c r="AS1317" i="1" s="1"/>
  <c r="AV1317" i="1" s="1"/>
  <c r="AR1343" i="1"/>
  <c r="AS1343" i="1" s="1"/>
  <c r="AV1343" i="1" s="1"/>
  <c r="AT1343" i="1"/>
  <c r="AT1461" i="1"/>
  <c r="BG1461" i="1" s="1"/>
  <c r="AR1461" i="1"/>
  <c r="AS1461" i="1" s="1"/>
  <c r="AV1461" i="1" s="1"/>
  <c r="AR1466" i="1"/>
  <c r="AS1466" i="1" s="1"/>
  <c r="AV1466" i="1" s="1"/>
  <c r="AT1466" i="1"/>
  <c r="AT1497" i="1"/>
  <c r="AR1497" i="1"/>
  <c r="AS1497" i="1" s="1"/>
  <c r="AV1497" i="1" s="1"/>
  <c r="BG1255" i="1"/>
  <c r="AR1293" i="1"/>
  <c r="AS1293" i="1" s="1"/>
  <c r="AV1293" i="1" s="1"/>
  <c r="AT1293" i="1"/>
  <c r="BG1293" i="1" s="1"/>
  <c r="AT1361" i="1"/>
  <c r="AR1361" i="1"/>
  <c r="AS1361" i="1" s="1"/>
  <c r="AV1361" i="1" s="1"/>
  <c r="AT1383" i="1"/>
  <c r="AR1383" i="1"/>
  <c r="AS1383" i="1" s="1"/>
  <c r="AV1383" i="1" s="1"/>
  <c r="AR1388" i="1"/>
  <c r="AS1388" i="1" s="1"/>
  <c r="AV1388" i="1" s="1"/>
  <c r="AT1388" i="1"/>
  <c r="BG1386" i="1"/>
  <c r="AR1403" i="1"/>
  <c r="AS1403" i="1" s="1"/>
  <c r="AV1403" i="1" s="1"/>
  <c r="AT1403" i="1"/>
  <c r="AT1500" i="1"/>
  <c r="BG1500" i="1" s="1"/>
  <c r="AR1500" i="1"/>
  <c r="AS1500" i="1" s="1"/>
  <c r="AV1500" i="1" s="1"/>
  <c r="AR1531" i="1"/>
  <c r="AS1531" i="1" s="1"/>
  <c r="AV1531" i="1" s="1"/>
  <c r="AT1531" i="1"/>
  <c r="BG1531" i="1" s="1"/>
  <c r="AR1296" i="1"/>
  <c r="AS1296" i="1" s="1"/>
  <c r="AV1296" i="1" s="1"/>
  <c r="AT1296" i="1"/>
  <c r="AT1669" i="1"/>
  <c r="AR1669" i="1"/>
  <c r="AS1669" i="1" s="1"/>
  <c r="AV1669" i="1" s="1"/>
  <c r="AR1277" i="1"/>
  <c r="AS1277" i="1" s="1"/>
  <c r="AV1277" i="1" s="1"/>
  <c r="AT1277" i="1"/>
  <c r="BG1277" i="1" s="1"/>
  <c r="AR1331" i="1"/>
  <c r="AS1331" i="1" s="1"/>
  <c r="AV1331" i="1" s="1"/>
  <c r="AT1369" i="1"/>
  <c r="AR1369" i="1"/>
  <c r="AS1369" i="1" s="1"/>
  <c r="AV1369" i="1" s="1"/>
  <c r="AR1412" i="1"/>
  <c r="AS1412" i="1" s="1"/>
  <c r="AU1412" i="1" s="1"/>
  <c r="AT1423" i="1"/>
  <c r="AR1423" i="1"/>
  <c r="AS1423" i="1" s="1"/>
  <c r="AV1423" i="1" s="1"/>
  <c r="AT1454" i="1"/>
  <c r="BG1454" i="1" s="1"/>
  <c r="AR1454" i="1"/>
  <c r="AS1454" i="1" s="1"/>
  <c r="AV1454" i="1" s="1"/>
  <c r="AT1295" i="1"/>
  <c r="AU1295" i="1" s="1"/>
  <c r="AT1318" i="1"/>
  <c r="AR1327" i="1"/>
  <c r="AS1327" i="1" s="1"/>
  <c r="AV1327" i="1" s="1"/>
  <c r="AT1327" i="1"/>
  <c r="AT1329" i="1"/>
  <c r="AU1329" i="1" s="1"/>
  <c r="AT1395" i="1"/>
  <c r="AU1395" i="1" s="1"/>
  <c r="AT1398" i="1"/>
  <c r="AR1422" i="1"/>
  <c r="AS1422" i="1" s="1"/>
  <c r="AV1422" i="1" s="1"/>
  <c r="AT1422" i="1"/>
  <c r="BG1422" i="1" s="1"/>
  <c r="AT1448" i="1"/>
  <c r="BG1448" i="1" s="1"/>
  <c r="AR1448" i="1"/>
  <c r="AS1448" i="1" s="1"/>
  <c r="AV1448" i="1" s="1"/>
  <c r="AT1456" i="1"/>
  <c r="AR1456" i="1"/>
  <c r="AS1456" i="1" s="1"/>
  <c r="AV1456" i="1" s="1"/>
  <c r="BG1468" i="1"/>
  <c r="AR1471" i="1"/>
  <c r="AS1471" i="1" s="1"/>
  <c r="AV1471" i="1" s="1"/>
  <c r="AT1471" i="1"/>
  <c r="AT1442" i="1"/>
  <c r="BG1442" i="1" s="1"/>
  <c r="AR1442" i="1"/>
  <c r="AS1442" i="1" s="1"/>
  <c r="AV1442" i="1" s="1"/>
  <c r="AT1462" i="1"/>
  <c r="BG1462" i="1" s="1"/>
  <c r="AR1462" i="1"/>
  <c r="AS1462" i="1" s="1"/>
  <c r="AV1462" i="1" s="1"/>
  <c r="AR1518" i="1"/>
  <c r="AS1518" i="1" s="1"/>
  <c r="AV1518" i="1" s="1"/>
  <c r="AT1518" i="1"/>
  <c r="AR1545" i="1"/>
  <c r="AS1545" i="1" s="1"/>
  <c r="AV1545" i="1" s="1"/>
  <c r="AT1545" i="1"/>
  <c r="BG1545" i="1" s="1"/>
  <c r="AT1381" i="1"/>
  <c r="AR1381" i="1"/>
  <c r="AS1381" i="1" s="1"/>
  <c r="AV1381" i="1" s="1"/>
  <c r="AT1498" i="1"/>
  <c r="AR1554" i="1"/>
  <c r="AS1554" i="1" s="1"/>
  <c r="AV1554" i="1" s="1"/>
  <c r="AT1554" i="1"/>
  <c r="BG1554" i="1" s="1"/>
  <c r="AR1237" i="1"/>
  <c r="AS1237" i="1" s="1"/>
  <c r="AR1362" i="1"/>
  <c r="AS1362" i="1" s="1"/>
  <c r="AV1362" i="1" s="1"/>
  <c r="AR1390" i="1"/>
  <c r="AS1390" i="1" s="1"/>
  <c r="AV1390" i="1" s="1"/>
  <c r="AT1465" i="1"/>
  <c r="AR1465" i="1"/>
  <c r="AS1465" i="1" s="1"/>
  <c r="AV1465" i="1" s="1"/>
  <c r="AR1473" i="1"/>
  <c r="AS1473" i="1" s="1"/>
  <c r="AV1473" i="1" s="1"/>
  <c r="AT1473" i="1"/>
  <c r="BG1473" i="1" s="1"/>
  <c r="AT1499" i="1"/>
  <c r="AR1499" i="1"/>
  <c r="AS1499" i="1" s="1"/>
  <c r="AV1499" i="1" s="1"/>
  <c r="AR1588" i="1"/>
  <c r="AS1588" i="1" s="1"/>
  <c r="AV1588" i="1" s="1"/>
  <c r="AT1588" i="1"/>
  <c r="AR1606" i="1"/>
  <c r="AS1606" i="1" s="1"/>
  <c r="AV1606" i="1" s="1"/>
  <c r="AT1606" i="1"/>
  <c r="BG1606" i="1" s="1"/>
  <c r="AR1610" i="1"/>
  <c r="AS1610" i="1" s="1"/>
  <c r="AU1610" i="1" s="1"/>
  <c r="AT1750" i="1"/>
  <c r="AR1750" i="1"/>
  <c r="AS1750" i="1" s="1"/>
  <c r="AV1750" i="1" s="1"/>
  <c r="AR1767" i="1"/>
  <c r="AS1767" i="1" s="1"/>
  <c r="AV1767" i="1" s="1"/>
  <c r="AT1767" i="1"/>
  <c r="AR1238" i="1"/>
  <c r="AS1238" i="1" s="1"/>
  <c r="AV1238" i="1" s="1"/>
  <c r="AR1246" i="1"/>
  <c r="AS1246" i="1" s="1"/>
  <c r="AT1282" i="1"/>
  <c r="AU1282" i="1" s="1"/>
  <c r="AT1370" i="1"/>
  <c r="AR1370" i="1"/>
  <c r="AS1370" i="1" s="1"/>
  <c r="AV1370" i="1" s="1"/>
  <c r="AR1372" i="1"/>
  <c r="AS1372" i="1" s="1"/>
  <c r="AU1372" i="1" s="1"/>
  <c r="AT1404" i="1"/>
  <c r="BG1404" i="1" s="1"/>
  <c r="AR1404" i="1"/>
  <c r="AS1404" i="1" s="1"/>
  <c r="AV1404" i="1" s="1"/>
  <c r="AT1425" i="1"/>
  <c r="AR1425" i="1"/>
  <c r="AS1425" i="1" s="1"/>
  <c r="AV1425" i="1" s="1"/>
  <c r="AR1429" i="1"/>
  <c r="AS1429" i="1" s="1"/>
  <c r="AV1429" i="1" s="1"/>
  <c r="AT1429" i="1"/>
  <c r="BG1429" i="1" s="1"/>
  <c r="AR1468" i="1"/>
  <c r="AS1468" i="1" s="1"/>
  <c r="AV1468" i="1" s="1"/>
  <c r="AT1637" i="1"/>
  <c r="AU1637" i="1" s="1"/>
  <c r="AR1394" i="1"/>
  <c r="AS1394" i="1" s="1"/>
  <c r="AV1394" i="1" s="1"/>
  <c r="AT1394" i="1"/>
  <c r="AT1441" i="1"/>
  <c r="AR1441" i="1"/>
  <c r="AS1441" i="1" s="1"/>
  <c r="AV1441" i="1" s="1"/>
  <c r="AT1501" i="1"/>
  <c r="AR1501" i="1"/>
  <c r="AS1501" i="1" s="1"/>
  <c r="AV1501" i="1" s="1"/>
  <c r="P1956" i="1"/>
  <c r="H1956" i="1"/>
  <c r="J1956" i="1"/>
  <c r="R1956" i="1"/>
  <c r="L1956" i="1"/>
  <c r="AT1276" i="1"/>
  <c r="AR1276" i="1"/>
  <c r="AS1276" i="1" s="1"/>
  <c r="AV1276" i="1" s="1"/>
  <c r="AT1323" i="1"/>
  <c r="AR1323" i="1"/>
  <c r="AS1323" i="1" s="1"/>
  <c r="AV1323" i="1" s="1"/>
  <c r="AR1432" i="1"/>
  <c r="AS1432" i="1" s="1"/>
  <c r="AU1432" i="1" s="1"/>
  <c r="AR1445" i="1"/>
  <c r="AS1445" i="1" s="1"/>
  <c r="AT1459" i="1"/>
  <c r="BG1459" i="1" s="1"/>
  <c r="AR1459" i="1"/>
  <c r="AS1459" i="1" s="1"/>
  <c r="AV1459" i="1" s="1"/>
  <c r="AR1242" i="1"/>
  <c r="AS1242" i="1" s="1"/>
  <c r="AV1242" i="1" s="1"/>
  <c r="AT1267" i="1"/>
  <c r="AR1344" i="1"/>
  <c r="AS1344" i="1" s="1"/>
  <c r="AU1344" i="1" s="1"/>
  <c r="AR1393" i="1"/>
  <c r="AS1393" i="1" s="1"/>
  <c r="AV1393" i="1" s="1"/>
  <c r="AT1393" i="1"/>
  <c r="J18" i="1"/>
  <c r="K18" i="1" s="1"/>
  <c r="BG1257" i="1"/>
  <c r="AR1266" i="1"/>
  <c r="AS1266" i="1" s="1"/>
  <c r="AV1266" i="1" s="1"/>
  <c r="AT1266" i="1"/>
  <c r="BG1266" i="1" s="1"/>
  <c r="AR1281" i="1"/>
  <c r="AS1281" i="1" s="1"/>
  <c r="AV1281" i="1" s="1"/>
  <c r="AT1281" i="1"/>
  <c r="AT1285" i="1"/>
  <c r="BG1285" i="1" s="1"/>
  <c r="AR1285" i="1"/>
  <c r="AS1285" i="1" s="1"/>
  <c r="AV1285" i="1" s="1"/>
  <c r="AT1310" i="1"/>
  <c r="AR1310" i="1"/>
  <c r="AS1310" i="1" s="1"/>
  <c r="AV1310" i="1" s="1"/>
  <c r="BG1360" i="1"/>
  <c r="AR1376" i="1"/>
  <c r="AS1376" i="1" s="1"/>
  <c r="AV1376" i="1" s="1"/>
  <c r="AT1376" i="1"/>
  <c r="BG1376" i="1" s="1"/>
  <c r="BG1432" i="1"/>
  <c r="AR1433" i="1"/>
  <c r="AS1433" i="1" s="1"/>
  <c r="AV1433" i="1" s="1"/>
  <c r="AT1433" i="1"/>
  <c r="AT1591" i="1"/>
  <c r="AR1591" i="1"/>
  <c r="AS1591" i="1" s="1"/>
  <c r="AV1591" i="1" s="1"/>
  <c r="AT1625" i="1"/>
  <c r="BG1625" i="1" s="1"/>
  <c r="AR1625" i="1"/>
  <c r="AS1625" i="1" s="1"/>
  <c r="AV1625" i="1" s="1"/>
  <c r="AT1648" i="1"/>
  <c r="AR1648" i="1"/>
  <c r="AS1648" i="1" s="1"/>
  <c r="AV1648" i="1" s="1"/>
  <c r="AT1514" i="1"/>
  <c r="AR1514" i="1"/>
  <c r="AS1514" i="1" s="1"/>
  <c r="AV1514" i="1" s="1"/>
  <c r="AT1598" i="1"/>
  <c r="AR1598" i="1"/>
  <c r="AS1598" i="1" s="1"/>
  <c r="AV1598" i="1" s="1"/>
  <c r="AR1674" i="1"/>
  <c r="AS1674" i="1" s="1"/>
  <c r="AV1674" i="1" s="1"/>
  <c r="AT1674" i="1"/>
  <c r="BG1674" i="1" s="1"/>
  <c r="AT1502" i="1"/>
  <c r="AR1502" i="1"/>
  <c r="AS1502" i="1" s="1"/>
  <c r="AV1502" i="1" s="1"/>
  <c r="AT1524" i="1"/>
  <c r="AR1524" i="1"/>
  <c r="AS1524" i="1" s="1"/>
  <c r="AV1524" i="1" s="1"/>
  <c r="AR1533" i="1"/>
  <c r="AS1533" i="1" s="1"/>
  <c r="AV1533" i="1" s="1"/>
  <c r="AT1533" i="1"/>
  <c r="BG1533" i="1" s="1"/>
  <c r="BG1321" i="1"/>
  <c r="AR1336" i="1"/>
  <c r="AS1336" i="1" s="1"/>
  <c r="AV1336" i="1" s="1"/>
  <c r="AT1336" i="1"/>
  <c r="BG1339" i="1"/>
  <c r="AT1363" i="1"/>
  <c r="BG1363" i="1" s="1"/>
  <c r="AR1363" i="1"/>
  <c r="AS1363" i="1" s="1"/>
  <c r="AV1363" i="1" s="1"/>
  <c r="AR1464" i="1"/>
  <c r="AS1464" i="1" s="1"/>
  <c r="AV1464" i="1" s="1"/>
  <c r="AT1464" i="1"/>
  <c r="AT1480" i="1"/>
  <c r="AR1480" i="1"/>
  <c r="AS1480" i="1" s="1"/>
  <c r="AV1480" i="1" s="1"/>
  <c r="AR1570" i="1"/>
  <c r="AS1570" i="1" s="1"/>
  <c r="AV1570" i="1" s="1"/>
  <c r="AT1577" i="1"/>
  <c r="BG1577" i="1" s="1"/>
  <c r="AR1577" i="1"/>
  <c r="AS1577" i="1" s="1"/>
  <c r="AV1577" i="1" s="1"/>
  <c r="AR1274" i="1"/>
  <c r="AS1274" i="1" s="1"/>
  <c r="AR1321" i="1"/>
  <c r="AS1321" i="1" s="1"/>
  <c r="AV1321" i="1" s="1"/>
  <c r="AR1339" i="1"/>
  <c r="AS1339" i="1" s="1"/>
  <c r="AU1339" i="1" s="1"/>
  <c r="AR1359" i="1"/>
  <c r="AS1359" i="1" s="1"/>
  <c r="AV1359" i="1" s="1"/>
  <c r="AT1359" i="1"/>
  <c r="AT1419" i="1"/>
  <c r="AR1435" i="1"/>
  <c r="AS1435" i="1" s="1"/>
  <c r="AR1470" i="1"/>
  <c r="AS1470" i="1" s="1"/>
  <c r="AU1470" i="1" s="1"/>
  <c r="AT1485" i="1"/>
  <c r="AT1491" i="1"/>
  <c r="AU1491" i="1" s="1"/>
  <c r="AT1542" i="1"/>
  <c r="AR1542" i="1"/>
  <c r="AS1542" i="1" s="1"/>
  <c r="AV1542" i="1" s="1"/>
  <c r="AT1681" i="1"/>
  <c r="AR1681" i="1"/>
  <c r="AS1681" i="1" s="1"/>
  <c r="AV1681" i="1" s="1"/>
  <c r="AT1737" i="1"/>
  <c r="BG1737" i="1" s="1"/>
  <c r="AR1737" i="1"/>
  <c r="AS1737" i="1" s="1"/>
  <c r="AV1737" i="1" s="1"/>
  <c r="AT1600" i="1"/>
  <c r="AR1600" i="1"/>
  <c r="AS1600" i="1" s="1"/>
  <c r="AV1600" i="1" s="1"/>
  <c r="AT1756" i="1"/>
  <c r="AR1756" i="1"/>
  <c r="AS1756" i="1" s="1"/>
  <c r="AV1756" i="1" s="1"/>
  <c r="AT1251" i="1"/>
  <c r="AR1251" i="1"/>
  <c r="AS1251" i="1" s="1"/>
  <c r="AV1251" i="1" s="1"/>
  <c r="AR1305" i="1"/>
  <c r="AS1305" i="1" s="1"/>
  <c r="AV1305" i="1" s="1"/>
  <c r="AT1305" i="1"/>
  <c r="AT1312" i="1"/>
  <c r="AR1312" i="1"/>
  <c r="AS1312" i="1" s="1"/>
  <c r="AV1312" i="1" s="1"/>
  <c r="AR1532" i="1"/>
  <c r="AS1532" i="1" s="1"/>
  <c r="AV1532" i="1" s="1"/>
  <c r="AR1548" i="1"/>
  <c r="AS1548" i="1" s="1"/>
  <c r="AV1548" i="1" s="1"/>
  <c r="AT1548" i="1"/>
  <c r="AR1651" i="1"/>
  <c r="AS1651" i="1" s="1"/>
  <c r="AV1651" i="1" s="1"/>
  <c r="AT1651" i="1"/>
  <c r="AT1351" i="1"/>
  <c r="AR1351" i="1"/>
  <c r="AS1351" i="1" s="1"/>
  <c r="AV1351" i="1" s="1"/>
  <c r="AE1526" i="1"/>
  <c r="AV1535" i="1"/>
  <c r="AR1562" i="1"/>
  <c r="AS1562" i="1" s="1"/>
  <c r="AV1562" i="1" s="1"/>
  <c r="AT1562" i="1"/>
  <c r="AR1701" i="1"/>
  <c r="AS1701" i="1" s="1"/>
  <c r="AV1701" i="1" s="1"/>
  <c r="AT1701" i="1"/>
  <c r="BG1701" i="1" s="1"/>
  <c r="AE1807" i="1"/>
  <c r="AE1820" i="1"/>
  <c r="M1826" i="1"/>
  <c r="AT1517" i="1"/>
  <c r="AR1517" i="1"/>
  <c r="AS1517" i="1" s="1"/>
  <c r="AV1517" i="1" s="1"/>
  <c r="AR1643" i="1"/>
  <c r="AS1643" i="1" s="1"/>
  <c r="AV1643" i="1" s="1"/>
  <c r="AT1643" i="1"/>
  <c r="AN1504" i="1"/>
  <c r="AE1509" i="1"/>
  <c r="AE1512" i="1"/>
  <c r="AT1528" i="1"/>
  <c r="AU1528" i="1" s="1"/>
  <c r="AV1529" i="1"/>
  <c r="AN1544" i="1"/>
  <c r="BC1603" i="1"/>
  <c r="AE1612" i="1"/>
  <c r="AN1639" i="1"/>
  <c r="AE1642" i="1"/>
  <c r="AT1679" i="1"/>
  <c r="AR1679" i="1"/>
  <c r="AS1679" i="1" s="1"/>
  <c r="AV1679" i="1" s="1"/>
  <c r="AE1707" i="1"/>
  <c r="AT1715" i="1"/>
  <c r="AR1715" i="1"/>
  <c r="AS1715" i="1" s="1"/>
  <c r="AV1715" i="1" s="1"/>
  <c r="AT1779" i="1"/>
  <c r="BG1779" i="1" s="1"/>
  <c r="AR1779" i="1"/>
  <c r="AS1779" i="1" s="1"/>
  <c r="AV1779" i="1" s="1"/>
  <c r="AR1803" i="1"/>
  <c r="AS1803" i="1" s="1"/>
  <c r="AV1803" i="1" s="1"/>
  <c r="AT1803" i="1"/>
  <c r="AT1275" i="1"/>
  <c r="AR1275" i="1"/>
  <c r="AS1275" i="1" s="1"/>
  <c r="AV1275" i="1" s="1"/>
  <c r="AN1819" i="1"/>
  <c r="AE1800" i="1"/>
  <c r="BG1814" i="1"/>
  <c r="AE1814" i="1"/>
  <c r="BC1787" i="1"/>
  <c r="AE1785" i="1"/>
  <c r="BG1817" i="1"/>
  <c r="AE1813" i="1"/>
  <c r="AE1803" i="1"/>
  <c r="AE1793" i="1"/>
  <c r="AE1790" i="1"/>
  <c r="AE1805" i="1"/>
  <c r="AE1797" i="1"/>
  <c r="AE1796" i="1"/>
  <c r="AE1795" i="1"/>
  <c r="AE1791" i="1"/>
  <c r="AE1789" i="1"/>
  <c r="AE1788" i="1"/>
  <c r="AV1778" i="1"/>
  <c r="BG1761" i="1"/>
  <c r="BC1779" i="1"/>
  <c r="BG1771" i="1"/>
  <c r="AE1767" i="1"/>
  <c r="AE1766" i="1"/>
  <c r="AV1764" i="1"/>
  <c r="AE1758" i="1"/>
  <c r="AV1753" i="1"/>
  <c r="AE1749" i="1"/>
  <c r="BG1748" i="1"/>
  <c r="AE1748" i="1"/>
  <c r="AE1723" i="1"/>
  <c r="BG1699" i="1"/>
  <c r="AE1699" i="1"/>
  <c r="AN1694" i="1"/>
  <c r="AV1687" i="1"/>
  <c r="AV1672" i="1"/>
  <c r="AN1668" i="1"/>
  <c r="AE1661" i="1"/>
  <c r="AE1660" i="1"/>
  <c r="AE1821" i="1"/>
  <c r="AE1812" i="1"/>
  <c r="AE1769" i="1"/>
  <c r="AE1761" i="1"/>
  <c r="BG1809" i="1"/>
  <c r="BC1763" i="1"/>
  <c r="AE1756" i="1"/>
  <c r="AE1736" i="1"/>
  <c r="AE1732" i="1"/>
  <c r="BG1728" i="1"/>
  <c r="AE1728" i="1"/>
  <c r="AV1721" i="1"/>
  <c r="BG1720" i="1"/>
  <c r="AE1703" i="1"/>
  <c r="BC1702" i="1"/>
  <c r="AV1696" i="1"/>
  <c r="BC1694" i="1"/>
  <c r="AE1686" i="1"/>
  <c r="AN1665" i="1"/>
  <c r="BG1660" i="1"/>
  <c r="AE1659" i="1"/>
  <c r="AE1658" i="1"/>
  <c r="AE1657" i="1"/>
  <c r="BC1640" i="1"/>
  <c r="AE1624" i="1"/>
  <c r="AE1623" i="1"/>
  <c r="BC1594" i="1"/>
  <c r="BC1588" i="1"/>
  <c r="AE1586" i="1"/>
  <c r="AE1581" i="1"/>
  <c r="BC1564" i="1"/>
  <c r="AN1547" i="1"/>
  <c r="AE1545" i="1"/>
  <c r="BC1539" i="1"/>
  <c r="AE1538" i="1"/>
  <c r="H1826" i="1"/>
  <c r="I1826" i="1" s="1"/>
  <c r="AE1817" i="1"/>
  <c r="AE1809" i="1"/>
  <c r="AE1782" i="1"/>
  <c r="AE1773" i="1"/>
  <c r="AN1766" i="1"/>
  <c r="BG1745" i="1"/>
  <c r="AE1729" i="1"/>
  <c r="BG1726" i="1"/>
  <c r="AE1715" i="1"/>
  <c r="AE1708" i="1"/>
  <c r="AE1705" i="1"/>
  <c r="AE1702" i="1"/>
  <c r="AE1697" i="1"/>
  <c r="AE1784" i="1"/>
  <c r="AE1780" i="1"/>
  <c r="AE1762" i="1"/>
  <c r="AE1753" i="1"/>
  <c r="AE1751" i="1"/>
  <c r="AE1737" i="1"/>
  <c r="AE1724" i="1"/>
  <c r="AE1717" i="1"/>
  <c r="AE1713" i="1"/>
  <c r="BC1691" i="1"/>
  <c r="AE1679" i="1"/>
  <c r="AE1664" i="1"/>
  <c r="AE1649" i="1"/>
  <c r="AE1644" i="1"/>
  <c r="AE1641" i="1"/>
  <c r="BG1630" i="1"/>
  <c r="BG1622" i="1"/>
  <c r="AE1622" i="1"/>
  <c r="AE1607" i="1"/>
  <c r="AE1606" i="1"/>
  <c r="BG1596" i="1"/>
  <c r="AN1589" i="1"/>
  <c r="AE1584" i="1"/>
  <c r="AE1575" i="1"/>
  <c r="BG1572" i="1"/>
  <c r="AV1560" i="1"/>
  <c r="AV1539" i="1"/>
  <c r="AE1537" i="1"/>
  <c r="AE1531" i="1"/>
  <c r="AE1529" i="1"/>
  <c r="AN1527" i="1"/>
  <c r="BC1525" i="1"/>
  <c r="AE1517" i="1"/>
  <c r="AE1516" i="1"/>
  <c r="AE1515" i="1"/>
  <c r="AE1514" i="1"/>
  <c r="AE1506" i="1"/>
  <c r="AE1505" i="1"/>
  <c r="AN1498" i="1"/>
  <c r="AV1492" i="1"/>
  <c r="AE1484" i="1"/>
  <c r="AE1461" i="1"/>
  <c r="AN1446" i="1"/>
  <c r="AN1444" i="1"/>
  <c r="AE1442" i="1"/>
  <c r="AN1435" i="1"/>
  <c r="BC1432" i="1"/>
  <c r="BC1431" i="1"/>
  <c r="AV1424" i="1"/>
  <c r="BC1408" i="1"/>
  <c r="BC1401" i="1"/>
  <c r="BC1400" i="1"/>
  <c r="AE1399" i="1"/>
  <c r="AE1398" i="1"/>
  <c r="AE1397" i="1"/>
  <c r="AE1378" i="1"/>
  <c r="AE1377" i="1"/>
  <c r="AV1368" i="1"/>
  <c r="AE1357" i="1"/>
  <c r="AE1356" i="1"/>
  <c r="AE1355" i="1"/>
  <c r="BC1341" i="1"/>
  <c r="AE1338" i="1"/>
  <c r="AE1337" i="1"/>
  <c r="AN1318" i="1"/>
  <c r="BC1315" i="1"/>
  <c r="AN1303" i="1"/>
  <c r="AE1295" i="1"/>
  <c r="AE1278" i="1"/>
  <c r="AV1264" i="1"/>
  <c r="AV1263" i="1"/>
  <c r="AE1819" i="1"/>
  <c r="AE1818" i="1"/>
  <c r="AE1799" i="1"/>
  <c r="AN1793" i="1"/>
  <c r="AE1792" i="1"/>
  <c r="AN1784" i="1"/>
  <c r="AE1772" i="1"/>
  <c r="AV1760" i="1"/>
  <c r="AE1757" i="1"/>
  <c r="AE1747" i="1"/>
  <c r="AE1742" i="1"/>
  <c r="AE1695" i="1"/>
  <c r="BG1678" i="1"/>
  <c r="AE1674" i="1"/>
  <c r="BC1673" i="1"/>
  <c r="AE1666" i="1"/>
  <c r="AN1655" i="1"/>
  <c r="AE1651" i="1"/>
  <c r="AV1647" i="1"/>
  <c r="AE1619" i="1"/>
  <c r="AN1614" i="1"/>
  <c r="BG1820" i="1"/>
  <c r="AE1810" i="1"/>
  <c r="AE1760" i="1"/>
  <c r="AE1754" i="1"/>
  <c r="AE1750" i="1"/>
  <c r="AE1746" i="1"/>
  <c r="AE1738" i="1"/>
  <c r="AE1734" i="1"/>
  <c r="BC1714" i="1"/>
  <c r="BC1701" i="1"/>
  <c r="AE1693" i="1"/>
  <c r="AE1689" i="1"/>
  <c r="AE1670" i="1"/>
  <c r="AV1659" i="1"/>
  <c r="AN1658" i="1"/>
  <c r="AN1633" i="1"/>
  <c r="AE1603" i="1"/>
  <c r="AE1596" i="1"/>
  <c r="BG1587" i="1"/>
  <c r="AE1579" i="1"/>
  <c r="AE1548" i="1"/>
  <c r="AE1544" i="1"/>
  <c r="AE1525" i="1"/>
  <c r="AE1519" i="1"/>
  <c r="AE1510" i="1"/>
  <c r="AN1507" i="1"/>
  <c r="AN1506" i="1"/>
  <c r="AN1495" i="1"/>
  <c r="AN1486" i="1"/>
  <c r="BG1478" i="1"/>
  <c r="AE1478" i="1"/>
  <c r="BG1475" i="1"/>
  <c r="AE1464" i="1"/>
  <c r="AE1452" i="1"/>
  <c r="AE1451" i="1"/>
  <c r="AE1431" i="1"/>
  <c r="AE1419" i="1"/>
  <c r="AN1401" i="1"/>
  <c r="BC1396" i="1"/>
  <c r="BG1391" i="1"/>
  <c r="AE1382" i="1"/>
  <c r="AE1364" i="1"/>
  <c r="AE1359" i="1"/>
  <c r="AN1344" i="1"/>
  <c r="AE1330" i="1"/>
  <c r="BC1326" i="1"/>
  <c r="AE1313" i="1"/>
  <c r="AE1304" i="1"/>
  <c r="BC1303" i="1"/>
  <c r="AE1297" i="1"/>
  <c r="BG1288" i="1"/>
  <c r="AE1288" i="1"/>
  <c r="AN1285" i="1"/>
  <c r="AE1281" i="1"/>
  <c r="BC1276" i="1"/>
  <c r="AN1274" i="1"/>
  <c r="AN1268" i="1"/>
  <c r="AN1244" i="1"/>
  <c r="AN1243" i="1"/>
  <c r="BC1239" i="1"/>
  <c r="AE1237" i="1"/>
  <c r="AV1791" i="1"/>
  <c r="AE1787" i="1"/>
  <c r="AE1786" i="1"/>
  <c r="BG1738" i="1"/>
  <c r="BC1734" i="1"/>
  <c r="AE1696" i="1"/>
  <c r="BG1688" i="1"/>
  <c r="AE1656" i="1"/>
  <c r="AE1633" i="1"/>
  <c r="BC1627" i="1"/>
  <c r="AV1623" i="1"/>
  <c r="AE1583" i="1"/>
  <c r="AE1580" i="1"/>
  <c r="AE1571" i="1"/>
  <c r="AE1562" i="1"/>
  <c r="AE1539" i="1"/>
  <c r="AE1535" i="1"/>
  <c r="BC1532" i="1"/>
  <c r="AE1528" i="1"/>
  <c r="AV1520" i="1"/>
  <c r="AE1498" i="1"/>
  <c r="AE1492" i="1"/>
  <c r="AN1490" i="1"/>
  <c r="AE1485" i="1"/>
  <c r="AN1483" i="1"/>
  <c r="AE1463" i="1"/>
  <c r="AE1456" i="1"/>
  <c r="AE1440" i="1"/>
  <c r="AE1436" i="1"/>
  <c r="AN1796" i="1"/>
  <c r="AV1763" i="1"/>
  <c r="AE1777" i="1"/>
  <c r="AE1768" i="1"/>
  <c r="AE1744" i="1"/>
  <c r="AE1720" i="1"/>
  <c r="AN1679" i="1"/>
  <c r="AE1677" i="1"/>
  <c r="BG1661" i="1"/>
  <c r="BC1654" i="1"/>
  <c r="AV1638" i="1"/>
  <c r="AE1638" i="1"/>
  <c r="AE1630" i="1"/>
  <c r="AN1612" i="1"/>
  <c r="AE1611" i="1"/>
  <c r="AE1590" i="1"/>
  <c r="AV1582" i="1"/>
  <c r="BG1581" i="1"/>
  <c r="AN1528" i="1"/>
  <c r="AE1523" i="1"/>
  <c r="AE1511" i="1"/>
  <c r="AE1479" i="1"/>
  <c r="AN1452" i="1"/>
  <c r="BG1445" i="1"/>
  <c r="AN1437" i="1"/>
  <c r="AE1433" i="1"/>
  <c r="BG1427" i="1"/>
  <c r="AE1427" i="1"/>
  <c r="AE1422" i="1"/>
  <c r="AE1391" i="1"/>
  <c r="AE1383" i="1"/>
  <c r="AE1374" i="1"/>
  <c r="AE1362" i="1"/>
  <c r="AE1349" i="1"/>
  <c r="AN1345" i="1"/>
  <c r="AE1342" i="1"/>
  <c r="AE1329" i="1"/>
  <c r="AE1321" i="1"/>
  <c r="AN1319" i="1"/>
  <c r="AE1309" i="1"/>
  <c r="AE1308" i="1"/>
  <c r="BC1307" i="1"/>
  <c r="BG1287" i="1"/>
  <c r="AE1284" i="1"/>
  <c r="AE1794" i="1"/>
  <c r="AV1793" i="1"/>
  <c r="AV1766" i="1"/>
  <c r="AE1704" i="1"/>
  <c r="AE1698" i="1"/>
  <c r="AE1687" i="1"/>
  <c r="AE1682" i="1"/>
  <c r="AN1671" i="1"/>
  <c r="AE1663" i="1"/>
  <c r="BG1656" i="1"/>
  <c r="AV1805" i="1"/>
  <c r="AV1792" i="1"/>
  <c r="AE1781" i="1"/>
  <c r="AV1740" i="1"/>
  <c r="AE1739" i="1"/>
  <c r="AV1705" i="1"/>
  <c r="AE1683" i="1"/>
  <c r="AE1675" i="1"/>
  <c r="AE1655" i="1"/>
  <c r="AE1652" i="1"/>
  <c r="BC1644" i="1"/>
  <c r="AE1629" i="1"/>
  <c r="AV1615" i="1"/>
  <c r="AE1591" i="1"/>
  <c r="BC1579" i="1"/>
  <c r="BC1563" i="1"/>
  <c r="AE1559" i="1"/>
  <c r="AE1553" i="1"/>
  <c r="AE1530" i="1"/>
  <c r="BG1509" i="1"/>
  <c r="AE1504" i="1"/>
  <c r="AE1497" i="1"/>
  <c r="BG1496" i="1"/>
  <c r="AE1495" i="1"/>
  <c r="AE1486" i="1"/>
  <c r="AE1480" i="1"/>
  <c r="AN1470" i="1"/>
  <c r="BC1456" i="1"/>
  <c r="AE1439" i="1"/>
  <c r="BG1436" i="1"/>
  <c r="AE1420" i="1"/>
  <c r="AV1400" i="1"/>
  <c r="AE1393" i="1"/>
  <c r="BG1390" i="1"/>
  <c r="AE1379" i="1"/>
  <c r="AE1373" i="1"/>
  <c r="AE1368" i="1"/>
  <c r="AE1361" i="1"/>
  <c r="BG1358" i="1"/>
  <c r="AE1822" i="1"/>
  <c r="AE1815" i="1"/>
  <c r="AN1811" i="1"/>
  <c r="AE1806" i="1"/>
  <c r="AE1802" i="1"/>
  <c r="AE1779" i="1"/>
  <c r="BG1694" i="1"/>
  <c r="AV1637" i="1"/>
  <c r="AE1628" i="1"/>
  <c r="AE1614" i="1"/>
  <c r="AE1598" i="1"/>
  <c r="BG1595" i="1"/>
  <c r="BC1593" i="1"/>
  <c r="AN1565" i="1"/>
  <c r="AE1558" i="1"/>
  <c r="AV1555" i="1"/>
  <c r="AE1555" i="1"/>
  <c r="AE1540" i="1"/>
  <c r="AN1534" i="1"/>
  <c r="AE1508" i="1"/>
  <c r="BG1503" i="1"/>
  <c r="BC1501" i="1"/>
  <c r="AE1493" i="1"/>
  <c r="BG1467" i="1"/>
  <c r="AE1457" i="1"/>
  <c r="AE1453" i="1"/>
  <c r="BC1449" i="1"/>
  <c r="BG1447" i="1"/>
  <c r="AE1444" i="1"/>
  <c r="AN1438" i="1"/>
  <c r="AN1430" i="1"/>
  <c r="AE1429" i="1"/>
  <c r="AE1426" i="1"/>
  <c r="AE1418" i="1"/>
  <c r="AV1409" i="1"/>
  <c r="BC1405" i="1"/>
  <c r="AE1403" i="1"/>
  <c r="AE1381" i="1"/>
  <c r="AE1375" i="1"/>
  <c r="BC1370" i="1"/>
  <c r="AN1370" i="1"/>
  <c r="AN1358" i="1"/>
  <c r="BC1347" i="1"/>
  <c r="AE1332" i="1"/>
  <c r="BC1318" i="1"/>
  <c r="AE1312" i="1"/>
  <c r="BC1285" i="1"/>
  <c r="AE1264" i="1"/>
  <c r="AN1251" i="1"/>
  <c r="AE1248" i="1"/>
  <c r="AN1778" i="1"/>
  <c r="AE1771" i="1"/>
  <c r="AE1735" i="1"/>
  <c r="BG1712" i="1"/>
  <c r="AE1654" i="1"/>
  <c r="AE1648" i="1"/>
  <c r="AE1637" i="1"/>
  <c r="AE1636" i="1"/>
  <c r="AE1627" i="1"/>
  <c r="AN1616" i="1"/>
  <c r="AE1613" i="1"/>
  <c r="AE1600" i="1"/>
  <c r="AE1597" i="1"/>
  <c r="AV1575" i="1"/>
  <c r="AE1564" i="1"/>
  <c r="AE1542" i="1"/>
  <c r="AV1536" i="1"/>
  <c r="AE1536" i="1"/>
  <c r="AE1521" i="1"/>
  <c r="AN1513" i="1"/>
  <c r="AE1502" i="1"/>
  <c r="AN1473" i="1"/>
  <c r="AE1462" i="1"/>
  <c r="AN1449" i="1"/>
  <c r="AV1446" i="1"/>
  <c r="AV1437" i="1"/>
  <c r="AN1422" i="1"/>
  <c r="AE1416" i="1"/>
  <c r="BC1413" i="1"/>
  <c r="AE1411" i="1"/>
  <c r="AN1410" i="1"/>
  <c r="AE1406" i="1"/>
  <c r="AN1399" i="1"/>
  <c r="AV1398" i="1"/>
  <c r="AN1392" i="1"/>
  <c r="AE1363" i="1"/>
  <c r="AN1356" i="1"/>
  <c r="AE1348" i="1"/>
  <c r="AE1344" i="1"/>
  <c r="AN1340" i="1"/>
  <c r="BC1336" i="1"/>
  <c r="AN1327" i="1"/>
  <c r="AE1317" i="1"/>
  <c r="AE1310" i="1"/>
  <c r="BC1309" i="1"/>
  <c r="AN1308" i="1"/>
  <c r="AE1305" i="1"/>
  <c r="BG1300" i="1"/>
  <c r="AV1289" i="1"/>
  <c r="AE1286" i="1"/>
  <c r="BG1274" i="1"/>
  <c r="AE1271" i="1"/>
  <c r="BG1268" i="1"/>
  <c r="AE1265" i="1"/>
  <c r="AE1240" i="1"/>
  <c r="AE1801" i="1"/>
  <c r="AE1745" i="1"/>
  <c r="AE1691" i="1"/>
  <c r="BG1686" i="1"/>
  <c r="AE1669" i="1"/>
  <c r="AE1665" i="1"/>
  <c r="BC1648" i="1"/>
  <c r="AN1644" i="1"/>
  <c r="AE1774" i="1"/>
  <c r="AE1770" i="1"/>
  <c r="BC1767" i="1"/>
  <c r="AE1764" i="1"/>
  <c r="AE1755" i="1"/>
  <c r="AE1722" i="1"/>
  <c r="AE1701" i="1"/>
  <c r="AE1700" i="1"/>
  <c r="AE1680" i="1"/>
  <c r="AE1604" i="1"/>
  <c r="AE1602" i="1"/>
  <c r="BG1593" i="1"/>
  <c r="AE1588" i="1"/>
  <c r="AE1585" i="1"/>
  <c r="AE1566" i="1"/>
  <c r="AE1546" i="1"/>
  <c r="BG1544" i="1"/>
  <c r="BC1543" i="1"/>
  <c r="AV1538" i="1"/>
  <c r="AN1536" i="1"/>
  <c r="AE1491" i="1"/>
  <c r="AE1816" i="1"/>
  <c r="BG1786" i="1"/>
  <c r="BG1717" i="1"/>
  <c r="BG1811" i="1"/>
  <c r="AE1804" i="1"/>
  <c r="AE1740" i="1"/>
  <c r="AE1731" i="1"/>
  <c r="AE1743" i="1"/>
  <c r="AE1712" i="1"/>
  <c r="AE1709" i="1"/>
  <c r="AV1676" i="1"/>
  <c r="BG1635" i="1"/>
  <c r="BG1633" i="1"/>
  <c r="AN1627" i="1"/>
  <c r="AE1599" i="1"/>
  <c r="AE1595" i="1"/>
  <c r="AE1589" i="1"/>
  <c r="AV1584" i="1"/>
  <c r="AE1576" i="1"/>
  <c r="AE1554" i="1"/>
  <c r="BC1550" i="1"/>
  <c r="AV1543" i="1"/>
  <c r="AE1507" i="1"/>
  <c r="BC1480" i="1"/>
  <c r="AE1476" i="1"/>
  <c r="AE1467" i="1"/>
  <c r="BG1435" i="1"/>
  <c r="AV1402" i="1"/>
  <c r="BG1372" i="1"/>
  <c r="BC1333" i="1"/>
  <c r="AE1325" i="1"/>
  <c r="BC1319" i="1"/>
  <c r="BC1313" i="1"/>
  <c r="BG1302" i="1"/>
  <c r="AN1299" i="1"/>
  <c r="BC1293" i="1"/>
  <c r="BC1267" i="1"/>
  <c r="AE1266" i="1"/>
  <c r="AN1263" i="1"/>
  <c r="BG1254" i="1"/>
  <c r="AE1759" i="1"/>
  <c r="AE1685" i="1"/>
  <c r="BG1657" i="1"/>
  <c r="BG1586" i="1"/>
  <c r="AE1582" i="1"/>
  <c r="AE1783" i="1"/>
  <c r="AE1776" i="1"/>
  <c r="BC1739" i="1"/>
  <c r="BC1728" i="1"/>
  <c r="AE1711" i="1"/>
  <c r="AE1694" i="1"/>
  <c r="AE1672" i="1"/>
  <c r="AE1653" i="1"/>
  <c r="AN1648" i="1"/>
  <c r="AE1643" i="1"/>
  <c r="BG1617" i="1"/>
  <c r="BG1610" i="1"/>
  <c r="AE1587" i="1"/>
  <c r="AE1563" i="1"/>
  <c r="AE1561" i="1"/>
  <c r="AE1730" i="1"/>
  <c r="AE1727" i="1"/>
  <c r="AE1725" i="1"/>
  <c r="AE1650" i="1"/>
  <c r="AE1645" i="1"/>
  <c r="AE1632" i="1"/>
  <c r="AE1615" i="1"/>
  <c r="AE1610" i="1"/>
  <c r="AE1567" i="1"/>
  <c r="AE1557" i="1"/>
  <c r="AE1556" i="1"/>
  <c r="BG1741" i="1"/>
  <c r="AE1706" i="1"/>
  <c r="BG1698" i="1"/>
  <c r="AE1668" i="1"/>
  <c r="AN1596" i="1"/>
  <c r="AE1578" i="1"/>
  <c r="AE1577" i="1"/>
  <c r="AE1569" i="1"/>
  <c r="BC1498" i="1"/>
  <c r="BC1492" i="1"/>
  <c r="AV1485" i="1"/>
  <c r="AN1476" i="1"/>
  <c r="AE1474" i="1"/>
  <c r="AE1460" i="1"/>
  <c r="BG1444" i="1"/>
  <c r="AE1430" i="1"/>
  <c r="AE1415" i="1"/>
  <c r="AE1410" i="1"/>
  <c r="AE1400" i="1"/>
  <c r="AN1389" i="1"/>
  <c r="AN1383" i="1"/>
  <c r="AV1377" i="1"/>
  <c r="AE1371" i="1"/>
  <c r="AE1343" i="1"/>
  <c r="AN1335" i="1"/>
  <c r="AE1326" i="1"/>
  <c r="BC1324" i="1"/>
  <c r="BG1314" i="1"/>
  <c r="AN1258" i="1"/>
  <c r="AE1239" i="1"/>
  <c r="BG1782" i="1"/>
  <c r="AE1775" i="1"/>
  <c r="AE1741" i="1"/>
  <c r="AE1733" i="1"/>
  <c r="BG1707" i="1"/>
  <c r="BG1673" i="1"/>
  <c r="AE1673" i="1"/>
  <c r="AN1647" i="1"/>
  <c r="AE1605" i="1"/>
  <c r="AN1603" i="1"/>
  <c r="AN1590" i="1"/>
  <c r="BG1571" i="1"/>
  <c r="AE1570" i="1"/>
  <c r="BC1542" i="1"/>
  <c r="AE1541" i="1"/>
  <c r="AE1534" i="1"/>
  <c r="AE1532" i="1"/>
  <c r="AE1520" i="1"/>
  <c r="AV1505" i="1"/>
  <c r="BC1503" i="1"/>
  <c r="AE1501" i="1"/>
  <c r="BC1495" i="1"/>
  <c r="AE1483" i="1"/>
  <c r="AE1752" i="1"/>
  <c r="AE1692" i="1"/>
  <c r="AE1690" i="1"/>
  <c r="AE1635" i="1"/>
  <c r="AE1608" i="1"/>
  <c r="AV1602" i="1"/>
  <c r="BC1596" i="1"/>
  <c r="AE1721" i="1"/>
  <c r="AE1718" i="1"/>
  <c r="BC1577" i="1"/>
  <c r="AE1565" i="1"/>
  <c r="AN1552" i="1"/>
  <c r="AN1520" i="1"/>
  <c r="AE1455" i="1"/>
  <c r="AE1446" i="1"/>
  <c r="AN1424" i="1"/>
  <c r="BC1416" i="1"/>
  <c r="BG1414" i="1"/>
  <c r="BG1412" i="1"/>
  <c r="BC1397" i="1"/>
  <c r="BC1394" i="1"/>
  <c r="AN1393" i="1"/>
  <c r="AN1386" i="1"/>
  <c r="BG1798" i="1"/>
  <c r="AE1778" i="1"/>
  <c r="AE1678" i="1"/>
  <c r="BC1657" i="1"/>
  <c r="AE1647" i="1"/>
  <c r="AN1598" i="1"/>
  <c r="AE1527" i="1"/>
  <c r="AE1475" i="1"/>
  <c r="AN1472" i="1"/>
  <c r="BC1451" i="1"/>
  <c r="AE1447" i="1"/>
  <c r="BC1443" i="1"/>
  <c r="AE1434" i="1"/>
  <c r="BC1414" i="1"/>
  <c r="BC1391" i="1"/>
  <c r="AE1367" i="1"/>
  <c r="BG1331" i="1"/>
  <c r="AN1329" i="1"/>
  <c r="AE1323" i="1"/>
  <c r="AE1322" i="1"/>
  <c r="BC1321" i="1"/>
  <c r="BC1310" i="1"/>
  <c r="AV1295" i="1"/>
  <c r="AE1292" i="1"/>
  <c r="AN1290" i="1"/>
  <c r="AE1287" i="1"/>
  <c r="AN1265" i="1"/>
  <c r="AE1260" i="1"/>
  <c r="AE1250" i="1"/>
  <c r="BG1237" i="1"/>
  <c r="BG1747" i="1"/>
  <c r="AE1726" i="1"/>
  <c r="AE1676" i="1"/>
  <c r="BC1618" i="1"/>
  <c r="AE1618" i="1"/>
  <c r="AE1616" i="1"/>
  <c r="AV1607" i="1"/>
  <c r="AE1574" i="1"/>
  <c r="AE1568" i="1"/>
  <c r="BC1559" i="1"/>
  <c r="BG1549" i="1"/>
  <c r="AE1518" i="1"/>
  <c r="BC1499" i="1"/>
  <c r="AV1498" i="1"/>
  <c r="BG1494" i="1"/>
  <c r="AN1493" i="1"/>
  <c r="AN1482" i="1"/>
  <c r="AE1450" i="1"/>
  <c r="BG1800" i="1"/>
  <c r="AE1719" i="1"/>
  <c r="BG1689" i="1"/>
  <c r="AE1646" i="1"/>
  <c r="AE1634" i="1"/>
  <c r="AE1560" i="1"/>
  <c r="AE1552" i="1"/>
  <c r="AE1490" i="1"/>
  <c r="AN1468" i="1"/>
  <c r="AV1452" i="1"/>
  <c r="AE1244" i="1"/>
  <c r="AE1246" i="1"/>
  <c r="AE1258" i="1"/>
  <c r="AT1264" i="1"/>
  <c r="BC1278" i="1"/>
  <c r="AE1291" i="1"/>
  <c r="AE1316" i="1"/>
  <c r="AE1345" i="1"/>
  <c r="AE1369" i="1"/>
  <c r="BG1378" i="1"/>
  <c r="BC1380" i="1"/>
  <c r="AE1394" i="1"/>
  <c r="AE1395" i="1"/>
  <c r="BG1401" i="1"/>
  <c r="AN1404" i="1"/>
  <c r="AT1406" i="1"/>
  <c r="BG1406" i="1" s="1"/>
  <c r="AR1406" i="1"/>
  <c r="AS1406" i="1" s="1"/>
  <c r="AV1406" i="1" s="1"/>
  <c r="AE1408" i="1"/>
  <c r="AT1426" i="1"/>
  <c r="AR1426" i="1"/>
  <c r="AS1426" i="1" s="1"/>
  <c r="AV1426" i="1" s="1"/>
  <c r="AR1427" i="1"/>
  <c r="AS1427" i="1" s="1"/>
  <c r="AR1444" i="1"/>
  <c r="AS1444" i="1" s="1"/>
  <c r="AV1444" i="1" s="1"/>
  <c r="AT1452" i="1"/>
  <c r="AN1462" i="1"/>
  <c r="AE1482" i="1"/>
  <c r="BC1483" i="1"/>
  <c r="AN1484" i="1"/>
  <c r="AE1487" i="1"/>
  <c r="AE1489" i="1"/>
  <c r="AT1493" i="1"/>
  <c r="AR1493" i="1"/>
  <c r="AS1493" i="1" s="1"/>
  <c r="AV1493" i="1" s="1"/>
  <c r="AE1500" i="1"/>
  <c r="AN1515" i="1"/>
  <c r="AT1526" i="1"/>
  <c r="AR1526" i="1"/>
  <c r="AS1526" i="1" s="1"/>
  <c r="AV1526" i="1" s="1"/>
  <c r="AV1528" i="1"/>
  <c r="AV1590" i="1"/>
  <c r="AR1595" i="1"/>
  <c r="AS1595" i="1" s="1"/>
  <c r="AU1595" i="1" s="1"/>
  <c r="AR1599" i="1"/>
  <c r="AS1599" i="1" s="1"/>
  <c r="AV1599" i="1" s="1"/>
  <c r="AT1599" i="1"/>
  <c r="BG1603" i="1"/>
  <c r="AR1613" i="1"/>
  <c r="AS1613" i="1" s="1"/>
  <c r="AV1613" i="1" s="1"/>
  <c r="AT1613" i="1"/>
  <c r="BG1613" i="1" s="1"/>
  <c r="AV1621" i="1"/>
  <c r="AE1626" i="1"/>
  <c r="AR1628" i="1"/>
  <c r="AS1628" i="1" s="1"/>
  <c r="AV1628" i="1" s="1"/>
  <c r="AT1628" i="1"/>
  <c r="BG1628" i="1" s="1"/>
  <c r="AE1684" i="1"/>
  <c r="BC1722" i="1"/>
  <c r="AR1741" i="1"/>
  <c r="AS1741" i="1" s="1"/>
  <c r="AU1741" i="1" s="1"/>
  <c r="S1956" i="1"/>
  <c r="AT1239" i="1"/>
  <c r="AR1382" i="1"/>
  <c r="AS1382" i="1" s="1"/>
  <c r="AV1382" i="1" s="1"/>
  <c r="AT1382" i="1"/>
  <c r="AE1438" i="1"/>
  <c r="AE1481" i="1"/>
  <c r="AE1503" i="1"/>
  <c r="AE1547" i="1"/>
  <c r="AE1549" i="1"/>
  <c r="AT1552" i="1"/>
  <c r="AR1552" i="1"/>
  <c r="AS1552" i="1" s="1"/>
  <c r="AV1552" i="1" s="1"/>
  <c r="BG1570" i="1"/>
  <c r="AE1594" i="1"/>
  <c r="AT1631" i="1"/>
  <c r="AR1631" i="1"/>
  <c r="AS1631" i="1" s="1"/>
  <c r="AV1631" i="1" s="1"/>
  <c r="AR1683" i="1"/>
  <c r="AS1683" i="1" s="1"/>
  <c r="AV1683" i="1" s="1"/>
  <c r="AT1683" i="1"/>
  <c r="AE1710" i="1"/>
  <c r="AT1734" i="1"/>
  <c r="AR1734" i="1"/>
  <c r="AS1734" i="1" s="1"/>
  <c r="AV1734" i="1" s="1"/>
  <c r="F1956" i="1"/>
  <c r="T1956" i="1"/>
  <c r="AR1510" i="1"/>
  <c r="AS1510" i="1" s="1"/>
  <c r="AV1510" i="1" s="1"/>
  <c r="AT1510" i="1"/>
  <c r="AT1515" i="1"/>
  <c r="AR1515" i="1"/>
  <c r="AS1515" i="1" s="1"/>
  <c r="AV1515" i="1" s="1"/>
  <c r="AT1530" i="1"/>
  <c r="AR1530" i="1"/>
  <c r="AS1530" i="1" s="1"/>
  <c r="AV1530" i="1" s="1"/>
  <c r="AT1551" i="1"/>
  <c r="AR1551" i="1"/>
  <c r="AS1551" i="1" s="1"/>
  <c r="AV1551" i="1" s="1"/>
  <c r="AT1568" i="1"/>
  <c r="AR1568" i="1"/>
  <c r="AS1568" i="1" s="1"/>
  <c r="AV1568" i="1" s="1"/>
  <c r="AT1751" i="1"/>
  <c r="BG1751" i="1" s="1"/>
  <c r="AR1751" i="1"/>
  <c r="AS1751" i="1" s="1"/>
  <c r="AV1751" i="1" s="1"/>
  <c r="AT1775" i="1"/>
  <c r="AR1775" i="1"/>
  <c r="AS1775" i="1" s="1"/>
  <c r="AV1775" i="1" s="1"/>
  <c r="Q1956" i="1"/>
  <c r="AT1553" i="1"/>
  <c r="AR1553" i="1"/>
  <c r="AS1553" i="1" s="1"/>
  <c r="AV1553" i="1" s="1"/>
  <c r="AT1652" i="1"/>
  <c r="AR1652" i="1"/>
  <c r="AS1652" i="1" s="1"/>
  <c r="AV1652" i="1" s="1"/>
  <c r="AR1700" i="1"/>
  <c r="AS1700" i="1" s="1"/>
  <c r="AV1700" i="1" s="1"/>
  <c r="AT1700" i="1"/>
  <c r="BG1700" i="1" s="1"/>
  <c r="AT1736" i="1"/>
  <c r="AR1736" i="1"/>
  <c r="AS1736" i="1" s="1"/>
  <c r="AV1736" i="1" s="1"/>
  <c r="AT1769" i="1"/>
  <c r="AR1769" i="1"/>
  <c r="AS1769" i="1" s="1"/>
  <c r="AV1769" i="1" s="1"/>
  <c r="AR1379" i="1"/>
  <c r="AS1379" i="1" s="1"/>
  <c r="AV1379" i="1" s="1"/>
  <c r="AT1379" i="1"/>
  <c r="AT1460" i="1"/>
  <c r="BG1460" i="1" s="1"/>
  <c r="AR1460" i="1"/>
  <c r="AS1460" i="1" s="1"/>
  <c r="AV1460" i="1" s="1"/>
  <c r="AR1503" i="1"/>
  <c r="AS1503" i="1" s="1"/>
  <c r="AV1503" i="1" s="1"/>
  <c r="AT1550" i="1"/>
  <c r="AR1550" i="1"/>
  <c r="AS1550" i="1" s="1"/>
  <c r="AV1550" i="1" s="1"/>
  <c r="AT1584" i="1"/>
  <c r="AU1584" i="1" s="1"/>
  <c r="AR1605" i="1"/>
  <c r="AS1605" i="1" s="1"/>
  <c r="AU1605" i="1" s="1"/>
  <c r="AR1629" i="1"/>
  <c r="AS1629" i="1" s="1"/>
  <c r="AV1629" i="1" s="1"/>
  <c r="AT1629" i="1"/>
  <c r="BG1629" i="1" s="1"/>
  <c r="AR1635" i="1"/>
  <c r="AS1635" i="1" s="1"/>
  <c r="AR1695" i="1"/>
  <c r="AS1695" i="1" s="1"/>
  <c r="AV1695" i="1" s="1"/>
  <c r="AT1695" i="1"/>
  <c r="AT1733" i="1"/>
  <c r="BG1733" i="1" s="1"/>
  <c r="AR1733" i="1"/>
  <c r="AS1733" i="1" s="1"/>
  <c r="AV1733" i="1" s="1"/>
  <c r="AR1738" i="1"/>
  <c r="AS1738" i="1" s="1"/>
  <c r="AU1738" i="1" s="1"/>
  <c r="AR1807" i="1"/>
  <c r="AS1807" i="1" s="1"/>
  <c r="AU1807" i="1" s="1"/>
  <c r="AT1481" i="1"/>
  <c r="AR1481" i="1"/>
  <c r="AS1481" i="1" s="1"/>
  <c r="AV1481" i="1" s="1"/>
  <c r="AT1483" i="1"/>
  <c r="AR1483" i="1"/>
  <c r="AS1483" i="1" s="1"/>
  <c r="AV1483" i="1" s="1"/>
  <c r="AT1505" i="1"/>
  <c r="AU1505" i="1" s="1"/>
  <c r="AT1525" i="1"/>
  <c r="AR1525" i="1"/>
  <c r="AS1525" i="1" s="1"/>
  <c r="AV1525" i="1" s="1"/>
  <c r="AR1578" i="1"/>
  <c r="AS1578" i="1" s="1"/>
  <c r="AV1578" i="1" s="1"/>
  <c r="AT1578" i="1"/>
  <c r="AR1614" i="1"/>
  <c r="AS1614" i="1" s="1"/>
  <c r="AV1614" i="1" s="1"/>
  <c r="AT1614" i="1"/>
  <c r="AR1632" i="1"/>
  <c r="AS1632" i="1" s="1"/>
  <c r="AV1632" i="1" s="1"/>
  <c r="AT1632" i="1"/>
  <c r="AT1677" i="1"/>
  <c r="AR1677" i="1"/>
  <c r="AS1677" i="1" s="1"/>
  <c r="AV1677" i="1" s="1"/>
  <c r="AT1723" i="1"/>
  <c r="AR1723" i="1"/>
  <c r="AS1723" i="1" s="1"/>
  <c r="AV1723" i="1" s="1"/>
  <c r="AT1714" i="1"/>
  <c r="AR1714" i="1"/>
  <c r="AS1714" i="1" s="1"/>
  <c r="AV1714" i="1" s="1"/>
  <c r="AT1718" i="1"/>
  <c r="AR1718" i="1"/>
  <c r="AS1718" i="1" s="1"/>
  <c r="AV1718" i="1" s="1"/>
  <c r="AT1727" i="1"/>
  <c r="BG1727" i="1" s="1"/>
  <c r="AR1727" i="1"/>
  <c r="AS1727" i="1" s="1"/>
  <c r="AV1727" i="1" s="1"/>
  <c r="AR1746" i="1"/>
  <c r="AS1746" i="1" s="1"/>
  <c r="AV1746" i="1" s="1"/>
  <c r="AT1746" i="1"/>
  <c r="BG1746" i="1" s="1"/>
  <c r="AR1716" i="1"/>
  <c r="AS1716" i="1" s="1"/>
  <c r="AV1716" i="1" s="1"/>
  <c r="AT1716" i="1"/>
  <c r="BG1716" i="1" s="1"/>
  <c r="AT1773" i="1"/>
  <c r="BG1773" i="1" s="1"/>
  <c r="AR1773" i="1"/>
  <c r="AS1773" i="1" s="1"/>
  <c r="AV1773" i="1" s="1"/>
  <c r="AR1292" i="1"/>
  <c r="AS1292" i="1" s="1"/>
  <c r="AV1292" i="1" s="1"/>
  <c r="AT1292" i="1"/>
  <c r="AT1418" i="1"/>
  <c r="AR1418" i="1"/>
  <c r="AS1418" i="1" s="1"/>
  <c r="AV1418" i="1" s="1"/>
  <c r="AR1453" i="1"/>
  <c r="AS1453" i="1" s="1"/>
  <c r="AV1453" i="1" s="1"/>
  <c r="AT1453" i="1"/>
  <c r="BG1453" i="1" s="1"/>
  <c r="AR1626" i="1"/>
  <c r="AS1626" i="1" s="1"/>
  <c r="AV1626" i="1" s="1"/>
  <c r="AT1626" i="1"/>
  <c r="BG1626" i="1" s="1"/>
  <c r="AR1747" i="1"/>
  <c r="AS1747" i="1" s="1"/>
  <c r="AU1747" i="1" s="1"/>
  <c r="AT1774" i="1"/>
  <c r="AR1774" i="1"/>
  <c r="AS1774" i="1" s="1"/>
  <c r="AV1774" i="1" s="1"/>
  <c r="AT1804" i="1"/>
  <c r="BG1804" i="1" s="1"/>
  <c r="AR1804" i="1"/>
  <c r="AS1804" i="1" s="1"/>
  <c r="AV1804" i="1" s="1"/>
  <c r="AR1809" i="1"/>
  <c r="AS1809" i="1" s="1"/>
  <c r="AR1523" i="1"/>
  <c r="AS1523" i="1" s="1"/>
  <c r="AV1523" i="1" s="1"/>
  <c r="AT1523" i="1"/>
  <c r="AT1575" i="1"/>
  <c r="AR1579" i="1"/>
  <c r="AS1579" i="1" s="1"/>
  <c r="AV1579" i="1" s="1"/>
  <c r="AT1579" i="1"/>
  <c r="AT1609" i="1"/>
  <c r="AR1609" i="1"/>
  <c r="AS1609" i="1" s="1"/>
  <c r="AV1609" i="1" s="1"/>
  <c r="AT1672" i="1"/>
  <c r="AR1781" i="1"/>
  <c r="AS1781" i="1" s="1"/>
  <c r="AV1781" i="1" s="1"/>
  <c r="AT1781" i="1"/>
  <c r="AT1620" i="1"/>
  <c r="AR1620" i="1"/>
  <c r="AS1620" i="1" s="1"/>
  <c r="AV1620" i="1" s="1"/>
  <c r="AT1654" i="1"/>
  <c r="AR1654" i="1"/>
  <c r="AS1654" i="1" s="1"/>
  <c r="AV1654" i="1" s="1"/>
  <c r="AR1664" i="1"/>
  <c r="AS1664" i="1" s="1"/>
  <c r="AV1664" i="1" s="1"/>
  <c r="AT1664" i="1"/>
  <c r="BG1664" i="1" s="1"/>
  <c r="AT1667" i="1"/>
  <c r="BG1667" i="1" s="1"/>
  <c r="AR1667" i="1"/>
  <c r="AS1667" i="1" s="1"/>
  <c r="AV1667" i="1" s="1"/>
  <c r="AT1729" i="1"/>
  <c r="AR1729" i="1"/>
  <c r="AS1729" i="1" s="1"/>
  <c r="AV1729" i="1" s="1"/>
  <c r="AR1749" i="1"/>
  <c r="AS1749" i="1" s="1"/>
  <c r="AV1749" i="1" s="1"/>
  <c r="AT1749" i="1"/>
  <c r="AR1641" i="1"/>
  <c r="AS1641" i="1" s="1"/>
  <c r="AV1641" i="1" s="1"/>
  <c r="AT1641" i="1"/>
  <c r="AT1646" i="1"/>
  <c r="BG1646" i="1" s="1"/>
  <c r="AR1646" i="1"/>
  <c r="AS1646" i="1" s="1"/>
  <c r="AV1646" i="1" s="1"/>
  <c r="AR1711" i="1"/>
  <c r="AS1711" i="1" s="1"/>
  <c r="AV1711" i="1" s="1"/>
  <c r="AT1711" i="1"/>
  <c r="AT1642" i="1"/>
  <c r="AR1642" i="1"/>
  <c r="AS1642" i="1" s="1"/>
  <c r="AV1642" i="1" s="1"/>
  <c r="AT1644" i="1"/>
  <c r="AT1676" i="1"/>
  <c r="AU1676" i="1" s="1"/>
  <c r="AR1752" i="1"/>
  <c r="AS1752" i="1" s="1"/>
  <c r="AV1752" i="1" s="1"/>
  <c r="AT1752" i="1"/>
  <c r="AR1785" i="1"/>
  <c r="AS1785" i="1" s="1"/>
  <c r="AV1785" i="1" s="1"/>
  <c r="AT1785" i="1"/>
  <c r="AT1815" i="1"/>
  <c r="BG1815" i="1" s="1"/>
  <c r="AR1815" i="1"/>
  <c r="AS1815" i="1" s="1"/>
  <c r="AV1815" i="1" s="1"/>
  <c r="AT1762" i="1"/>
  <c r="AR1762" i="1"/>
  <c r="AS1762" i="1" s="1"/>
  <c r="AV1762" i="1" s="1"/>
  <c r="AT1739" i="1"/>
  <c r="BG1739" i="1" s="1"/>
  <c r="AR1739" i="1"/>
  <c r="AS1739" i="1" s="1"/>
  <c r="AV1739" i="1" s="1"/>
  <c r="AT1772" i="1"/>
  <c r="AR1772" i="1"/>
  <c r="AS1772" i="1" s="1"/>
  <c r="AV1772" i="1" s="1"/>
  <c r="AT1476" i="1"/>
  <c r="AR1476" i="1"/>
  <c r="AS1476" i="1" s="1"/>
  <c r="AV1476" i="1" s="1"/>
  <c r="AR1537" i="1"/>
  <c r="AS1537" i="1" s="1"/>
  <c r="AV1537" i="1" s="1"/>
  <c r="AT1537" i="1"/>
  <c r="AT1547" i="1"/>
  <c r="AR1547" i="1"/>
  <c r="AS1547" i="1" s="1"/>
  <c r="AV1547" i="1" s="1"/>
  <c r="AT1668" i="1"/>
  <c r="AR1668" i="1"/>
  <c r="AS1668" i="1" s="1"/>
  <c r="AV1668" i="1" s="1"/>
  <c r="AT1682" i="1"/>
  <c r="AR1682" i="1"/>
  <c r="AS1682" i="1" s="1"/>
  <c r="AV1682" i="1" s="1"/>
  <c r="AR1726" i="1"/>
  <c r="AS1726" i="1" s="1"/>
  <c r="AV1726" i="1" s="1"/>
  <c r="AT1744" i="1"/>
  <c r="AR1744" i="1"/>
  <c r="AS1744" i="1" s="1"/>
  <c r="AV1744" i="1" s="1"/>
  <c r="AR1708" i="1"/>
  <c r="AS1708" i="1" s="1"/>
  <c r="AV1708" i="1" s="1"/>
  <c r="AT1708" i="1"/>
  <c r="BG1708" i="1" s="1"/>
  <c r="AT1784" i="1"/>
  <c r="BG1784" i="1" s="1"/>
  <c r="AR1784" i="1"/>
  <c r="AS1784" i="1" s="1"/>
  <c r="AV1784" i="1" s="1"/>
  <c r="AR1802" i="1"/>
  <c r="AS1802" i="1" s="1"/>
  <c r="AV1802" i="1" s="1"/>
  <c r="AT1802" i="1"/>
  <c r="AR1719" i="1"/>
  <c r="AS1719" i="1" s="1"/>
  <c r="AV1719" i="1" s="1"/>
  <c r="AT1719" i="1"/>
  <c r="AR1812" i="1"/>
  <c r="AS1812" i="1" s="1"/>
  <c r="AV1812" i="1" s="1"/>
  <c r="AT1812" i="1"/>
  <c r="M1956" i="1"/>
  <c r="AT1377" i="1"/>
  <c r="AR1484" i="1"/>
  <c r="AS1484" i="1" s="1"/>
  <c r="AU1484" i="1" s="1"/>
  <c r="AR1504" i="1"/>
  <c r="AS1504" i="1" s="1"/>
  <c r="AR1572" i="1"/>
  <c r="AS1572" i="1" s="1"/>
  <c r="AU1572" i="1" s="1"/>
  <c r="AT1634" i="1"/>
  <c r="BG1634" i="1" s="1"/>
  <c r="AR1634" i="1"/>
  <c r="AS1634" i="1" s="1"/>
  <c r="AV1634" i="1" s="1"/>
  <c r="AR1686" i="1"/>
  <c r="AS1686" i="1" s="1"/>
  <c r="AT1805" i="1"/>
  <c r="AT1451" i="1"/>
  <c r="AT1506" i="1"/>
  <c r="AR1511" i="1"/>
  <c r="AS1511" i="1" s="1"/>
  <c r="AV1511" i="1" s="1"/>
  <c r="AT1511" i="1"/>
  <c r="AT1513" i="1"/>
  <c r="AR1513" i="1"/>
  <c r="AS1513" i="1" s="1"/>
  <c r="AV1513" i="1" s="1"/>
  <c r="AT1604" i="1"/>
  <c r="AR1604" i="1"/>
  <c r="AS1604" i="1" s="1"/>
  <c r="AV1604" i="1" s="1"/>
  <c r="AT1638" i="1"/>
  <c r="AU1638" i="1" s="1"/>
  <c r="AR1670" i="1"/>
  <c r="AS1670" i="1" s="1"/>
  <c r="AV1670" i="1" s="1"/>
  <c r="AT1670" i="1"/>
  <c r="AT1680" i="1"/>
  <c r="AR1680" i="1"/>
  <c r="AS1680" i="1" s="1"/>
  <c r="AV1680" i="1" s="1"/>
  <c r="AT1687" i="1"/>
  <c r="AT1702" i="1"/>
  <c r="AR1702" i="1"/>
  <c r="AS1702" i="1" s="1"/>
  <c r="AV1702" i="1" s="1"/>
  <c r="AR1703" i="1"/>
  <c r="AS1703" i="1" s="1"/>
  <c r="AV1703" i="1" s="1"/>
  <c r="AT1703" i="1"/>
  <c r="BG1703" i="1" s="1"/>
  <c r="AT1713" i="1"/>
  <c r="AR1713" i="1"/>
  <c r="AS1713" i="1" s="1"/>
  <c r="AV1713" i="1" s="1"/>
  <c r="AR1710" i="1"/>
  <c r="AS1710" i="1" s="1"/>
  <c r="AV1710" i="1" s="1"/>
  <c r="AT1710" i="1"/>
  <c r="BG1710" i="1" s="1"/>
  <c r="AT1765" i="1"/>
  <c r="BG1765" i="1" s="1"/>
  <c r="AR1765" i="1"/>
  <c r="AS1765" i="1" s="1"/>
  <c r="AV1765" i="1" s="1"/>
  <c r="AT1666" i="1"/>
  <c r="AR1666" i="1"/>
  <c r="AS1666" i="1" s="1"/>
  <c r="AV1666" i="1" s="1"/>
  <c r="AR1717" i="1"/>
  <c r="AS1717" i="1" s="1"/>
  <c r="AV1717" i="1" s="1"/>
  <c r="AR1799" i="1"/>
  <c r="AS1799" i="1" s="1"/>
  <c r="AV1799" i="1" s="1"/>
  <c r="AT1799" i="1"/>
  <c r="E1966" i="1"/>
  <c r="D1966" i="1" s="1" a="1"/>
  <c r="D1966" i="1" s="1"/>
  <c r="K1956" i="1"/>
  <c r="AR1789" i="1"/>
  <c r="AS1789" i="1" s="1"/>
  <c r="AV1789" i="1" s="1"/>
  <c r="AT1789" i="1"/>
  <c r="O1956" i="1"/>
  <c r="G1956" i="1"/>
  <c r="I1956" i="1"/>
  <c r="AT1794" i="1"/>
  <c r="AR1794" i="1"/>
  <c r="AS1794" i="1" s="1"/>
  <c r="AV1794" i="1" s="1"/>
  <c r="N1956" i="1"/>
  <c r="AM1535" i="1" l="1"/>
  <c r="AN1535" i="1" s="1"/>
  <c r="BB1727" i="1"/>
  <c r="BC1727" i="1" s="1"/>
  <c r="BB1281" i="1"/>
  <c r="BC1281" i="1" s="1"/>
  <c r="BB1620" i="1"/>
  <c r="BC1620" i="1" s="1"/>
  <c r="BB1686" i="1"/>
  <c r="BC1686" i="1" s="1"/>
  <c r="BB1428" i="1"/>
  <c r="BC1428" i="1" s="1"/>
  <c r="BB1776" i="1"/>
  <c r="BC1776" i="1" s="1"/>
  <c r="BB1507" i="1"/>
  <c r="BC1507" i="1" s="1"/>
  <c r="BB1624" i="1"/>
  <c r="BC1624" i="1" s="1"/>
  <c r="BB1549" i="1"/>
  <c r="BC1549" i="1" s="1"/>
  <c r="BB1360" i="1"/>
  <c r="BC1360" i="1" s="1"/>
  <c r="BB1791" i="1"/>
  <c r="BC1791" i="1" s="1"/>
  <c r="BB1611" i="1"/>
  <c r="BC1611" i="1" s="1"/>
  <c r="BB1696" i="1"/>
  <c r="BC1696" i="1" s="1"/>
  <c r="BB1807" i="1"/>
  <c r="BC1807" i="1" s="1"/>
  <c r="AM1628" i="1"/>
  <c r="AN1628" i="1" s="1"/>
  <c r="AM1659" i="1"/>
  <c r="AN1659" i="1" s="1"/>
  <c r="AM1695" i="1"/>
  <c r="AN1695" i="1" s="1"/>
  <c r="AM1610" i="1"/>
  <c r="AN1610" i="1" s="1"/>
  <c r="AM1772" i="1"/>
  <c r="AN1772" i="1" s="1"/>
  <c r="AM1781" i="1"/>
  <c r="AN1781" i="1" s="1"/>
  <c r="AM1254" i="1"/>
  <c r="AN1254" i="1" s="1"/>
  <c r="AM1642" i="1"/>
  <c r="AN1642" i="1" s="1"/>
  <c r="BB1402" i="1"/>
  <c r="BC1402" i="1" s="1"/>
  <c r="AM1325" i="1"/>
  <c r="AN1325" i="1" s="1"/>
  <c r="AM1629" i="1"/>
  <c r="AN1629" i="1" s="1"/>
  <c r="AM1786" i="1"/>
  <c r="AN1786" i="1" s="1"/>
  <c r="AM1310" i="1"/>
  <c r="AN1310" i="1" s="1"/>
  <c r="AM1798" i="1"/>
  <c r="AN1798" i="1" s="1"/>
  <c r="AM1661" i="1"/>
  <c r="AN1661" i="1" s="1"/>
  <c r="BB1286" i="1"/>
  <c r="BC1286" i="1" s="1"/>
  <c r="BB1666" i="1"/>
  <c r="BC1666" i="1" s="1"/>
  <c r="BB1376" i="1"/>
  <c r="BC1376" i="1" s="1"/>
  <c r="BB1750" i="1"/>
  <c r="BC1750" i="1" s="1"/>
  <c r="AM1240" i="1"/>
  <c r="AN1240" i="1" s="1"/>
  <c r="AM1782" i="1"/>
  <c r="AN1782" i="1" s="1"/>
  <c r="AM1625" i="1"/>
  <c r="AN1625" i="1" s="1"/>
  <c r="AM1426" i="1"/>
  <c r="AN1426" i="1" s="1"/>
  <c r="AM1747" i="1"/>
  <c r="AN1747" i="1" s="1"/>
  <c r="AM1391" i="1"/>
  <c r="AN1391" i="1" s="1"/>
  <c r="AM1256" i="1"/>
  <c r="AN1256" i="1" s="1"/>
  <c r="AM1626" i="1"/>
  <c r="AN1626" i="1" s="1"/>
  <c r="AM1492" i="1"/>
  <c r="AN1492" i="1" s="1"/>
  <c r="AM1666" i="1"/>
  <c r="AN1666" i="1" s="1"/>
  <c r="BB1578" i="1"/>
  <c r="BC1578" i="1" s="1"/>
  <c r="BB1488" i="1"/>
  <c r="BC1488" i="1" s="1"/>
  <c r="BB1437" i="1"/>
  <c r="BC1437" i="1" s="1"/>
  <c r="BB1410" i="1"/>
  <c r="BC1410" i="1" s="1"/>
  <c r="BB1392" i="1"/>
  <c r="BC1392" i="1" s="1"/>
  <c r="BB1766" i="1"/>
  <c r="BC1766" i="1" s="1"/>
  <c r="BB1553" i="1"/>
  <c r="BC1553" i="1" s="1"/>
  <c r="BB1597" i="1"/>
  <c r="BC1597" i="1" s="1"/>
  <c r="BB1344" i="1"/>
  <c r="BC1344" i="1" s="1"/>
  <c r="BB1464" i="1"/>
  <c r="BC1464" i="1" s="1"/>
  <c r="BB1748" i="1"/>
  <c r="BC1748" i="1" s="1"/>
  <c r="BB1411" i="1"/>
  <c r="BC1411" i="1" s="1"/>
  <c r="BB1494" i="1"/>
  <c r="BC1494" i="1" s="1"/>
  <c r="BB1453" i="1"/>
  <c r="BC1453" i="1" s="1"/>
  <c r="BB1664" i="1"/>
  <c r="BC1664" i="1" s="1"/>
  <c r="BB1799" i="1"/>
  <c r="BC1799" i="1" s="1"/>
  <c r="AM1317" i="1"/>
  <c r="AN1317" i="1" s="1"/>
  <c r="AM1634" i="1"/>
  <c r="AN1634" i="1" s="1"/>
  <c r="AM1557" i="1"/>
  <c r="AN1557" i="1" s="1"/>
  <c r="AM1723" i="1"/>
  <c r="AN1723" i="1" s="1"/>
  <c r="BB1560" i="1"/>
  <c r="BC1560" i="1" s="1"/>
  <c r="BB1486" i="1"/>
  <c r="BC1486" i="1" s="1"/>
  <c r="BB1599" i="1"/>
  <c r="BC1599" i="1" s="1"/>
  <c r="BB1446" i="1"/>
  <c r="BC1446" i="1" s="1"/>
  <c r="BB1782" i="1"/>
  <c r="BC1782" i="1" s="1"/>
  <c r="BB1335" i="1"/>
  <c r="BC1335" i="1" s="1"/>
  <c r="BB1629" i="1"/>
  <c r="BC1629" i="1" s="1"/>
  <c r="BB1504" i="1"/>
  <c r="BC1504" i="1" s="1"/>
  <c r="BB1660" i="1"/>
  <c r="BC1660" i="1" s="1"/>
  <c r="BB1367" i="1"/>
  <c r="BC1367" i="1" s="1"/>
  <c r="BB1259" i="1"/>
  <c r="BC1259" i="1" s="1"/>
  <c r="BB1502" i="1"/>
  <c r="BC1502" i="1" s="1"/>
  <c r="BB1708" i="1"/>
  <c r="BC1708" i="1" s="1"/>
  <c r="BB1819" i="1"/>
  <c r="BC1819" i="1" s="1"/>
  <c r="AM1288" i="1"/>
  <c r="AN1288" i="1" s="1"/>
  <c r="AM1354" i="1"/>
  <c r="AN1354" i="1" s="1"/>
  <c r="AM1744" i="1"/>
  <c r="AN1744" i="1" s="1"/>
  <c r="AM1632" i="1"/>
  <c r="AN1632" i="1" s="1"/>
  <c r="AM1785" i="1"/>
  <c r="AN1785" i="1" s="1"/>
  <c r="AM1440" i="1"/>
  <c r="AN1440" i="1" s="1"/>
  <c r="AM1649" i="1"/>
  <c r="AN1649" i="1" s="1"/>
  <c r="AM1802" i="1"/>
  <c r="AN1802" i="1" s="1"/>
  <c r="AM1529" i="1"/>
  <c r="AN1529" i="1" s="1"/>
  <c r="AM1559" i="1"/>
  <c r="AN1559" i="1" s="1"/>
  <c r="AM1580" i="1"/>
  <c r="AN1580" i="1" s="1"/>
  <c r="AM1289" i="1"/>
  <c r="AN1289" i="1" s="1"/>
  <c r="AM1334" i="1"/>
  <c r="AN1334" i="1" s="1"/>
  <c r="AM1718" i="1"/>
  <c r="AN1718" i="1" s="1"/>
  <c r="BB1294" i="1"/>
  <c r="BC1294" i="1" s="1"/>
  <c r="BB1429" i="1"/>
  <c r="BC1429" i="1" s="1"/>
  <c r="BB1496" i="1"/>
  <c r="BC1496" i="1" s="1"/>
  <c r="BB1788" i="1"/>
  <c r="BC1788" i="1" s="1"/>
  <c r="AM1351" i="1"/>
  <c r="AN1351" i="1" s="1"/>
  <c r="AM1396" i="1"/>
  <c r="AN1396" i="1" s="1"/>
  <c r="AM1581" i="1"/>
  <c r="AN1581" i="1" s="1"/>
  <c r="AM1291" i="1"/>
  <c r="AN1291" i="1" s="1"/>
  <c r="AM1343" i="1"/>
  <c r="AN1343" i="1" s="1"/>
  <c r="AM1564" i="1"/>
  <c r="AN1564" i="1" s="1"/>
  <c r="AM1402" i="1"/>
  <c r="AN1402" i="1" s="1"/>
  <c r="AM1788" i="1"/>
  <c r="AN1788" i="1" s="1"/>
  <c r="AM1608" i="1"/>
  <c r="AN1608" i="1" s="1"/>
  <c r="AM1715" i="1"/>
  <c r="AN1715" i="1" s="1"/>
  <c r="BB1645" i="1"/>
  <c r="BC1645" i="1" s="1"/>
  <c r="BB1377" i="1"/>
  <c r="BC1377" i="1" s="1"/>
  <c r="BB1467" i="1"/>
  <c r="BC1467" i="1" s="1"/>
  <c r="BB1500" i="1"/>
  <c r="BC1500" i="1" s="1"/>
  <c r="BB1583" i="1"/>
  <c r="BC1583" i="1" s="1"/>
  <c r="BB1688" i="1"/>
  <c r="BC1688" i="1" s="1"/>
  <c r="BB1343" i="1"/>
  <c r="BC1343" i="1" s="1"/>
  <c r="BB1641" i="1"/>
  <c r="BC1641" i="1" s="1"/>
  <c r="BB1299" i="1"/>
  <c r="BC1299" i="1" s="1"/>
  <c r="BB1606" i="1"/>
  <c r="BC1606" i="1" s="1"/>
  <c r="BB1775" i="1"/>
  <c r="BC1775" i="1" s="1"/>
  <c r="AM1635" i="1"/>
  <c r="AN1635" i="1" s="1"/>
  <c r="AM1677" i="1"/>
  <c r="AN1677" i="1" s="1"/>
  <c r="BB1707" i="1"/>
  <c r="BC1707" i="1" s="1"/>
  <c r="BB1476" i="1"/>
  <c r="BC1476" i="1" s="1"/>
  <c r="BB1591" i="1"/>
  <c r="BC1591" i="1" s="1"/>
  <c r="BB1444" i="1"/>
  <c r="BC1444" i="1" s="1"/>
  <c r="BB1744" i="1"/>
  <c r="BC1744" i="1" s="1"/>
  <c r="BB1717" i="1"/>
  <c r="BC1717" i="1" s="1"/>
  <c r="AM1497" i="1"/>
  <c r="AN1497" i="1" s="1"/>
  <c r="AM1242" i="1"/>
  <c r="AN1242" i="1" s="1"/>
  <c r="AM1667" i="1"/>
  <c r="AN1667" i="1" s="1"/>
  <c r="AM1729" i="1"/>
  <c r="AN1729" i="1" s="1"/>
  <c r="BB1491" i="1"/>
  <c r="BC1491" i="1" s="1"/>
  <c r="BB1266" i="1"/>
  <c r="BC1266" i="1" s="1"/>
  <c r="BB1465" i="1"/>
  <c r="BC1465" i="1" s="1"/>
  <c r="BB1808" i="1"/>
  <c r="BC1808" i="1" s="1"/>
  <c r="BB1604" i="1"/>
  <c r="BC1604" i="1" s="1"/>
  <c r="BB1477" i="1"/>
  <c r="BC1477" i="1" s="1"/>
  <c r="BB1595" i="1"/>
  <c r="BC1595" i="1" s="1"/>
  <c r="BB1675" i="1"/>
  <c r="BC1675" i="1" s="1"/>
  <c r="BB1457" i="1"/>
  <c r="BC1457" i="1" s="1"/>
  <c r="BB1279" i="1"/>
  <c r="BC1279" i="1" s="1"/>
  <c r="BB1514" i="1"/>
  <c r="BC1514" i="1" s="1"/>
  <c r="BB1743" i="1"/>
  <c r="BC1743" i="1" s="1"/>
  <c r="BB1764" i="1"/>
  <c r="BC1764" i="1" s="1"/>
  <c r="AM1348" i="1"/>
  <c r="AN1348" i="1" s="1"/>
  <c r="AM1494" i="1"/>
  <c r="AN1494" i="1" s="1"/>
  <c r="AM1269" i="1"/>
  <c r="AN1269" i="1" s="1"/>
  <c r="AM1704" i="1"/>
  <c r="AN1704" i="1" s="1"/>
  <c r="AM1794" i="1"/>
  <c r="AN1794" i="1" s="1"/>
  <c r="AM1575" i="1"/>
  <c r="AN1575" i="1" s="1"/>
  <c r="AM1720" i="1"/>
  <c r="AN1720" i="1" s="1"/>
  <c r="AM1613" i="1"/>
  <c r="AN1613" i="1" s="1"/>
  <c r="AM1592" i="1"/>
  <c r="AN1592" i="1" s="1"/>
  <c r="AM1638" i="1"/>
  <c r="AN1638" i="1" s="1"/>
  <c r="AM1611" i="1"/>
  <c r="AN1611" i="1" s="1"/>
  <c r="AM1415" i="1"/>
  <c r="AN1415" i="1" s="1"/>
  <c r="AM1349" i="1"/>
  <c r="AN1349" i="1" s="1"/>
  <c r="AM1768" i="1"/>
  <c r="AN1768" i="1" s="1"/>
  <c r="AM1548" i="1"/>
  <c r="AN1548" i="1" s="1"/>
  <c r="BB1442" i="1"/>
  <c r="BC1442" i="1" s="1"/>
  <c r="BB1436" i="1"/>
  <c r="BC1436" i="1" s="1"/>
  <c r="BB1526" i="1"/>
  <c r="BC1526" i="1" s="1"/>
  <c r="BB1809" i="1"/>
  <c r="BC1809" i="1" s="1"/>
  <c r="AM1808" i="1"/>
  <c r="AN1808" i="1" s="1"/>
  <c r="AM1697" i="1"/>
  <c r="AN1697" i="1" s="1"/>
  <c r="AM1620" i="1"/>
  <c r="AN1620" i="1" s="1"/>
  <c r="AM1463" i="1"/>
  <c r="AN1463" i="1" s="1"/>
  <c r="AM1381" i="1"/>
  <c r="AN1381" i="1" s="1"/>
  <c r="AM1286" i="1"/>
  <c r="AN1286" i="1" s="1"/>
  <c r="AM1267" i="1"/>
  <c r="AN1267" i="1" s="1"/>
  <c r="AM1680" i="1"/>
  <c r="AN1680" i="1" s="1"/>
  <c r="AM1804" i="1"/>
  <c r="AN1804" i="1" s="1"/>
  <c r="AM1765" i="1"/>
  <c r="AN1765" i="1" s="1"/>
  <c r="BB1317" i="1"/>
  <c r="BC1317" i="1" s="1"/>
  <c r="BB1422" i="1"/>
  <c r="BC1422" i="1" s="1"/>
  <c r="BB1475" i="1"/>
  <c r="BC1475" i="1" s="1"/>
  <c r="BB1493" i="1"/>
  <c r="BC1493" i="1" s="1"/>
  <c r="BB1784" i="1"/>
  <c r="BC1784" i="1" s="1"/>
  <c r="BB1762" i="1"/>
  <c r="BC1762" i="1" s="1"/>
  <c r="BB1291" i="1"/>
  <c r="BC1291" i="1" s="1"/>
  <c r="BB1337" i="1"/>
  <c r="BC1337" i="1" s="1"/>
  <c r="BB1781" i="1"/>
  <c r="BC1781" i="1" s="1"/>
  <c r="BB1558" i="1"/>
  <c r="BC1558" i="1" s="1"/>
  <c r="BB1610" i="1"/>
  <c r="BC1610" i="1" s="1"/>
  <c r="BB1458" i="1"/>
  <c r="BC1458" i="1" s="1"/>
  <c r="BB1815" i="1"/>
  <c r="BC1815" i="1" s="1"/>
  <c r="BB1724" i="1"/>
  <c r="BC1724" i="1" s="1"/>
  <c r="AM1347" i="1"/>
  <c r="AN1347" i="1" s="1"/>
  <c r="AM1295" i="1"/>
  <c r="AN1295" i="1" s="1"/>
  <c r="AM1670" i="1"/>
  <c r="AN1670" i="1" s="1"/>
  <c r="AM1741" i="1"/>
  <c r="AN1741" i="1" s="1"/>
  <c r="BB1460" i="1"/>
  <c r="BC1460" i="1" s="1"/>
  <c r="BB1555" i="1"/>
  <c r="BC1555" i="1" s="1"/>
  <c r="BB1300" i="1"/>
  <c r="BC1300" i="1" s="1"/>
  <c r="BB1570" i="1"/>
  <c r="BC1570" i="1" s="1"/>
  <c r="BB1755" i="1"/>
  <c r="BC1755" i="1" s="1"/>
  <c r="BB1371" i="1"/>
  <c r="BC1371" i="1" s="1"/>
  <c r="BB1454" i="1"/>
  <c r="BC1454" i="1" s="1"/>
  <c r="BB1801" i="1"/>
  <c r="BC1801" i="1" s="1"/>
  <c r="BB1540" i="1"/>
  <c r="BC1540" i="1" s="1"/>
  <c r="BB1636" i="1"/>
  <c r="BC1636" i="1" s="1"/>
  <c r="BB1412" i="1"/>
  <c r="BC1412" i="1" s="1"/>
  <c r="BB1535" i="1"/>
  <c r="BC1535" i="1" s="1"/>
  <c r="BB1773" i="1"/>
  <c r="BC1773" i="1" s="1"/>
  <c r="AM1566" i="1"/>
  <c r="AN1566" i="1" s="1"/>
  <c r="AM1573" i="1"/>
  <c r="AN1573" i="1" s="1"/>
  <c r="AM1673" i="1"/>
  <c r="AN1673" i="1" s="1"/>
  <c r="AM1323" i="1"/>
  <c r="AN1323" i="1" s="1"/>
  <c r="AM1591" i="1"/>
  <c r="AN1591" i="1" s="1"/>
  <c r="AM1730" i="1"/>
  <c r="AN1730" i="1" s="1"/>
  <c r="AM1260" i="1"/>
  <c r="AN1260" i="1" s="1"/>
  <c r="AM1562" i="1"/>
  <c r="AN1562" i="1" s="1"/>
  <c r="AM1685" i="1"/>
  <c r="AN1685" i="1" s="1"/>
  <c r="AM1360" i="1"/>
  <c r="AN1360" i="1" s="1"/>
  <c r="AM1342" i="1"/>
  <c r="AN1342" i="1" s="1"/>
  <c r="AM1710" i="1"/>
  <c r="AN1710" i="1" s="1"/>
  <c r="AM1460" i="1"/>
  <c r="AN1460" i="1" s="1"/>
  <c r="AM1816" i="1"/>
  <c r="AN1816" i="1" s="1"/>
  <c r="BB1544" i="1"/>
  <c r="BC1544" i="1" s="1"/>
  <c r="BB1519" i="1"/>
  <c r="BC1519" i="1" s="1"/>
  <c r="BB1541" i="1"/>
  <c r="BC1541" i="1" s="1"/>
  <c r="BB1687" i="1"/>
  <c r="BC1687" i="1" s="1"/>
  <c r="AM1749" i="1"/>
  <c r="AN1749" i="1" s="1"/>
  <c r="AM1570" i="1"/>
  <c r="AN1570" i="1" s="1"/>
  <c r="AM1684" i="1"/>
  <c r="AN1684" i="1" s="1"/>
  <c r="AM1561" i="1"/>
  <c r="AN1561" i="1" s="1"/>
  <c r="AM1474" i="1"/>
  <c r="AN1474" i="1" s="1"/>
  <c r="AM1809" i="1"/>
  <c r="AN1809" i="1" s="1"/>
  <c r="AM1556" i="1"/>
  <c r="AN1556" i="1" s="1"/>
  <c r="BB1238" i="1"/>
  <c r="BC1238" i="1" s="1"/>
  <c r="BB1365" i="1"/>
  <c r="BC1365" i="1" s="1"/>
  <c r="BB1340" i="1"/>
  <c r="BC1340" i="1" s="1"/>
  <c r="BB1616" i="1"/>
  <c r="BC1616" i="1" s="1"/>
  <c r="BB1609" i="1"/>
  <c r="BC1609" i="1" s="1"/>
  <c r="BB1814" i="1"/>
  <c r="BC1814" i="1" s="1"/>
  <c r="BB1805" i="1"/>
  <c r="BC1805" i="1" s="1"/>
  <c r="BB1516" i="1"/>
  <c r="BC1516" i="1" s="1"/>
  <c r="BB1568" i="1"/>
  <c r="BC1568" i="1" s="1"/>
  <c r="BB1440" i="1"/>
  <c r="BC1440" i="1" s="1"/>
  <c r="BB1479" i="1"/>
  <c r="BC1479" i="1" s="1"/>
  <c r="BB1713" i="1"/>
  <c r="BC1713" i="1" s="1"/>
  <c r="AM1281" i="1"/>
  <c r="AN1281" i="1" s="1"/>
  <c r="BB1668" i="1"/>
  <c r="BC1668" i="1" s="1"/>
  <c r="BB1623" i="1"/>
  <c r="BC1623" i="1" s="1"/>
  <c r="BB1659" i="1"/>
  <c r="BC1659" i="1" s="1"/>
  <c r="BB1818" i="1"/>
  <c r="BC1818" i="1" s="1"/>
  <c r="BB1785" i="1"/>
  <c r="BC1785" i="1" s="1"/>
  <c r="AM1403" i="1"/>
  <c r="AN1403" i="1" s="1"/>
  <c r="AM1313" i="1"/>
  <c r="AN1313" i="1" s="1"/>
  <c r="AM1542" i="1"/>
  <c r="AN1542" i="1" s="1"/>
  <c r="AM1769" i="1"/>
  <c r="AN1769" i="1" s="1"/>
  <c r="AM1434" i="1"/>
  <c r="AN1434" i="1" s="1"/>
  <c r="BB1581" i="1"/>
  <c r="BC1581" i="1" s="1"/>
  <c r="BB1420" i="1"/>
  <c r="BC1420" i="1" s="1"/>
  <c r="BB1803" i="1"/>
  <c r="BC1803" i="1" s="1"/>
  <c r="BB1676" i="1"/>
  <c r="BC1676" i="1" s="1"/>
  <c r="BB1461" i="1"/>
  <c r="BC1461" i="1" s="1"/>
  <c r="BB1425" i="1"/>
  <c r="BC1425" i="1" s="1"/>
  <c r="BB1342" i="1"/>
  <c r="BC1342" i="1" s="1"/>
  <c r="BB1585" i="1"/>
  <c r="BC1585" i="1" s="1"/>
  <c r="BB1816" i="1"/>
  <c r="BC1816" i="1" s="1"/>
  <c r="BB1450" i="1"/>
  <c r="BC1450" i="1" s="1"/>
  <c r="BB1647" i="1"/>
  <c r="BC1647" i="1" s="1"/>
  <c r="BB1798" i="1"/>
  <c r="BC1798" i="1" s="1"/>
  <c r="AM1602" i="1"/>
  <c r="AN1602" i="1" s="1"/>
  <c r="AM1264" i="1"/>
  <c r="AN1264" i="1" s="1"/>
  <c r="AM1558" i="1"/>
  <c r="AN1558" i="1" s="1"/>
  <c r="AM1411" i="1"/>
  <c r="AN1411" i="1" s="1"/>
  <c r="AM1646" i="1"/>
  <c r="AN1646" i="1" s="1"/>
  <c r="AM1797" i="1"/>
  <c r="AN1797" i="1" s="1"/>
  <c r="AM1395" i="1"/>
  <c r="AN1395" i="1" s="1"/>
  <c r="AM1509" i="1"/>
  <c r="AN1509" i="1" s="1"/>
  <c r="AM1713" i="1"/>
  <c r="AN1713" i="1" s="1"/>
  <c r="BB1322" i="1"/>
  <c r="BC1322" i="1" s="1"/>
  <c r="AM1364" i="1"/>
  <c r="AN1364" i="1" s="1"/>
  <c r="AM1594" i="1"/>
  <c r="AN1594" i="1" s="1"/>
  <c r="AM1445" i="1"/>
  <c r="AN1445" i="1" s="1"/>
  <c r="AM1477" i="1"/>
  <c r="AN1477" i="1" s="1"/>
  <c r="AM1675" i="1"/>
  <c r="AN1675" i="1" s="1"/>
  <c r="BB1301" i="1"/>
  <c r="BC1301" i="1" s="1"/>
  <c r="BB1761" i="1"/>
  <c r="BC1761" i="1" s="1"/>
  <c r="BB1582" i="1"/>
  <c r="BC1582" i="1" s="1"/>
  <c r="BB1804" i="1"/>
  <c r="BC1804" i="1" s="1"/>
  <c r="AM1480" i="1"/>
  <c r="AN1480" i="1" s="1"/>
  <c r="AM1776" i="1"/>
  <c r="AN1776" i="1" s="1"/>
  <c r="AM1760" i="1"/>
  <c r="AN1760" i="1" s="1"/>
  <c r="AM1712" i="1"/>
  <c r="AN1712" i="1" s="1"/>
  <c r="AM1253" i="1"/>
  <c r="AN1253" i="1" s="1"/>
  <c r="AM1346" i="1"/>
  <c r="AN1346" i="1" s="1"/>
  <c r="AM1429" i="1"/>
  <c r="AN1429" i="1" s="1"/>
  <c r="AM1687" i="1"/>
  <c r="AN1687" i="1" s="1"/>
  <c r="AM1693" i="1"/>
  <c r="AN1693" i="1" s="1"/>
  <c r="AM1651" i="1"/>
  <c r="AN1651" i="1" s="1"/>
  <c r="BB1430" i="1"/>
  <c r="BC1430" i="1" s="1"/>
  <c r="BB1353" i="1"/>
  <c r="BC1353" i="1" s="1"/>
  <c r="BB1729" i="1"/>
  <c r="BC1729" i="1" s="1"/>
  <c r="BB1448" i="1"/>
  <c r="BC1448" i="1" s="1"/>
  <c r="BB1658" i="1"/>
  <c r="BC1658" i="1" s="1"/>
  <c r="BB1810" i="1"/>
  <c r="BC1810" i="1" s="1"/>
  <c r="BB1523" i="1"/>
  <c r="BC1523" i="1" s="1"/>
  <c r="BB1712" i="1"/>
  <c r="BC1712" i="1" s="1"/>
  <c r="BB1427" i="1"/>
  <c r="BC1427" i="1" s="1"/>
  <c r="BB1509" i="1"/>
  <c r="BC1509" i="1" s="1"/>
  <c r="BB1726" i="1"/>
  <c r="BC1726" i="1" s="1"/>
  <c r="BB1754" i="1"/>
  <c r="BC1754" i="1" s="1"/>
  <c r="BB1489" i="1"/>
  <c r="BC1489" i="1" s="1"/>
  <c r="AM1538" i="1"/>
  <c r="AN1538" i="1" s="1"/>
  <c r="BB1506" i="1"/>
  <c r="BC1506" i="1" s="1"/>
  <c r="BB1731" i="1"/>
  <c r="BC1731" i="1" s="1"/>
  <c r="AM1408" i="1"/>
  <c r="AN1408" i="1" s="1"/>
  <c r="AM1485" i="1"/>
  <c r="AN1485" i="1" s="1"/>
  <c r="AM1259" i="1"/>
  <c r="AN1259" i="1" s="1"/>
  <c r="AM1505" i="1"/>
  <c r="AN1505" i="1" s="1"/>
  <c r="BB1756" i="1"/>
  <c r="BC1756" i="1" s="1"/>
  <c r="AM1803" i="1"/>
  <c r="AN1803" i="1" s="1"/>
  <c r="AM1586" i="1"/>
  <c r="AN1586" i="1" s="1"/>
  <c r="BB1738" i="1"/>
  <c r="BC1738" i="1" s="1"/>
  <c r="BB1681" i="1"/>
  <c r="BC1681" i="1" s="1"/>
  <c r="BB1426" i="1"/>
  <c r="BC1426" i="1" s="1"/>
  <c r="BB1350" i="1"/>
  <c r="BC1350" i="1" s="1"/>
  <c r="AM1425" i="1"/>
  <c r="AN1425" i="1" s="1"/>
  <c r="BB1646" i="1"/>
  <c r="BC1646" i="1" s="1"/>
  <c r="BB1273" i="1"/>
  <c r="BC1273" i="1" s="1"/>
  <c r="BB1584" i="1"/>
  <c r="BC1584" i="1" s="1"/>
  <c r="BB1700" i="1"/>
  <c r="BC1700" i="1" s="1"/>
  <c r="AM1385" i="1"/>
  <c r="AN1385" i="1" s="1"/>
  <c r="AM1601" i="1"/>
  <c r="AN1601" i="1" s="1"/>
  <c r="AM1817" i="1"/>
  <c r="AN1817" i="1" s="1"/>
  <c r="AM1699" i="1"/>
  <c r="AN1699" i="1" s="1"/>
  <c r="BB1306" i="1"/>
  <c r="BC1306" i="1" s="1"/>
  <c r="BB1345" i="1"/>
  <c r="BC1345" i="1" s="1"/>
  <c r="BB1643" i="1"/>
  <c r="BC1643" i="1" s="1"/>
  <c r="BB1327" i="1"/>
  <c r="BC1327" i="1" s="1"/>
  <c r="BB1633" i="1"/>
  <c r="BC1633" i="1" s="1"/>
  <c r="BB1424" i="1"/>
  <c r="BC1424" i="1" s="1"/>
  <c r="BB1690" i="1"/>
  <c r="BC1690" i="1" s="1"/>
  <c r="BB1270" i="1"/>
  <c r="BC1270" i="1" s="1"/>
  <c r="BB1589" i="1"/>
  <c r="BC1589" i="1" s="1"/>
  <c r="BB1821" i="1"/>
  <c r="BC1821" i="1" s="1"/>
  <c r="AM1431" i="1"/>
  <c r="AN1431" i="1" s="1"/>
  <c r="AM1309" i="1"/>
  <c r="AN1309" i="1" s="1"/>
  <c r="AM1543" i="1"/>
  <c r="AN1543" i="1" s="1"/>
  <c r="AM1689" i="1"/>
  <c r="AN1689" i="1" s="1"/>
  <c r="AM1579" i="1"/>
  <c r="AN1579" i="1" s="1"/>
  <c r="AM1818" i="1"/>
  <c r="AN1818" i="1" s="1"/>
  <c r="AM1247" i="1"/>
  <c r="AN1247" i="1" s="1"/>
  <c r="AM1374" i="1"/>
  <c r="AN1374" i="1" s="1"/>
  <c r="BB1732" i="1"/>
  <c r="BC1732" i="1" s="1"/>
  <c r="AM1549" i="1"/>
  <c r="AN1549" i="1" s="1"/>
  <c r="AM1315" i="1"/>
  <c r="AN1315" i="1" s="1"/>
  <c r="AM1660" i="1"/>
  <c r="AN1660" i="1" s="1"/>
  <c r="AM1367" i="1"/>
  <c r="AN1367" i="1" s="1"/>
  <c r="AM1624" i="1"/>
  <c r="AN1624" i="1" s="1"/>
  <c r="AM1574" i="1"/>
  <c r="AN1574" i="1" s="1"/>
  <c r="AM1764" i="1"/>
  <c r="AN1764" i="1" s="1"/>
  <c r="BB1244" i="1"/>
  <c r="BC1244" i="1" s="1"/>
  <c r="BB1356" i="1"/>
  <c r="BC1356" i="1" s="1"/>
  <c r="BB1249" i="1"/>
  <c r="BC1249" i="1" s="1"/>
  <c r="BB1352" i="1"/>
  <c r="BC1352" i="1" s="1"/>
  <c r="BB1630" i="1"/>
  <c r="BC1630" i="1" s="1"/>
  <c r="BB1765" i="1"/>
  <c r="BC1765" i="1" s="1"/>
  <c r="AM1441" i="1"/>
  <c r="AN1441" i="1" s="1"/>
  <c r="AM1607" i="1"/>
  <c r="AN1607" i="1" s="1"/>
  <c r="AM1714" i="1"/>
  <c r="AN1714" i="1" s="1"/>
  <c r="AM1568" i="1"/>
  <c r="AN1568" i="1" s="1"/>
  <c r="AM1516" i="1"/>
  <c r="AN1516" i="1" s="1"/>
  <c r="AM1436" i="1"/>
  <c r="AN1436" i="1" s="1"/>
  <c r="AM1421" i="1"/>
  <c r="AN1421" i="1" s="1"/>
  <c r="AM1571" i="1"/>
  <c r="AN1571" i="1" s="1"/>
  <c r="AM1615" i="1"/>
  <c r="AN1615" i="1" s="1"/>
  <c r="AM1750" i="1"/>
  <c r="AN1750" i="1" s="1"/>
  <c r="BB1272" i="1"/>
  <c r="BC1272" i="1" s="1"/>
  <c r="BB1332" i="1"/>
  <c r="BC1332" i="1" s="1"/>
  <c r="BB1452" i="1"/>
  <c r="BC1452" i="1" s="1"/>
  <c r="BB1482" i="1"/>
  <c r="BC1482" i="1" s="1"/>
  <c r="BB1667" i="1"/>
  <c r="BC1667" i="1" s="1"/>
  <c r="BB1723" i="1"/>
  <c r="BC1723" i="1" s="1"/>
  <c r="BB1478" i="1"/>
  <c r="BC1478" i="1" s="1"/>
  <c r="BB1418" i="1"/>
  <c r="BC1418" i="1" s="1"/>
  <c r="BB1605" i="1"/>
  <c r="BC1605" i="1" s="1"/>
  <c r="BB1374" i="1"/>
  <c r="BC1374" i="1" s="1"/>
  <c r="BB1685" i="1"/>
  <c r="BC1685" i="1" s="1"/>
  <c r="BB1598" i="1"/>
  <c r="BC1598" i="1" s="1"/>
  <c r="BB1328" i="1"/>
  <c r="BC1328" i="1" s="1"/>
  <c r="AM1551" i="1"/>
  <c r="AN1551" i="1" s="1"/>
  <c r="AM1706" i="1"/>
  <c r="AN1706" i="1" s="1"/>
  <c r="BB1551" i="1"/>
  <c r="BC1551" i="1" s="1"/>
  <c r="BB1710" i="1"/>
  <c r="BC1710" i="1" s="1"/>
  <c r="AM1378" i="1"/>
  <c r="AN1378" i="1" s="1"/>
  <c r="AM1569" i="1"/>
  <c r="AN1569" i="1" s="1"/>
  <c r="AM1409" i="1"/>
  <c r="AN1409" i="1" s="1"/>
  <c r="BB1331" i="1"/>
  <c r="BC1331" i="1" s="1"/>
  <c r="AM1732" i="1"/>
  <c r="AN1732" i="1" s="1"/>
  <c r="AM1466" i="1"/>
  <c r="AN1466" i="1" s="1"/>
  <c r="AM1733" i="1"/>
  <c r="AN1733" i="1" s="1"/>
  <c r="BB1527" i="1"/>
  <c r="BC1527" i="1" s="1"/>
  <c r="BB1769" i="1"/>
  <c r="BC1769" i="1" s="1"/>
  <c r="BB1254" i="1"/>
  <c r="BC1254" i="1" s="1"/>
  <c r="AM1762" i="1"/>
  <c r="AN1762" i="1" s="1"/>
  <c r="BB1770" i="1"/>
  <c r="BC1770" i="1" s="1"/>
  <c r="BB1614" i="1"/>
  <c r="BC1614" i="1" s="1"/>
  <c r="BB1355" i="1"/>
  <c r="BC1355" i="1" s="1"/>
  <c r="BB1812" i="1"/>
  <c r="BC1812" i="1" s="1"/>
  <c r="AM1588" i="1"/>
  <c r="AN1588" i="1" s="1"/>
  <c r="BB1783" i="1"/>
  <c r="BC1783" i="1" s="1"/>
  <c r="AM1279" i="1"/>
  <c r="AN1279" i="1" s="1"/>
  <c r="BB1339" i="1"/>
  <c r="BC1339" i="1" s="1"/>
  <c r="AM1428" i="1"/>
  <c r="AN1428" i="1" s="1"/>
  <c r="AM1541" i="1"/>
  <c r="AN1541" i="1" s="1"/>
  <c r="BB1287" i="1"/>
  <c r="BC1287" i="1" s="1"/>
  <c r="BB1796" i="1"/>
  <c r="BC1796" i="1" s="1"/>
  <c r="BB1561" i="1"/>
  <c r="BC1561" i="1" s="1"/>
  <c r="BB1419" i="1"/>
  <c r="BC1419" i="1" s="1"/>
  <c r="BB1296" i="1"/>
  <c r="BC1296" i="1" s="1"/>
  <c r="AM1302" i="1"/>
  <c r="AN1302" i="1" s="1"/>
  <c r="AM1745" i="1"/>
  <c r="AN1745" i="1" s="1"/>
  <c r="BB1435" i="1"/>
  <c r="BC1435" i="1" s="1"/>
  <c r="AM1767" i="1"/>
  <c r="AN1767" i="1" s="1"/>
  <c r="BB1274" i="1"/>
  <c r="BC1274" i="1" s="1"/>
  <c r="BB1705" i="1"/>
  <c r="BC1705" i="1" s="1"/>
  <c r="AM1333" i="1"/>
  <c r="AN1333" i="1" s="1"/>
  <c r="AM1314" i="1"/>
  <c r="AN1314" i="1" s="1"/>
  <c r="AM1606" i="1"/>
  <c r="AN1606" i="1" s="1"/>
  <c r="AM1669" i="1"/>
  <c r="AN1669" i="1" s="1"/>
  <c r="AM1322" i="1"/>
  <c r="AN1322" i="1" s="1"/>
  <c r="AM1405" i="1"/>
  <c r="AN1405" i="1" s="1"/>
  <c r="AM1674" i="1"/>
  <c r="AN1674" i="1" s="1"/>
  <c r="AM1696" i="1"/>
  <c r="AN1696" i="1" s="1"/>
  <c r="AM1801" i="1"/>
  <c r="AN1801" i="1" s="1"/>
  <c r="BB1447" i="1"/>
  <c r="BC1447" i="1" s="1"/>
  <c r="BB1474" i="1"/>
  <c r="BC1474" i="1" s="1"/>
  <c r="BB1651" i="1"/>
  <c r="BC1651" i="1" s="1"/>
  <c r="BB1792" i="1"/>
  <c r="BC1792" i="1" s="1"/>
  <c r="AM1510" i="1"/>
  <c r="AN1510" i="1" s="1"/>
  <c r="AM1643" i="1"/>
  <c r="AN1643" i="1" s="1"/>
  <c r="AM1755" i="1"/>
  <c r="AN1755" i="1" s="1"/>
  <c r="AM1283" i="1"/>
  <c r="AN1283" i="1" s="1"/>
  <c r="AM1388" i="1"/>
  <c r="AN1388" i="1" s="1"/>
  <c r="AM1433" i="1"/>
  <c r="AN1433" i="1" s="1"/>
  <c r="BB1246" i="1"/>
  <c r="BC1246" i="1" s="1"/>
  <c r="AM1294" i="1"/>
  <c r="AN1294" i="1" s="1"/>
  <c r="AM1722" i="1"/>
  <c r="AN1722" i="1" s="1"/>
  <c r="AM1728" i="1"/>
  <c r="AN1728" i="1" s="1"/>
  <c r="AM1630" i="1"/>
  <c r="AN1630" i="1" s="1"/>
  <c r="AM1756" i="1"/>
  <c r="AN1756" i="1" s="1"/>
  <c r="BB1358" i="1"/>
  <c r="BC1358" i="1" s="1"/>
  <c r="BB1545" i="1"/>
  <c r="BC1545" i="1" s="1"/>
  <c r="BB1572" i="1"/>
  <c r="BC1572" i="1" s="1"/>
  <c r="BB1601" i="1"/>
  <c r="BC1601" i="1" s="1"/>
  <c r="BB1706" i="1"/>
  <c r="BC1706" i="1" s="1"/>
  <c r="BB1741" i="1"/>
  <c r="BC1741" i="1" s="1"/>
  <c r="BB1388" i="1"/>
  <c r="BC1388" i="1" s="1"/>
  <c r="BB1612" i="1"/>
  <c r="BC1612" i="1" s="1"/>
  <c r="BB1389" i="1"/>
  <c r="BC1389" i="1" s="1"/>
  <c r="BB1562" i="1"/>
  <c r="BC1562" i="1" s="1"/>
  <c r="BB1655" i="1"/>
  <c r="BC1655" i="1" s="1"/>
  <c r="BB1546" i="1"/>
  <c r="BC1546" i="1" s="1"/>
  <c r="AM1365" i="1"/>
  <c r="AN1365" i="1" s="1"/>
  <c r="BB1351" i="1"/>
  <c r="BC1351" i="1" s="1"/>
  <c r="BB1338" i="1"/>
  <c r="BC1338" i="1" s="1"/>
  <c r="BB1746" i="1"/>
  <c r="BC1746" i="1" s="1"/>
  <c r="AM1503" i="1"/>
  <c r="AN1503" i="1" s="1"/>
  <c r="AM1726" i="1"/>
  <c r="AN1726" i="1" s="1"/>
  <c r="AM1297" i="1"/>
  <c r="AN1297" i="1" s="1"/>
  <c r="AM1771" i="1"/>
  <c r="AN1771" i="1" s="1"/>
  <c r="BB1737" i="1"/>
  <c r="BC1737" i="1" s="1"/>
  <c r="BB1366" i="1"/>
  <c r="BC1366" i="1" s="1"/>
  <c r="BB1806" i="1"/>
  <c r="BC1806" i="1" s="1"/>
  <c r="BB1797" i="1"/>
  <c r="BC1797" i="1" s="1"/>
  <c r="AM1475" i="1"/>
  <c r="AN1475" i="1" s="1"/>
  <c r="AM1716" i="1"/>
  <c r="AN1716" i="1" s="1"/>
  <c r="BB1375" i="1"/>
  <c r="BC1375" i="1" s="1"/>
  <c r="BB1290" i="1"/>
  <c r="BC1290" i="1" s="1"/>
  <c r="AM1420" i="1"/>
  <c r="AN1420" i="1" s="1"/>
  <c r="BB1786" i="1"/>
  <c r="BC1786" i="1" s="1"/>
  <c r="BB1459" i="1"/>
  <c r="BC1459" i="1" s="1"/>
  <c r="BB1674" i="1"/>
  <c r="BC1674" i="1" s="1"/>
  <c r="AM1584" i="1"/>
  <c r="AN1584" i="1" s="1"/>
  <c r="AM1359" i="1"/>
  <c r="AN1359" i="1" s="1"/>
  <c r="AM1815" i="1"/>
  <c r="AN1815" i="1" s="1"/>
  <c r="AM1691" i="1"/>
  <c r="AN1691" i="1" s="1"/>
  <c r="AM1499" i="1"/>
  <c r="AN1499" i="1" s="1"/>
  <c r="AM1759" i="1"/>
  <c r="AN1759" i="1" s="1"/>
  <c r="AM1821" i="1"/>
  <c r="AN1821" i="1" s="1"/>
  <c r="BB1615" i="1"/>
  <c r="BC1615" i="1" s="1"/>
  <c r="BB1662" i="1"/>
  <c r="BC1662" i="1" s="1"/>
  <c r="AM1293" i="1"/>
  <c r="AN1293" i="1" s="1"/>
  <c r="AM1787" i="1"/>
  <c r="AN1787" i="1" s="1"/>
  <c r="AM1376" i="1"/>
  <c r="AN1376" i="1" s="1"/>
  <c r="AM1702" i="1"/>
  <c r="AN1702" i="1" s="1"/>
  <c r="BB1512" i="1"/>
  <c r="BC1512" i="1" s="1"/>
  <c r="BB1793" i="1"/>
  <c r="BC1793" i="1" s="1"/>
  <c r="BB1699" i="1"/>
  <c r="BC1699" i="1" s="1"/>
  <c r="BB1747" i="1"/>
  <c r="BC1747" i="1" s="1"/>
  <c r="BB1524" i="1"/>
  <c r="BC1524" i="1" s="1"/>
  <c r="BB1368" i="1"/>
  <c r="BC1368" i="1" s="1"/>
  <c r="BB1653" i="1"/>
  <c r="BC1653" i="1" s="1"/>
  <c r="AM1645" i="1"/>
  <c r="AN1645" i="1" s="1"/>
  <c r="BB1531" i="1"/>
  <c r="BC1531" i="1" s="1"/>
  <c r="BB1282" i="1"/>
  <c r="BC1282" i="1" s="1"/>
  <c r="BB1665" i="1"/>
  <c r="BC1665" i="1" s="1"/>
  <c r="BB1800" i="1"/>
  <c r="BC1800" i="1" s="1"/>
  <c r="AM1623" i="1"/>
  <c r="AN1623" i="1" s="1"/>
  <c r="AM1546" i="1"/>
  <c r="AN1546" i="1" s="1"/>
  <c r="AM1524" i="1"/>
  <c r="AN1524" i="1" s="1"/>
  <c r="AM1775" i="1"/>
  <c r="AN1775" i="1" s="1"/>
  <c r="AM1672" i="1"/>
  <c r="AN1672" i="1" s="1"/>
  <c r="AM1522" i="1"/>
  <c r="AN1522" i="1" s="1"/>
  <c r="AM1518" i="1"/>
  <c r="AN1518" i="1" s="1"/>
  <c r="BB1715" i="1"/>
  <c r="BC1715" i="1" s="1"/>
  <c r="AM1390" i="1"/>
  <c r="AN1390" i="1" s="1"/>
  <c r="AM1719" i="1"/>
  <c r="AN1719" i="1" s="1"/>
  <c r="AM1657" i="1"/>
  <c r="AN1657" i="1" s="1"/>
  <c r="BB1520" i="1"/>
  <c r="BC1520" i="1" s="1"/>
  <c r="BB1684" i="1"/>
  <c r="BC1684" i="1" s="1"/>
  <c r="BB1720" i="1"/>
  <c r="BC1720" i="1" s="1"/>
  <c r="BB1534" i="1"/>
  <c r="BC1534" i="1" s="1"/>
  <c r="BB1689" i="1"/>
  <c r="BC1689" i="1" s="1"/>
  <c r="AM1545" i="1"/>
  <c r="AN1545" i="1" s="1"/>
  <c r="BB1417" i="1"/>
  <c r="BC1417" i="1" s="1"/>
  <c r="BB1311" i="1"/>
  <c r="BC1311" i="1" s="1"/>
  <c r="BB1245" i="1"/>
  <c r="BC1245" i="1" s="1"/>
  <c r="AM1387" i="1"/>
  <c r="AN1387" i="1" s="1"/>
  <c r="BB1683" i="1"/>
  <c r="BC1683" i="1" s="1"/>
  <c r="BB1567" i="1"/>
  <c r="BC1567" i="1" s="1"/>
  <c r="AM1321" i="1"/>
  <c r="AN1321" i="1" s="1"/>
  <c r="AM1664" i="1"/>
  <c r="AN1664" i="1" s="1"/>
  <c r="AM1806" i="1"/>
  <c r="AN1806" i="1" s="1"/>
  <c r="AM1619" i="1"/>
  <c r="AN1619" i="1" s="1"/>
  <c r="AM1355" i="1"/>
  <c r="AN1355" i="1" s="1"/>
  <c r="AM1585" i="1"/>
  <c r="AN1585" i="1" s="1"/>
  <c r="AM1753" i="1"/>
  <c r="AN1753" i="1" s="1"/>
  <c r="BB1384" i="1"/>
  <c r="BC1384" i="1" s="1"/>
  <c r="BB1586" i="1"/>
  <c r="BC1586" i="1" s="1"/>
  <c r="AM1576" i="1"/>
  <c r="AN1576" i="1" s="1"/>
  <c r="AM1418" i="1"/>
  <c r="AN1418" i="1" s="1"/>
  <c r="AM1336" i="1"/>
  <c r="AN1336" i="1" s="1"/>
  <c r="AM1600" i="1"/>
  <c r="AN1600" i="1" s="1"/>
  <c r="AM1384" i="1"/>
  <c r="AN1384" i="1" s="1"/>
  <c r="AM1777" i="1"/>
  <c r="AN1777" i="1" s="1"/>
  <c r="BB1557" i="1"/>
  <c r="BC1557" i="1" s="1"/>
  <c r="BB1455" i="1"/>
  <c r="BC1455" i="1" s="1"/>
  <c r="BB1670" i="1"/>
  <c r="BC1670" i="1" s="1"/>
  <c r="BB1284" i="1"/>
  <c r="BC1284" i="1" s="1"/>
  <c r="AM1560" i="1"/>
  <c r="AN1560" i="1" s="1"/>
  <c r="BB1632" i="1"/>
  <c r="BC1632" i="1" s="1"/>
  <c r="BB1752" i="1"/>
  <c r="BC1752" i="1" s="1"/>
  <c r="AM1681" i="1"/>
  <c r="AN1681" i="1" s="1"/>
  <c r="BB1240" i="1"/>
  <c r="BC1240" i="1" s="1"/>
  <c r="BB1372" i="1"/>
  <c r="BC1372" i="1" s="1"/>
  <c r="BB1574" i="1"/>
  <c r="BC1574" i="1" s="1"/>
  <c r="BB1711" i="1"/>
  <c r="BC1711" i="1" s="1"/>
  <c r="AM1593" i="1"/>
  <c r="AN1593" i="1" s="1"/>
  <c r="AM1763" i="1"/>
  <c r="AN1763" i="1" s="1"/>
  <c r="AM1640" i="1"/>
  <c r="AN1640" i="1" s="1"/>
  <c r="AM1467" i="1"/>
  <c r="AN1467" i="1" s="1"/>
  <c r="BB1635" i="1"/>
  <c r="BC1635" i="1" s="1"/>
  <c r="BB1695" i="1"/>
  <c r="BC1695" i="1" s="1"/>
  <c r="BB1438" i="1"/>
  <c r="BC1438" i="1" s="1"/>
  <c r="BB1794" i="1"/>
  <c r="BC1794" i="1" s="1"/>
  <c r="AM1688" i="1"/>
  <c r="AN1688" i="1" s="1"/>
  <c r="AM1362" i="1"/>
  <c r="AN1362" i="1" s="1"/>
  <c r="AM1738" i="1"/>
  <c r="AN1738" i="1" s="1"/>
  <c r="AM1703" i="1"/>
  <c r="AN1703" i="1" s="1"/>
  <c r="BB1698" i="1"/>
  <c r="BC1698" i="1" s="1"/>
  <c r="BB1749" i="1"/>
  <c r="BC1749" i="1" s="1"/>
  <c r="BB1390" i="1"/>
  <c r="BC1390" i="1" s="1"/>
  <c r="BB1536" i="1"/>
  <c r="BC1536" i="1" s="1"/>
  <c r="BB1625" i="1"/>
  <c r="BC1625" i="1" s="1"/>
  <c r="BB1552" i="1"/>
  <c r="BC1552" i="1" s="1"/>
  <c r="BB1297" i="1"/>
  <c r="BC1297" i="1" s="1"/>
  <c r="BB1364" i="1"/>
  <c r="BC1364" i="1" s="1"/>
  <c r="BB1753" i="1"/>
  <c r="BC1753" i="1" s="1"/>
  <c r="BB1415" i="1"/>
  <c r="BC1415" i="1" s="1"/>
  <c r="BB1409" i="1"/>
  <c r="BC1409" i="1" s="1"/>
  <c r="BB1736" i="1"/>
  <c r="BC1736" i="1" s="1"/>
  <c r="BB1745" i="1"/>
  <c r="BC1745" i="1" s="1"/>
  <c r="AM1273" i="1"/>
  <c r="AN1273" i="1" s="1"/>
  <c r="AM1368" i="1"/>
  <c r="AN1368" i="1" s="1"/>
  <c r="AM1617" i="1"/>
  <c r="AN1617" i="1" s="1"/>
  <c r="AM1341" i="1"/>
  <c r="AN1341" i="1" s="1"/>
  <c r="AM1739" i="1"/>
  <c r="AN1739" i="1" s="1"/>
  <c r="AM1779" i="1"/>
  <c r="AN1779" i="1" s="1"/>
  <c r="AM1382" i="1"/>
  <c r="AN1382" i="1" s="1"/>
  <c r="AM1754" i="1"/>
  <c r="AN1754" i="1" s="1"/>
  <c r="AM1637" i="1"/>
  <c r="AN1637" i="1" s="1"/>
  <c r="AM1414" i="1"/>
  <c r="AN1414" i="1" s="1"/>
  <c r="AM1394" i="1"/>
  <c r="AN1394" i="1" s="1"/>
  <c r="AM1773" i="1"/>
  <c r="AN1773" i="1" s="1"/>
  <c r="AM1450" i="1"/>
  <c r="AN1450" i="1" s="1"/>
  <c r="AM1725" i="1"/>
  <c r="AN1725" i="1" s="1"/>
  <c r="AM1731" i="1"/>
  <c r="AN1731" i="1" s="1"/>
  <c r="AM1812" i="1"/>
  <c r="AN1812" i="1" s="1"/>
  <c r="BB1621" i="1"/>
  <c r="BC1621" i="1" s="1"/>
  <c r="BB1537" i="1"/>
  <c r="BC1537" i="1" s="1"/>
  <c r="BB1680" i="1"/>
  <c r="BC1680" i="1" s="1"/>
  <c r="AM1599" i="1"/>
  <c r="AN1599" i="1" s="1"/>
  <c r="AM1525" i="1"/>
  <c r="AN1525" i="1" s="1"/>
  <c r="AM1266" i="1"/>
  <c r="AN1266" i="1" s="1"/>
  <c r="AM1238" i="1"/>
  <c r="AN1238" i="1" s="1"/>
  <c r="AM1597" i="1"/>
  <c r="AN1597" i="1" s="1"/>
  <c r="AM1249" i="1"/>
  <c r="AN1249" i="1" s="1"/>
  <c r="AM1406" i="1"/>
  <c r="AN1406" i="1" s="1"/>
  <c r="AM1532" i="1"/>
  <c r="AN1532" i="1" s="1"/>
  <c r="AM1621" i="1"/>
  <c r="AN1621" i="1" s="1"/>
  <c r="AM1357" i="1"/>
  <c r="AN1357" i="1" s="1"/>
  <c r="AM1813" i="1"/>
  <c r="AN1813" i="1" s="1"/>
  <c r="BB1590" i="1"/>
  <c r="BC1590" i="1" s="1"/>
  <c r="BB1587" i="1"/>
  <c r="BC1587" i="1" s="1"/>
  <c r="BB1250" i="1"/>
  <c r="BC1250" i="1" s="1"/>
  <c r="BB1778" i="1"/>
  <c r="BC1778" i="1" s="1"/>
  <c r="BB1263" i="1"/>
  <c r="BC1263" i="1" s="1"/>
  <c r="BB1565" i="1"/>
  <c r="BC1565" i="1" s="1"/>
  <c r="BB1433" i="1"/>
  <c r="BC1433" i="1" s="1"/>
  <c r="BB1677" i="1"/>
  <c r="BC1677" i="1" s="1"/>
  <c r="BB1485" i="1"/>
  <c r="BC1485" i="1" s="1"/>
  <c r="BB1554" i="1"/>
  <c r="BC1554" i="1" s="1"/>
  <c r="BB1678" i="1"/>
  <c r="BC1678" i="1" s="1"/>
  <c r="BB1399" i="1"/>
  <c r="BC1399" i="1" s="1"/>
  <c r="AM1587" i="1"/>
  <c r="AN1587" i="1" s="1"/>
  <c r="AM1512" i="1"/>
  <c r="AN1512" i="1" s="1"/>
  <c r="BB1330" i="1"/>
  <c r="BC1330" i="1" s="1"/>
  <c r="BB1470" i="1"/>
  <c r="BC1470" i="1" s="1"/>
  <c r="BB1580" i="1"/>
  <c r="BC1580" i="1" s="1"/>
  <c r="BB1252" i="1"/>
  <c r="BC1252" i="1" s="1"/>
  <c r="BB1592" i="1"/>
  <c r="BC1592" i="1" s="1"/>
  <c r="AM1700" i="1"/>
  <c r="AN1700" i="1" s="1"/>
  <c r="AM1770" i="1"/>
  <c r="AN1770" i="1" s="1"/>
  <c r="AM1239" i="1"/>
  <c r="AN1239" i="1" s="1"/>
  <c r="AM1454" i="1"/>
  <c r="AN1454" i="1" s="1"/>
  <c r="AM1252" i="1"/>
  <c r="AN1252" i="1" s="1"/>
  <c r="AM1701" i="1"/>
  <c r="AN1701" i="1" s="1"/>
  <c r="AM1791" i="1"/>
  <c r="AN1791" i="1" s="1"/>
  <c r="BB1466" i="1"/>
  <c r="BC1466" i="1" s="1"/>
  <c r="BB1316" i="1"/>
  <c r="BC1316" i="1" s="1"/>
  <c r="AM1338" i="1"/>
  <c r="AN1338" i="1" s="1"/>
  <c r="AM1311" i="1"/>
  <c r="AN1311" i="1" s="1"/>
  <c r="AM1727" i="1"/>
  <c r="AN1727" i="1" s="1"/>
  <c r="AM1508" i="1"/>
  <c r="AN1508" i="1" s="1"/>
  <c r="AM1307" i="1"/>
  <c r="AN1307" i="1" s="1"/>
  <c r="AM1537" i="1"/>
  <c r="AN1537" i="1" s="1"/>
  <c r="AM1447" i="1"/>
  <c r="AN1447" i="1" s="1"/>
  <c r="AM1582" i="1"/>
  <c r="AN1582" i="1" s="1"/>
  <c r="BB1268" i="1"/>
  <c r="BC1268" i="1" s="1"/>
  <c r="BB1385" i="1"/>
  <c r="BC1385" i="1" s="1"/>
  <c r="BB1407" i="1"/>
  <c r="BC1407" i="1" s="1"/>
  <c r="BB1362" i="1"/>
  <c r="BC1362" i="1" s="1"/>
  <c r="BB1716" i="1"/>
  <c r="BC1716" i="1" s="1"/>
  <c r="BB1471" i="1"/>
  <c r="BC1471" i="1" s="1"/>
  <c r="BB1373" i="1"/>
  <c r="BC1373" i="1" s="1"/>
  <c r="BB1569" i="1"/>
  <c r="BC1569" i="1" s="1"/>
  <c r="BB1292" i="1"/>
  <c r="BC1292" i="1" s="1"/>
  <c r="BB1395" i="1"/>
  <c r="BC1395" i="1" s="1"/>
  <c r="BB1619" i="1"/>
  <c r="BC1619" i="1" s="1"/>
  <c r="AM1814" i="1"/>
  <c r="AN1814" i="1" s="1"/>
  <c r="BB1730" i="1"/>
  <c r="BC1730" i="1" s="1"/>
  <c r="AM1609" i="1"/>
  <c r="AN1609" i="1" s="1"/>
  <c r="BB1576" i="1"/>
  <c r="BC1576" i="1" s="1"/>
  <c r="BB1445" i="1"/>
  <c r="BC1445" i="1" s="1"/>
  <c r="BB1768" i="1"/>
  <c r="BC1768" i="1" s="1"/>
  <c r="AM1458" i="1"/>
  <c r="AN1458" i="1" s="1"/>
  <c r="AM1517" i="1"/>
  <c r="AN1517" i="1" s="1"/>
  <c r="AM1270" i="1"/>
  <c r="AN1270" i="1" s="1"/>
  <c r="AM1514" i="1"/>
  <c r="AN1514" i="1" s="1"/>
  <c r="BB1346" i="1"/>
  <c r="BC1346" i="1" s="1"/>
  <c r="AM1491" i="1"/>
  <c r="AN1491" i="1" s="1"/>
  <c r="AM1328" i="1"/>
  <c r="AN1328" i="1" s="1"/>
  <c r="AM1698" i="1"/>
  <c r="AN1698" i="1" s="1"/>
  <c r="BB1652" i="1"/>
  <c r="BC1652" i="1" s="1"/>
  <c r="BB1817" i="1"/>
  <c r="BC1817" i="1" s="1"/>
  <c r="BB1719" i="1"/>
  <c r="BC1719" i="1" s="1"/>
  <c r="BB1613" i="1"/>
  <c r="BC1613" i="1" s="1"/>
  <c r="BB1637" i="1"/>
  <c r="BC1637" i="1" s="1"/>
  <c r="BB1758" i="1"/>
  <c r="BC1758" i="1" s="1"/>
  <c r="BB1473" i="1"/>
  <c r="BC1473" i="1" s="1"/>
  <c r="BB1349" i="1"/>
  <c r="BC1349" i="1" s="1"/>
  <c r="BB1718" i="1"/>
  <c r="BC1718" i="1" s="1"/>
  <c r="AM1820" i="1"/>
  <c r="AN1820" i="1" s="1"/>
  <c r="AM1743" i="1"/>
  <c r="AN1743" i="1" s="1"/>
  <c r="AM1807" i="1"/>
  <c r="AN1807" i="1" s="1"/>
  <c r="BB1357" i="1"/>
  <c r="BC1357" i="1" s="1"/>
  <c r="AM1531" i="1"/>
  <c r="AN1531" i="1" s="1"/>
  <c r="AM1471" i="1"/>
  <c r="AN1471" i="1" s="1"/>
  <c r="AM1519" i="1"/>
  <c r="AN1519" i="1" s="1"/>
  <c r="BB1757" i="1"/>
  <c r="BC1757" i="1" s="1"/>
  <c r="BB1751" i="1"/>
  <c r="BC1751" i="1" s="1"/>
  <c r="BB1649" i="1"/>
  <c r="BC1649" i="1" s="1"/>
  <c r="BB1243" i="1"/>
  <c r="BC1243" i="1" s="1"/>
  <c r="AM1652" i="1"/>
  <c r="AN1652" i="1" s="1"/>
  <c r="BB1607" i="1"/>
  <c r="BC1607" i="1" s="1"/>
  <c r="BB1379" i="1"/>
  <c r="BC1379" i="1" s="1"/>
  <c r="AM1799" i="1"/>
  <c r="AN1799" i="1" s="1"/>
  <c r="AM1567" i="1"/>
  <c r="AN1567" i="1" s="1"/>
  <c r="BB1709" i="1"/>
  <c r="BC1709" i="1" s="1"/>
  <c r="AM1631" i="1"/>
  <c r="AN1631" i="1" s="1"/>
  <c r="AM1622" i="1"/>
  <c r="AN1622" i="1" s="1"/>
  <c r="BB1661" i="1"/>
  <c r="BC1661" i="1" s="1"/>
  <c r="BB1325" i="1"/>
  <c r="BC1325" i="1" s="1"/>
  <c r="BB1387" i="1"/>
  <c r="BC1387" i="1" s="1"/>
  <c r="AM1489" i="1"/>
  <c r="AN1489" i="1" s="1"/>
  <c r="AM1707" i="1"/>
  <c r="AN1707" i="1" s="1"/>
  <c r="AM1479" i="1"/>
  <c r="AN1479" i="1" s="1"/>
  <c r="AM1711" i="1"/>
  <c r="AN1711" i="1" s="1"/>
  <c r="AM1417" i="1"/>
  <c r="AN1417" i="1" s="1"/>
  <c r="AM1372" i="1"/>
  <c r="AN1372" i="1" s="1"/>
  <c r="BB1314" i="1"/>
  <c r="BC1314" i="1" s="1"/>
  <c r="BB1671" i="1"/>
  <c r="BC1671" i="1" s="1"/>
  <c r="BB1772" i="1"/>
  <c r="BC1772" i="1" s="1"/>
  <c r="BB1602" i="1"/>
  <c r="BC1602" i="1" s="1"/>
  <c r="BB1811" i="1"/>
  <c r="BC1811" i="1" s="1"/>
  <c r="AM1443" i="1"/>
  <c r="AN1443" i="1" s="1"/>
  <c r="AM1448" i="1"/>
  <c r="AN1448" i="1" s="1"/>
  <c r="AM1272" i="1"/>
  <c r="AN1272" i="1" s="1"/>
  <c r="AM1805" i="1"/>
  <c r="AN1805" i="1" s="1"/>
  <c r="AM1690" i="1"/>
  <c r="AN1690" i="1" s="1"/>
  <c r="BB1312" i="1"/>
  <c r="BC1312" i="1" s="1"/>
  <c r="BB1518" i="1"/>
  <c r="BC1518" i="1" s="1"/>
  <c r="BB1510" i="1"/>
  <c r="BC1510" i="1" s="1"/>
  <c r="BB1650" i="1"/>
  <c r="BC1650" i="1" s="1"/>
  <c r="BB1692" i="1"/>
  <c r="BC1692" i="1" s="1"/>
  <c r="BB1462" i="1"/>
  <c r="BC1462" i="1" s="1"/>
  <c r="AM1650" i="1"/>
  <c r="AN1650" i="1" s="1"/>
  <c r="BB1289" i="1"/>
  <c r="BC1289" i="1" s="1"/>
  <c r="BB1740" i="1"/>
  <c r="BC1740" i="1" s="1"/>
  <c r="BB1822" i="1"/>
  <c r="BC1822" i="1" s="1"/>
  <c r="BB1638" i="1"/>
  <c r="BC1638" i="1" s="1"/>
  <c r="BB1469" i="1"/>
  <c r="BC1469" i="1" s="1"/>
  <c r="BB1795" i="1"/>
  <c r="BC1795" i="1" s="1"/>
  <c r="BB1771" i="1"/>
  <c r="BC1771" i="1" s="1"/>
  <c r="AM1413" i="1"/>
  <c r="AN1413" i="1" s="1"/>
  <c r="AM1539" i="1"/>
  <c r="AN1539" i="1" s="1"/>
  <c r="AM1724" i="1"/>
  <c r="AN1724" i="1" s="1"/>
  <c r="AM1453" i="1"/>
  <c r="AN1453" i="1" s="1"/>
  <c r="AM1742" i="1"/>
  <c r="AN1742" i="1" s="1"/>
  <c r="AM1790" i="1"/>
  <c r="AN1790" i="1" s="1"/>
  <c r="AM1419" i="1"/>
  <c r="AN1419" i="1" s="1"/>
  <c r="AM1540" i="1"/>
  <c r="AN1540" i="1" s="1"/>
  <c r="AM1439" i="1"/>
  <c r="AN1439" i="1" s="1"/>
  <c r="AM1280" i="1"/>
  <c r="AN1280" i="1" s="1"/>
  <c r="AM1708" i="1"/>
  <c r="AN1708" i="1" s="1"/>
  <c r="AM1736" i="1"/>
  <c r="AN1736" i="1" s="1"/>
  <c r="AM1595" i="1"/>
  <c r="AN1595" i="1" s="1"/>
  <c r="AM1774" i="1"/>
  <c r="AN1774" i="1" s="1"/>
  <c r="BB1261" i="1"/>
  <c r="BC1261" i="1" s="1"/>
  <c r="BB1608" i="1"/>
  <c r="BC1608" i="1" s="1"/>
  <c r="BB1626" i="1"/>
  <c r="BC1626" i="1" s="1"/>
  <c r="BB1556" i="1"/>
  <c r="BC1556" i="1" s="1"/>
  <c r="AM1721" i="1"/>
  <c r="AN1721" i="1" s="1"/>
  <c r="AM1555" i="1"/>
  <c r="AN1555" i="1" s="1"/>
  <c r="AM1330" i="1"/>
  <c r="AN1330" i="1" s="1"/>
  <c r="BB1260" i="1"/>
  <c r="BC1260" i="1" s="1"/>
  <c r="AM1478" i="1"/>
  <c r="AN1478" i="1" s="1"/>
  <c r="AM1553" i="1"/>
  <c r="AN1553" i="1" s="1"/>
  <c r="AM1487" i="1"/>
  <c r="AN1487" i="1" s="1"/>
  <c r="AM1662" i="1"/>
  <c r="AN1662" i="1" s="1"/>
  <c r="AM1442" i="1"/>
  <c r="AN1442" i="1" s="1"/>
  <c r="AM1262" i="1"/>
  <c r="AN1262" i="1" s="1"/>
  <c r="AM1361" i="1"/>
  <c r="AN1361" i="1" s="1"/>
  <c r="AM1792" i="1"/>
  <c r="AN1792" i="1" s="1"/>
  <c r="BB1631" i="1"/>
  <c r="BC1631" i="1" s="1"/>
  <c r="BB1497" i="1"/>
  <c r="BC1497" i="1" s="1"/>
  <c r="BB1257" i="1"/>
  <c r="BC1257" i="1" s="1"/>
  <c r="BB1533" i="1"/>
  <c r="BC1533" i="1" s="1"/>
  <c r="BB1538" i="1"/>
  <c r="BC1538" i="1" s="1"/>
  <c r="BB1634" i="1"/>
  <c r="BC1634" i="1" s="1"/>
  <c r="BB1283" i="1"/>
  <c r="BC1283" i="1" s="1"/>
  <c r="BB1463" i="1"/>
  <c r="BC1463" i="1" s="1"/>
  <c r="BB1642" i="1"/>
  <c r="BC1642" i="1" s="1"/>
  <c r="BB1305" i="1"/>
  <c r="BC1305" i="1" s="1"/>
  <c r="BB1517" i="1"/>
  <c r="BC1517" i="1" s="1"/>
  <c r="AM1577" i="1"/>
  <c r="AN1577" i="1" s="1"/>
  <c r="BB1258" i="1"/>
  <c r="BC1258" i="1" s="1"/>
  <c r="BB1735" i="1"/>
  <c r="BC1735" i="1" s="1"/>
  <c r="AM1789" i="1"/>
  <c r="AN1789" i="1" s="1"/>
  <c r="BB1760" i="1"/>
  <c r="BC1760" i="1" s="1"/>
  <c r="BB1529" i="1"/>
  <c r="BC1529" i="1" s="1"/>
  <c r="BB1672" i="1"/>
  <c r="BC1672" i="1" s="1"/>
  <c r="AM1521" i="1"/>
  <c r="AN1521" i="1" s="1"/>
  <c r="AM1554" i="1"/>
  <c r="AN1554" i="1" s="1"/>
  <c r="AM1400" i="1"/>
  <c r="AN1400" i="1" s="1"/>
  <c r="AM1800" i="1"/>
  <c r="AN1800" i="1" s="1"/>
  <c r="BB1571" i="1"/>
  <c r="BC1571" i="1" s="1"/>
  <c r="AM1312" i="1"/>
  <c r="AN1312" i="1" s="1"/>
  <c r="BB1275" i="1"/>
  <c r="BC1275" i="1" s="1"/>
  <c r="BB1386" i="1"/>
  <c r="BC1386" i="1" s="1"/>
  <c r="BB1468" i="1"/>
  <c r="BC1468" i="1" s="1"/>
  <c r="BB1820" i="1"/>
  <c r="BC1820" i="1" s="1"/>
  <c r="BB1742" i="1"/>
  <c r="BC1742" i="1" s="1"/>
  <c r="BB1790" i="1"/>
  <c r="BC1790" i="1" s="1"/>
  <c r="AM1663" i="1"/>
  <c r="AN1663" i="1" s="1"/>
  <c r="AM1572" i="1"/>
  <c r="AN1572" i="1" s="1"/>
  <c r="AM1377" i="1"/>
  <c r="AN1377" i="1" s="1"/>
  <c r="AM1416" i="1"/>
  <c r="AN1416" i="1" s="1"/>
  <c r="BB1573" i="1"/>
  <c r="BC1573" i="1" s="1"/>
  <c r="AM1810" i="1"/>
  <c r="AN1810" i="1" s="1"/>
  <c r="BB1441" i="1"/>
  <c r="BC1441" i="1" s="1"/>
  <c r="BB1236" i="1"/>
  <c r="BC1236" i="1" s="1"/>
  <c r="BB1490" i="1"/>
  <c r="BC1490" i="1" s="1"/>
  <c r="AM1278" i="1"/>
  <c r="AN1278" i="1" s="1"/>
  <c r="AM1682" i="1"/>
  <c r="AN1682" i="1" s="1"/>
  <c r="AM1530" i="1"/>
  <c r="AN1530" i="1" s="1"/>
  <c r="AM1618" i="1"/>
  <c r="AN1618" i="1" s="1"/>
  <c r="AM1550" i="1"/>
  <c r="AN1550" i="1" s="1"/>
  <c r="AM1678" i="1"/>
  <c r="AN1678" i="1" s="1"/>
  <c r="BB1733" i="1"/>
  <c r="BC1733" i="1" s="1"/>
  <c r="AM1373" i="1"/>
  <c r="AN1373" i="1" s="1"/>
  <c r="AM1451" i="1"/>
  <c r="AN1451" i="1" s="1"/>
  <c r="AM1352" i="1"/>
  <c r="AN1352" i="1" s="1"/>
  <c r="BB1622" i="1"/>
  <c r="BC1622" i="1" s="1"/>
  <c r="BB1403" i="1"/>
  <c r="BC1403" i="1" s="1"/>
  <c r="BB1530" i="1"/>
  <c r="BC1530" i="1" s="1"/>
  <c r="BB1802" i="1"/>
  <c r="BC1802" i="1" s="1"/>
  <c r="BB1548" i="1"/>
  <c r="BC1548" i="1" s="1"/>
  <c r="AM1533" i="1"/>
  <c r="AN1533" i="1" s="1"/>
  <c r="BB1697" i="1"/>
  <c r="BC1697" i="1" s="1"/>
  <c r="BB1280" i="1"/>
  <c r="BC1280" i="1" s="1"/>
  <c r="AM1276" i="1"/>
  <c r="AN1276" i="1" s="1"/>
  <c r="AM1709" i="1"/>
  <c r="AN1709" i="1" s="1"/>
  <c r="BB1237" i="1"/>
  <c r="BC1237" i="1" s="1"/>
  <c r="AM1654" i="1"/>
  <c r="AN1654" i="1" s="1"/>
  <c r="BB1813" i="1"/>
  <c r="BC1813" i="1" s="1"/>
  <c r="AM1481" i="1"/>
  <c r="AN1481" i="1" s="1"/>
  <c r="AM1511" i="1"/>
  <c r="AN1511" i="1" s="1"/>
  <c r="BB1663" i="1"/>
  <c r="BC1663" i="1" s="1"/>
  <c r="BB1253" i="1"/>
  <c r="BC1253" i="1" s="1"/>
  <c r="AM1676" i="1"/>
  <c r="AN1676" i="1" s="1"/>
  <c r="BB1704" i="1"/>
  <c r="BC1704" i="1" s="1"/>
  <c r="BB1528" i="1"/>
  <c r="BC1528" i="1" s="1"/>
  <c r="BB1617" i="1"/>
  <c r="BC1617" i="1" s="1"/>
  <c r="BB1682" i="1"/>
  <c r="BC1682" i="1" s="1"/>
  <c r="AM1578" i="1"/>
  <c r="AN1578" i="1" s="1"/>
  <c r="AM1734" i="1"/>
  <c r="AN1734" i="1" s="1"/>
  <c r="AM1275" i="1"/>
  <c r="AN1275" i="1" s="1"/>
  <c r="AM1757" i="1"/>
  <c r="AN1757" i="1" s="1"/>
  <c r="AM1255" i="1"/>
  <c r="AN1255" i="1" s="1"/>
  <c r="BB1679" i="1"/>
  <c r="BC1679" i="1" s="1"/>
  <c r="BB1255" i="1"/>
  <c r="BC1255" i="1" s="1"/>
  <c r="BB1721" i="1"/>
  <c r="BC1721" i="1" s="1"/>
  <c r="BB1515" i="1"/>
  <c r="BC1515" i="1" s="1"/>
  <c r="BB1262" i="1"/>
  <c r="BC1262" i="1" s="1"/>
  <c r="BB1304" i="1"/>
  <c r="BC1304" i="1" s="1"/>
  <c r="BB1725" i="1"/>
  <c r="BC1725" i="1" s="1"/>
  <c r="BB1669" i="1"/>
  <c r="BC1669" i="1" s="1"/>
  <c r="BB1522" i="1"/>
  <c r="BC1522" i="1" s="1"/>
  <c r="BB1639" i="1"/>
  <c r="BC1639" i="1" s="1"/>
  <c r="BB1774" i="1"/>
  <c r="BC1774" i="1" s="1"/>
  <c r="AM1501" i="1"/>
  <c r="AN1501" i="1" s="1"/>
  <c r="AM1735" i="1"/>
  <c r="AN1735" i="1" s="1"/>
  <c r="AM1752" i="1"/>
  <c r="AN1752" i="1" s="1"/>
  <c r="AM1456" i="1"/>
  <c r="AN1456" i="1" s="1"/>
  <c r="AM1758" i="1"/>
  <c r="AN1758" i="1" s="1"/>
  <c r="AM1717" i="1"/>
  <c r="AN1717" i="1" s="1"/>
  <c r="AM1748" i="1"/>
  <c r="AN1748" i="1" s="1"/>
  <c r="AM1464" i="1"/>
  <c r="AN1464" i="1" s="1"/>
  <c r="AM1304" i="1"/>
  <c r="AN1304" i="1" s="1"/>
  <c r="AM1469" i="1"/>
  <c r="AN1469" i="1" s="1"/>
  <c r="AM1369" i="1"/>
  <c r="AN1369" i="1" s="1"/>
  <c r="AM1780" i="1"/>
  <c r="AN1780" i="1" s="1"/>
  <c r="AM1740" i="1"/>
  <c r="AN1740" i="1" s="1"/>
  <c r="AM1683" i="1"/>
  <c r="AN1683" i="1" s="1"/>
  <c r="AM1795" i="1"/>
  <c r="AN1795" i="1" s="1"/>
  <c r="BB1361" i="1"/>
  <c r="BC1361" i="1" s="1"/>
  <c r="BB1487" i="1"/>
  <c r="BC1487" i="1" s="1"/>
  <c r="BB1406" i="1"/>
  <c r="BC1406" i="1" s="1"/>
  <c r="BB1777" i="1"/>
  <c r="BC1777" i="1" s="1"/>
  <c r="AM1656" i="1"/>
  <c r="AN1656" i="1" s="1"/>
  <c r="AM1563" i="1"/>
  <c r="AN1563" i="1" s="1"/>
  <c r="AM1692" i="1"/>
  <c r="AN1692" i="1" s="1"/>
  <c r="AM1523" i="1"/>
  <c r="AN1523" i="1" s="1"/>
  <c r="AM1605" i="1"/>
  <c r="AN1605" i="1" s="1"/>
  <c r="AM1783" i="1"/>
  <c r="AN1783" i="1" s="1"/>
  <c r="AM1397" i="1"/>
  <c r="AN1397" i="1" s="1"/>
  <c r="AM1496" i="1"/>
  <c r="AN1496" i="1" s="1"/>
  <c r="AM1301" i="1"/>
  <c r="AN1301" i="1" s="1"/>
  <c r="AM1526" i="1"/>
  <c r="AN1526" i="1" s="1"/>
  <c r="AM1737" i="1"/>
  <c r="AN1737" i="1" s="1"/>
  <c r="BB1242" i="1"/>
  <c r="BC1242" i="1" s="1"/>
  <c r="BB1789" i="1"/>
  <c r="BC1789" i="1" s="1"/>
  <c r="BB1302" i="1"/>
  <c r="BC1302" i="1" s="1"/>
  <c r="BB1308" i="1"/>
  <c r="BC1308" i="1" s="1"/>
  <c r="BB1295" i="1"/>
  <c r="BC1295" i="1" s="1"/>
  <c r="BB1703" i="1"/>
  <c r="BC1703" i="1" s="1"/>
  <c r="BB1508" i="1"/>
  <c r="BC1508" i="1" s="1"/>
  <c r="BB1298" i="1"/>
  <c r="BC1298" i="1" s="1"/>
  <c r="BB1247" i="1"/>
  <c r="BC1247" i="1" s="1"/>
  <c r="BB1329" i="1"/>
  <c r="BC1329" i="1" s="1"/>
  <c r="BB1575" i="1"/>
  <c r="BC1575" i="1" s="1"/>
  <c r="M14" i="8"/>
  <c r="AP1448" i="1" a="1"/>
  <c r="AP1448" i="1" s="1"/>
  <c r="AP1488" i="1" a="1"/>
  <c r="AP1488" i="1" s="1"/>
  <c r="AP1497" i="1" a="1"/>
  <c r="AP1497" i="1" s="1"/>
  <c r="AP1565" i="1" a="1"/>
  <c r="AP1565" i="1" s="1"/>
  <c r="AP1572" i="1" a="1"/>
  <c r="AP1572" i="1" s="1"/>
  <c r="AP1663" i="1" a="1"/>
  <c r="AP1663" i="1" s="1"/>
  <c r="AP1670" i="1" a="1"/>
  <c r="AP1670" i="1" s="1"/>
  <c r="AP1789" i="1" a="1"/>
  <c r="AP1789" i="1" s="1"/>
  <c r="AP1796" i="1" a="1"/>
  <c r="AP1796" i="1" s="1"/>
  <c r="AP1810" i="1" a="1"/>
  <c r="AP1810" i="1" s="1"/>
  <c r="AP1817" i="1" a="1"/>
  <c r="AP1817" i="1" s="1"/>
  <c r="AP1268" i="1" a="1"/>
  <c r="AP1268" i="1" s="1"/>
  <c r="AP1313" i="1" a="1"/>
  <c r="AP1313" i="1" s="1"/>
  <c r="AP1482" i="1" a="1"/>
  <c r="AP1482" i="1" s="1"/>
  <c r="AP1545" i="1" a="1"/>
  <c r="AP1545" i="1" s="1"/>
  <c r="AP1358" i="1" a="1"/>
  <c r="AP1358" i="1" s="1"/>
  <c r="AP1609" i="1" a="1"/>
  <c r="AP1609" i="1" s="1"/>
  <c r="AP1751" i="1" a="1"/>
  <c r="AP1751" i="1" s="1"/>
  <c r="AP1769" i="1" a="1"/>
  <c r="AP1769" i="1" s="1"/>
  <c r="AP1778" i="1" a="1"/>
  <c r="AP1778" i="1" s="1"/>
  <c r="AP1805" i="1" a="1"/>
  <c r="AP1805" i="1" s="1"/>
  <c r="AP1320" i="1" a="1"/>
  <c r="AP1320" i="1" s="1"/>
  <c r="AP1377" i="1" a="1"/>
  <c r="AP1377" i="1" s="1"/>
  <c r="AP1422" i="1" a="1"/>
  <c r="AP1422" i="1" s="1"/>
  <c r="AP1512" i="1" a="1"/>
  <c r="AP1512" i="1" s="1"/>
  <c r="AP1583" i="1" a="1"/>
  <c r="AP1583" i="1" s="1"/>
  <c r="AP1631" i="1" a="1"/>
  <c r="AP1631" i="1" s="1"/>
  <c r="AP1688" i="1" a="1"/>
  <c r="AP1688" i="1" s="1"/>
  <c r="AP1622" i="1" a="1"/>
  <c r="AP1622" i="1" s="1"/>
  <c r="AP1699" i="1" a="1"/>
  <c r="AP1699" i="1" s="1"/>
  <c r="AP1814" i="1" a="1"/>
  <c r="AP1814" i="1" s="1"/>
  <c r="AP1757" i="1" a="1"/>
  <c r="AP1757" i="1" s="1"/>
  <c r="AP1766" i="1" a="1"/>
  <c r="AP1766" i="1" s="1"/>
  <c r="AP1392" i="1" a="1"/>
  <c r="AP1392" i="1" s="1"/>
  <c r="AP1403" i="1" a="1"/>
  <c r="AP1403" i="1" s="1"/>
  <c r="AP1437" i="1" a="1"/>
  <c r="AP1437" i="1" s="1"/>
  <c r="AP1493" i="1" a="1"/>
  <c r="AP1493" i="1" s="1"/>
  <c r="AP1272" i="1" a="1"/>
  <c r="AP1272" i="1" s="1"/>
  <c r="AP1295" i="1" a="1"/>
  <c r="AP1295" i="1" s="1"/>
  <c r="AP1317" i="1" a="1"/>
  <c r="AP1317" i="1" s="1"/>
  <c r="AP1340" i="1" a="1"/>
  <c r="AP1340" i="1" s="1"/>
  <c r="AP1362" i="1" a="1"/>
  <c r="AP1362" i="1" s="1"/>
  <c r="AP1452" i="1" a="1"/>
  <c r="AP1452" i="1" s="1"/>
  <c r="AP1475" i="1" a="1"/>
  <c r="AP1475" i="1" s="1"/>
  <c r="AP1627" i="1" a="1"/>
  <c r="AP1627" i="1" s="1"/>
  <c r="AP1242" i="1" a="1"/>
  <c r="AP1242" i="1" s="1"/>
  <c r="AP1410" i="1" a="1"/>
  <c r="AP1410" i="1" s="1"/>
  <c r="AP1667" i="1" a="1"/>
  <c r="AP1667" i="1" s="1"/>
  <c r="AP1723" i="1" a="1"/>
  <c r="AP1723" i="1" s="1"/>
  <c r="AP1287" i="1" a="1"/>
  <c r="AP1287" i="1" s="1"/>
  <c r="AP1578" i="1" a="1"/>
  <c r="AP1578" i="1" s="1"/>
  <c r="AP1738" i="1" a="1"/>
  <c r="AP1738" i="1" s="1"/>
  <c r="AP1308" i="1" a="1"/>
  <c r="AP1308" i="1" s="1"/>
  <c r="AP1430" i="1" a="1"/>
  <c r="AP1430" i="1" s="1"/>
  <c r="AP1500" i="1" a="1"/>
  <c r="AP1500" i="1" s="1"/>
  <c r="AP1533" i="1" a="1"/>
  <c r="AP1533" i="1" s="1"/>
  <c r="AP1741" i="1" a="1"/>
  <c r="AP1741" i="1" s="1"/>
  <c r="AP1275" i="1" a="1"/>
  <c r="AP1275" i="1" s="1"/>
  <c r="AP1347" i="1" a="1"/>
  <c r="AP1347" i="1" s="1"/>
  <c r="AP1658" i="1" a="1"/>
  <c r="AP1658" i="1" s="1"/>
  <c r="AP1729" i="1" a="1"/>
  <c r="AP1729" i="1" s="1"/>
  <c r="AP1250" i="1" a="1"/>
  <c r="AP1250" i="1" s="1"/>
  <c r="AP1365" i="1" a="1"/>
  <c r="AP1365" i="1" s="1"/>
  <c r="AP1645" i="1" a="1"/>
  <c r="AP1645" i="1" s="1"/>
  <c r="AP1616" i="1" a="1"/>
  <c r="AP1616" i="1" s="1"/>
  <c r="AP1703" i="1" a="1"/>
  <c r="AP1703" i="1" s="1"/>
  <c r="AP1716" i="1" a="1"/>
  <c r="AP1716" i="1" s="1"/>
  <c r="AP1332" i="1" a="1"/>
  <c r="AP1332" i="1" s="1"/>
  <c r="AP1385" i="1" a="1"/>
  <c r="AP1385" i="1" s="1"/>
  <c r="AP1455" i="1" a="1"/>
  <c r="AP1455" i="1" s="1"/>
  <c r="AP1557" i="1" a="1"/>
  <c r="AP1557" i="1" s="1"/>
  <c r="AP1587" i="1" a="1"/>
  <c r="AP1587" i="1" s="1"/>
  <c r="AP1601" i="1" a="1"/>
  <c r="AP1601" i="1" s="1"/>
  <c r="AP1784" i="1" a="1"/>
  <c r="AP1784" i="1" s="1"/>
  <c r="AP1407" i="1" a="1"/>
  <c r="AP1407" i="1" s="1"/>
  <c r="AP1634" i="1" a="1"/>
  <c r="AP1634" i="1" s="1"/>
  <c r="AP1694" i="1" a="1"/>
  <c r="AP1694" i="1" s="1"/>
  <c r="AP1706" i="1" a="1"/>
  <c r="AP1706" i="1" s="1"/>
  <c r="AP1734" i="1" a="1"/>
  <c r="AP1734" i="1" s="1"/>
  <c r="AP1398" i="1" a="1"/>
  <c r="AP1398" i="1" s="1"/>
  <c r="AP1467" i="1" a="1"/>
  <c r="AP1467" i="1" s="1"/>
  <c r="AP1520" i="1" a="1"/>
  <c r="AP1520" i="1" s="1"/>
  <c r="AP1538" i="1" a="1"/>
  <c r="AP1538" i="1" s="1"/>
  <c r="AP1793" i="1" a="1"/>
  <c r="AP1793" i="1" s="1"/>
  <c r="AP1257" i="1" a="1"/>
  <c r="AP1257" i="1" s="1"/>
  <c r="AP1527" i="1" a="1"/>
  <c r="AP1527" i="1" s="1"/>
  <c r="AP1302" i="1" a="1"/>
  <c r="AP1302" i="1" s="1"/>
  <c r="AP1353" i="1" a="1"/>
  <c r="AP1353" i="1" s="1"/>
  <c r="AP1542" i="1" a="1"/>
  <c r="AP1542" i="1" s="1"/>
  <c r="AP1263" i="1" a="1"/>
  <c r="AP1263" i="1" s="1"/>
  <c r="AP1652" i="1" a="1"/>
  <c r="AP1652" i="1" s="1"/>
  <c r="AP1762" i="1" a="1"/>
  <c r="AP1762" i="1" s="1"/>
  <c r="AP1681" i="1" a="1"/>
  <c r="AP1681" i="1" s="1"/>
  <c r="AP1590" i="1" a="1"/>
  <c r="AP1590" i="1" s="1"/>
  <c r="AP1443" i="1" a="1"/>
  <c r="AP1443" i="1" s="1"/>
  <c r="AP1281" i="1" a="1"/>
  <c r="AP1281" i="1" s="1"/>
  <c r="AW1281" i="1" s="1"/>
  <c r="AP1326" i="1" a="1"/>
  <c r="AP1326" i="1" s="1"/>
  <c r="AW1326" i="1" s="1"/>
  <c r="AX1326" i="1" s="1"/>
  <c r="AP1236" i="1" a="1"/>
  <c r="AP1236" i="1" s="1"/>
  <c r="AW1236" i="1" s="1"/>
  <c r="AX1236" i="1" s="1"/>
  <c r="AP1551" i="1" a="1"/>
  <c r="AP1551" i="1" s="1"/>
  <c r="AP1506" i="1" a="1"/>
  <c r="AP1506" i="1" s="1"/>
  <c r="AW1506" i="1" s="1"/>
  <c r="AX1506" i="1" s="1"/>
  <c r="M8" i="8"/>
  <c r="AP1461" i="1" a="1"/>
  <c r="AP1461" i="1" s="1"/>
  <c r="AW1461" i="1" s="1"/>
  <c r="AP1416" i="1" a="1"/>
  <c r="AP1416" i="1" s="1"/>
  <c r="AP1371" i="1" a="1"/>
  <c r="AP1371" i="1" s="1"/>
  <c r="AP1266" i="1" a="1"/>
  <c r="AP1266" i="1" s="1"/>
  <c r="AP1311" i="1" a="1"/>
  <c r="AP1311" i="1" s="1"/>
  <c r="AP1356" i="1" a="1"/>
  <c r="AP1356" i="1" s="1"/>
  <c r="AP1480" i="1" a="1"/>
  <c r="AP1480" i="1" s="1"/>
  <c r="AP1536" i="1" a="1"/>
  <c r="AP1536" i="1" s="1"/>
  <c r="AP1607" i="1" a="1"/>
  <c r="AP1607" i="1" s="1"/>
  <c r="AP1614" i="1" a="1"/>
  <c r="AP1614" i="1" s="1"/>
  <c r="AP1656" i="1" a="1"/>
  <c r="AP1656" i="1" s="1"/>
  <c r="AP1782" i="1" a="1"/>
  <c r="AP1782" i="1" s="1"/>
  <c r="AP1803" i="1" a="1"/>
  <c r="AP1803" i="1" s="1"/>
  <c r="AP1351" i="1" a="1"/>
  <c r="AP1351" i="1" s="1"/>
  <c r="AP1396" i="1" a="1"/>
  <c r="AP1396" i="1" s="1"/>
  <c r="AP1261" i="1" a="1"/>
  <c r="AP1261" i="1" s="1"/>
  <c r="AP1300" i="1" a="1"/>
  <c r="AP1300" i="1" s="1"/>
  <c r="AP1435" i="1" a="1"/>
  <c r="AP1435" i="1" s="1"/>
  <c r="AP1465" i="1" a="1"/>
  <c r="AP1465" i="1" s="1"/>
  <c r="AP1555" i="1" a="1"/>
  <c r="AP1555" i="1" s="1"/>
  <c r="AP1599" i="1" a="1"/>
  <c r="AP1599" i="1" s="1"/>
  <c r="AP1697" i="1" a="1"/>
  <c r="AP1697" i="1" s="1"/>
  <c r="AP1330" i="1" a="1"/>
  <c r="AP1330" i="1" s="1"/>
  <c r="AP1491" i="1" a="1"/>
  <c r="AP1491" i="1" s="1"/>
  <c r="AP1563" i="1" a="1"/>
  <c r="AP1563" i="1" s="1"/>
  <c r="AP1650" i="1" a="1"/>
  <c r="AP1650" i="1" s="1"/>
  <c r="AP1679" i="1" a="1"/>
  <c r="AP1679" i="1" s="1"/>
  <c r="AP1727" i="1" a="1"/>
  <c r="AP1727" i="1" s="1"/>
  <c r="AP1240" i="1" a="1"/>
  <c r="AP1240" i="1" s="1"/>
  <c r="AP1345" i="1" a="1"/>
  <c r="AP1345" i="1" s="1"/>
  <c r="AP1401" i="1" a="1"/>
  <c r="AP1401" i="1" s="1"/>
  <c r="AP1446" i="1" a="1"/>
  <c r="AP1446" i="1" s="1"/>
  <c r="AP1525" i="1" a="1"/>
  <c r="AP1525" i="1" s="1"/>
  <c r="AP1390" i="1" a="1"/>
  <c r="AP1390" i="1" s="1"/>
  <c r="AP1776" i="1" a="1"/>
  <c r="AP1776" i="1" s="1"/>
  <c r="AP1576" i="1" a="1"/>
  <c r="AP1576" i="1" s="1"/>
  <c r="AP1643" i="1" a="1"/>
  <c r="AP1643" i="1" s="1"/>
  <c r="AP1749" i="1" a="1"/>
  <c r="AP1749" i="1" s="1"/>
  <c r="AP1787" i="1" a="1"/>
  <c r="AP1787" i="1" s="1"/>
  <c r="AP1293" i="1" a="1"/>
  <c r="AP1293" i="1" s="1"/>
  <c r="AP1441" i="1" a="1"/>
  <c r="AP1441" i="1" s="1"/>
  <c r="AP1486" i="1" a="1"/>
  <c r="AP1486" i="1" s="1"/>
  <c r="AP1306" i="1" a="1"/>
  <c r="AP1306" i="1" s="1"/>
  <c r="AP1375" i="1" a="1"/>
  <c r="AP1375" i="1" s="1"/>
  <c r="AP1518" i="1" a="1"/>
  <c r="AP1518" i="1" s="1"/>
  <c r="AP1625" i="1" a="1"/>
  <c r="AP1625" i="1" s="1"/>
  <c r="AP1581" i="1" a="1"/>
  <c r="AP1581" i="1" s="1"/>
  <c r="AP1686" i="1" a="1"/>
  <c r="AP1686" i="1" s="1"/>
  <c r="M12" i="8"/>
  <c r="AP1714" i="1" a="1"/>
  <c r="AP1714" i="1" s="1"/>
  <c r="AP1808" i="1" a="1"/>
  <c r="AP1808" i="1" s="1"/>
  <c r="AP1383" i="1" a="1"/>
  <c r="AP1383" i="1" s="1"/>
  <c r="AP1755" i="1" a="1"/>
  <c r="AP1755" i="1" s="1"/>
  <c r="AP1255" i="1" a="1"/>
  <c r="AP1255" i="1" s="1"/>
  <c r="AP1420" i="1" a="1"/>
  <c r="AP1420" i="1" s="1"/>
  <c r="AP1570" i="1" a="1"/>
  <c r="AP1570" i="1" s="1"/>
  <c r="AP1473" i="1" a="1"/>
  <c r="AP1473" i="1" s="1"/>
  <c r="AP1692" i="1" a="1"/>
  <c r="AP1692" i="1" s="1"/>
  <c r="AP1248" i="1" a="1"/>
  <c r="AP1248" i="1" s="1"/>
  <c r="AP1661" i="1" a="1"/>
  <c r="AP1661" i="1" s="1"/>
  <c r="AP1510" i="1" a="1"/>
  <c r="AP1510" i="1" s="1"/>
  <c r="AP1721" i="1" a="1"/>
  <c r="AP1721" i="1" s="1"/>
  <c r="AP1732" i="1" a="1"/>
  <c r="AP1732" i="1" s="1"/>
  <c r="AP1760" i="1" a="1"/>
  <c r="AP1760" i="1" s="1"/>
  <c r="AP1285" i="1" a="1"/>
  <c r="AP1285" i="1" s="1"/>
  <c r="AP1620" i="1" a="1"/>
  <c r="AP1620" i="1" s="1"/>
  <c r="AP1531" i="1" a="1"/>
  <c r="AP1531" i="1" s="1"/>
  <c r="AP1338" i="1" a="1"/>
  <c r="AP1338" i="1" s="1"/>
  <c r="AP1428" i="1" a="1"/>
  <c r="AP1428" i="1" s="1"/>
  <c r="M13" i="8"/>
  <c r="AP1447" i="1" a="1"/>
  <c r="AP1447" i="1" s="1"/>
  <c r="AP1496" i="1" a="1"/>
  <c r="AP1496" i="1" s="1"/>
  <c r="AP1357" i="1" a="1"/>
  <c r="AP1357" i="1" s="1"/>
  <c r="AP1402" i="1" a="1"/>
  <c r="AP1402" i="1" s="1"/>
  <c r="AP1586" i="1" a="1"/>
  <c r="AP1586" i="1" s="1"/>
  <c r="AP1600" i="1" a="1"/>
  <c r="AP1600" i="1" s="1"/>
  <c r="AP1621" i="1" a="1"/>
  <c r="AP1621" i="1" s="1"/>
  <c r="AP1698" i="1" a="1"/>
  <c r="AP1698" i="1" s="1"/>
  <c r="AP1733" i="1" a="1"/>
  <c r="AP1733" i="1" s="1"/>
  <c r="AP1761" i="1" a="1"/>
  <c r="AP1761" i="1" s="1"/>
  <c r="AP1267" i="1" a="1"/>
  <c r="AP1267" i="1" s="1"/>
  <c r="AP1406" i="1" a="1"/>
  <c r="AP1406" i="1" s="1"/>
  <c r="AP1582" i="1" a="1"/>
  <c r="AP1582" i="1" s="1"/>
  <c r="AP1626" i="1" a="1"/>
  <c r="AP1626" i="1" s="1"/>
  <c r="AP1680" i="1" a="1"/>
  <c r="AP1680" i="1" s="1"/>
  <c r="AP1249" i="1" a="1"/>
  <c r="AP1249" i="1" s="1"/>
  <c r="AP1271" i="1" a="1"/>
  <c r="AP1271" i="1" s="1"/>
  <c r="AP1301" i="1" a="1"/>
  <c r="AP1301" i="1" s="1"/>
  <c r="AP1339" i="1" a="1"/>
  <c r="AP1339" i="1" s="1"/>
  <c r="AP1397" i="1" a="1"/>
  <c r="AP1397" i="1" s="1"/>
  <c r="AP1756" i="1" a="1"/>
  <c r="AP1756" i="1" s="1"/>
  <c r="AP1765" i="1" a="1"/>
  <c r="AP1765" i="1" s="1"/>
  <c r="AP1813" i="1" a="1"/>
  <c r="AP1813" i="1" s="1"/>
  <c r="AP1312" i="1" a="1"/>
  <c r="AP1312" i="1" s="1"/>
  <c r="AP1564" i="1" a="1"/>
  <c r="AP1564" i="1" s="1"/>
  <c r="AP1651" i="1" a="1"/>
  <c r="AP1651" i="1" s="1"/>
  <c r="AP1728" i="1" a="1"/>
  <c r="AP1728" i="1" s="1"/>
  <c r="AP1737" i="1" a="1"/>
  <c r="AP1737" i="1" s="1"/>
  <c r="AP1804" i="1" a="1"/>
  <c r="AP1804" i="1" s="1"/>
  <c r="AP1436" i="1" a="1"/>
  <c r="AP1436" i="1" s="1"/>
  <c r="AP1492" i="1" a="1"/>
  <c r="AP1492" i="1" s="1"/>
  <c r="AP1241" i="1" a="1"/>
  <c r="AP1241" i="1" s="1"/>
  <c r="AP1526" i="1" a="1"/>
  <c r="AP1526" i="1" s="1"/>
  <c r="AP1537" i="1" a="1"/>
  <c r="AP1537" i="1" s="1"/>
  <c r="AP1662" i="1" a="1"/>
  <c r="AP1662" i="1" s="1"/>
  <c r="AP1352" i="1" a="1"/>
  <c r="AP1352" i="1" s="1"/>
  <c r="AP1384" i="1" a="1"/>
  <c r="AP1384" i="1" s="1"/>
  <c r="AP1608" i="1" a="1"/>
  <c r="AP1608" i="1" s="1"/>
  <c r="AP1666" i="1" a="1"/>
  <c r="AP1666" i="1" s="1"/>
  <c r="AP1286" i="1" a="1"/>
  <c r="AP1286" i="1" s="1"/>
  <c r="AP1481" i="1" a="1"/>
  <c r="AP1481" i="1" s="1"/>
  <c r="AP1532" i="1" a="1"/>
  <c r="AP1532" i="1" s="1"/>
  <c r="AP1307" i="1" a="1"/>
  <c r="AP1307" i="1" s="1"/>
  <c r="AP1429" i="1" a="1"/>
  <c r="AP1429" i="1" s="1"/>
  <c r="AP1361" i="1" a="1"/>
  <c r="AP1361" i="1" s="1"/>
  <c r="AP1376" i="1" a="1"/>
  <c r="AP1376" i="1" s="1"/>
  <c r="AP1466" i="1" a="1"/>
  <c r="AP1466" i="1" s="1"/>
  <c r="AP1792" i="1" a="1"/>
  <c r="AP1792" i="1" s="1"/>
  <c r="AP1519" i="1" a="1"/>
  <c r="AP1519" i="1" s="1"/>
  <c r="AP1657" i="1" a="1"/>
  <c r="AP1657" i="1" s="1"/>
  <c r="AP1644" i="1" a="1"/>
  <c r="AP1644" i="1" s="1"/>
  <c r="AP1687" i="1" a="1"/>
  <c r="AP1687" i="1" s="1"/>
  <c r="AP1702" i="1" a="1"/>
  <c r="AP1702" i="1" s="1"/>
  <c r="AP1487" i="1" a="1"/>
  <c r="AP1487" i="1" s="1"/>
  <c r="AP1615" i="1" a="1"/>
  <c r="AP1615" i="1" s="1"/>
  <c r="AP1715" i="1" a="1"/>
  <c r="AP1715" i="1" s="1"/>
  <c r="AP1556" i="1" a="1"/>
  <c r="AP1556" i="1" s="1"/>
  <c r="AP1630" i="1" a="1"/>
  <c r="AP1630" i="1" s="1"/>
  <c r="AP1256" i="1" a="1"/>
  <c r="AP1256" i="1" s="1"/>
  <c r="AP1316" i="1" a="1"/>
  <c r="AP1316" i="1" s="1"/>
  <c r="AP1541" i="1" a="1"/>
  <c r="AP1541" i="1" s="1"/>
  <c r="AP1262" i="1" a="1"/>
  <c r="AP1262" i="1" s="1"/>
  <c r="AP1442" i="1" a="1"/>
  <c r="AP1442" i="1" s="1"/>
  <c r="AP1511" i="1" a="1"/>
  <c r="AP1511" i="1" s="1"/>
  <c r="AP1788" i="1" a="1"/>
  <c r="AP1788" i="1" s="1"/>
  <c r="AP1391" i="1" a="1"/>
  <c r="AP1391" i="1" s="1"/>
  <c r="AP1294" i="1" a="1"/>
  <c r="AP1294" i="1" s="1"/>
  <c r="AP1346" i="1" a="1"/>
  <c r="AP1346" i="1" s="1"/>
  <c r="AP1451" i="1" a="1"/>
  <c r="AP1451" i="1" s="1"/>
  <c r="AP1331" i="1" a="1"/>
  <c r="AP1331" i="1" s="1"/>
  <c r="AP1809" i="1" a="1"/>
  <c r="AP1809" i="1" s="1"/>
  <c r="AP1783" i="1" a="1"/>
  <c r="AP1783" i="1" s="1"/>
  <c r="AP1421" i="1" a="1"/>
  <c r="AP1421" i="1" s="1"/>
  <c r="AP1474" i="1" a="1"/>
  <c r="AP1474" i="1" s="1"/>
  <c r="AP1571" i="1" a="1"/>
  <c r="AP1571" i="1" s="1"/>
  <c r="AP1693" i="1" a="1"/>
  <c r="AP1693" i="1" s="1"/>
  <c r="AP1722" i="1" a="1"/>
  <c r="AP1722" i="1" s="1"/>
  <c r="AP1750" i="1" a="1"/>
  <c r="AP1750" i="1" s="1"/>
  <c r="AP1577" i="1" a="1"/>
  <c r="AP1577" i="1" s="1"/>
  <c r="AP1777" i="1" a="1"/>
  <c r="AP1777" i="1" s="1"/>
  <c r="M9" i="8"/>
  <c r="AP1372" i="1" a="1"/>
  <c r="AP1372" i="1" s="1"/>
  <c r="AW1372" i="1" s="1"/>
  <c r="AX1372" i="1" s="1"/>
  <c r="AP1417" i="1" a="1"/>
  <c r="AP1417" i="1" s="1"/>
  <c r="AW1417" i="1" s="1"/>
  <c r="AP1237" i="1" a="1"/>
  <c r="AP1237" i="1" s="1"/>
  <c r="AW1237" i="1" s="1"/>
  <c r="AX1237" i="1" s="1"/>
  <c r="AP1425" i="1" a="1"/>
  <c r="AP1425" i="1" s="1"/>
  <c r="AW1425" i="1" s="1"/>
  <c r="AX1425" i="1" s="1"/>
  <c r="AP1507" i="1" a="1"/>
  <c r="AP1507" i="1" s="1"/>
  <c r="AW1507" i="1" s="1"/>
  <c r="AX1507" i="1" s="1"/>
  <c r="AP1282" i="1" a="1"/>
  <c r="AP1282" i="1" s="1"/>
  <c r="AW1282" i="1" s="1"/>
  <c r="AX1282" i="1" s="1"/>
  <c r="AP1640" i="1" a="1"/>
  <c r="AP1640" i="1" s="1"/>
  <c r="AW1640" i="1" s="1"/>
  <c r="AX1640" i="1" s="1"/>
  <c r="AP1380" i="1" a="1"/>
  <c r="AP1380" i="1" s="1"/>
  <c r="AW1380" i="1" s="1"/>
  <c r="AX1380" i="1" s="1"/>
  <c r="AP1245" i="1" a="1"/>
  <c r="AP1245" i="1" s="1"/>
  <c r="AW1245" i="1" s="1"/>
  <c r="AX1245" i="1" s="1"/>
  <c r="AP1290" i="1" a="1"/>
  <c r="AP1290" i="1" s="1"/>
  <c r="AW1290" i="1" s="1"/>
  <c r="AX1290" i="1" s="1"/>
  <c r="AP1596" i="1" a="1"/>
  <c r="AP1596" i="1" s="1"/>
  <c r="AW1596" i="1" s="1"/>
  <c r="AX1596" i="1" s="1"/>
  <c r="BD1596" i="1" s="1"/>
  <c r="AP1327" i="1" a="1"/>
  <c r="AP1327" i="1" s="1"/>
  <c r="AW1327" i="1" s="1"/>
  <c r="AX1327" i="1" s="1"/>
  <c r="AP1470" i="1" a="1"/>
  <c r="AP1470" i="1" s="1"/>
  <c r="AW1470" i="1" s="1"/>
  <c r="AX1470" i="1" s="1"/>
  <c r="AP1560" i="1" a="1"/>
  <c r="AP1560" i="1" s="1"/>
  <c r="AW1560" i="1" s="1"/>
  <c r="AX1560" i="1" s="1"/>
  <c r="AP1552" i="1" a="1"/>
  <c r="AP1552" i="1" s="1"/>
  <c r="AW1552" i="1" s="1"/>
  <c r="AX1552" i="1" s="1"/>
  <c r="AP1335" i="1" a="1"/>
  <c r="AP1335" i="1" s="1"/>
  <c r="AW1335" i="1" s="1"/>
  <c r="AX1335" i="1" s="1"/>
  <c r="AP1676" i="1" a="1"/>
  <c r="AP1676" i="1" s="1"/>
  <c r="AW1676" i="1" s="1"/>
  <c r="AX1676" i="1" s="1"/>
  <c r="AP1604" i="1" a="1"/>
  <c r="AP1604" i="1" s="1"/>
  <c r="AW1604" i="1" s="1"/>
  <c r="AX1604" i="1" s="1"/>
  <c r="AP1515" i="1" a="1"/>
  <c r="AP1515" i="1" s="1"/>
  <c r="AW1515" i="1" s="1"/>
  <c r="AX1515" i="1" s="1"/>
  <c r="AP1462" i="1" a="1"/>
  <c r="AP1462" i="1" s="1"/>
  <c r="AW1462" i="1" s="1"/>
  <c r="AX1462" i="1" s="1"/>
  <c r="M15" i="8"/>
  <c r="AP1243" i="1" a="1"/>
  <c r="AP1243" i="1" s="1"/>
  <c r="AP1258" i="1" a="1"/>
  <c r="AP1258" i="1" s="1"/>
  <c r="AP1296" i="1" a="1"/>
  <c r="AP1296" i="1" s="1"/>
  <c r="AP1341" i="1" a="1"/>
  <c r="AP1341" i="1" s="1"/>
  <c r="AP1528" i="1" a="1"/>
  <c r="AP1528" i="1" s="1"/>
  <c r="AP1543" i="1" a="1"/>
  <c r="AP1543" i="1" s="1"/>
  <c r="AP1251" i="1" a="1"/>
  <c r="AP1251" i="1" s="1"/>
  <c r="AP1456" i="1" a="1"/>
  <c r="AP1456" i="1" s="1"/>
  <c r="AP1513" i="1" a="1"/>
  <c r="AP1513" i="1" s="1"/>
  <c r="AP1521" i="1" a="1"/>
  <c r="AP1521" i="1" s="1"/>
  <c r="AP1558" i="1" a="1"/>
  <c r="AP1558" i="1" s="1"/>
  <c r="AP1579" i="1" a="1"/>
  <c r="AP1579" i="1" s="1"/>
  <c r="AP1593" i="1" a="1"/>
  <c r="AP1593" i="1" s="1"/>
  <c r="AP1628" i="1" a="1"/>
  <c r="AP1628" i="1" s="1"/>
  <c r="AP1635" i="1" a="1"/>
  <c r="AP1635" i="1" s="1"/>
  <c r="AP1366" i="1" a="1"/>
  <c r="AP1366" i="1" s="1"/>
  <c r="AP1411" i="1" a="1"/>
  <c r="AP1411" i="1" s="1"/>
  <c r="AP1386" i="1" a="1"/>
  <c r="AP1386" i="1" s="1"/>
  <c r="AP1444" i="1" a="1"/>
  <c r="AP1444" i="1" s="1"/>
  <c r="AP1476" i="1" a="1"/>
  <c r="AP1476" i="1" s="1"/>
  <c r="AP1573" i="1" a="1"/>
  <c r="AP1573" i="1" s="1"/>
  <c r="AP1653" i="1" a="1"/>
  <c r="AP1653" i="1" s="1"/>
  <c r="AP1671" i="1" a="1"/>
  <c r="AP1671" i="1" s="1"/>
  <c r="AP1707" i="1" a="1"/>
  <c r="AP1707" i="1" s="1"/>
  <c r="AP1724" i="1" a="1"/>
  <c r="AP1724" i="1" s="1"/>
  <c r="AP1348" i="1" a="1"/>
  <c r="AP1348" i="1" s="1"/>
  <c r="AP1359" i="1" a="1"/>
  <c r="AP1359" i="1" s="1"/>
  <c r="AP1368" i="1" a="1"/>
  <c r="AP1368" i="1" s="1"/>
  <c r="AP1264" i="1" a="1"/>
  <c r="AP1264" i="1" s="1"/>
  <c r="AP1378" i="1" a="1"/>
  <c r="AP1378" i="1" s="1"/>
  <c r="AP1468" i="1" a="1"/>
  <c r="AP1468" i="1" s="1"/>
  <c r="AP1501" i="1" a="1"/>
  <c r="AP1501" i="1" s="1"/>
  <c r="AP1717" i="1" a="1"/>
  <c r="AP1717" i="1" s="1"/>
  <c r="AP1288" i="1" a="1"/>
  <c r="AP1288" i="1" s="1"/>
  <c r="AP1323" i="1" a="1"/>
  <c r="AP1323" i="1" s="1"/>
  <c r="AP1333" i="1" a="1"/>
  <c r="AP1333" i="1" s="1"/>
  <c r="AP1458" i="1" a="1"/>
  <c r="AP1458" i="1" s="1"/>
  <c r="AP1534" i="1" a="1"/>
  <c r="AP1534" i="1" s="1"/>
  <c r="AP1689" i="1" a="1"/>
  <c r="AP1689" i="1" s="1"/>
  <c r="AP1785" i="1" a="1"/>
  <c r="AP1785" i="1" s="1"/>
  <c r="AP1794" i="1" a="1"/>
  <c r="AP1794" i="1" s="1"/>
  <c r="AP1278" i="1" a="1"/>
  <c r="AP1278" i="1" s="1"/>
  <c r="AP1413" i="1" a="1"/>
  <c r="AP1413" i="1" s="1"/>
  <c r="AP1423" i="1" a="1"/>
  <c r="AP1423" i="1" s="1"/>
  <c r="AP1546" i="1" a="1"/>
  <c r="AP1546" i="1" s="1"/>
  <c r="AP1584" i="1" a="1"/>
  <c r="AP1584" i="1" s="1"/>
  <c r="AP1623" i="1" a="1"/>
  <c r="AP1623" i="1" s="1"/>
  <c r="AP1632" i="1" a="1"/>
  <c r="AP1632" i="1" s="1"/>
  <c r="AP1700" i="1" a="1"/>
  <c r="AP1700" i="1" s="1"/>
  <c r="AP1709" i="1" a="1"/>
  <c r="AP1709" i="1" s="1"/>
  <c r="AP1314" i="1" a="1"/>
  <c r="AP1314" i="1" s="1"/>
  <c r="AP1449" i="1" a="1"/>
  <c r="AP1449" i="1" s="1"/>
  <c r="AP1483" i="1" a="1"/>
  <c r="AP1483" i="1" s="1"/>
  <c r="AP1758" i="1" a="1"/>
  <c r="AP1758" i="1" s="1"/>
  <c r="AP1767" i="1" a="1"/>
  <c r="AP1767" i="1" s="1"/>
  <c r="AP1797" i="1" a="1"/>
  <c r="AP1797" i="1" s="1"/>
  <c r="AP1498" i="1" a="1"/>
  <c r="AP1498" i="1" s="1"/>
  <c r="AP1393" i="1" a="1"/>
  <c r="AP1393" i="1" s="1"/>
  <c r="AP1818" i="1" a="1"/>
  <c r="AP1818" i="1" s="1"/>
  <c r="AP1269" i="1" a="1"/>
  <c r="AP1269" i="1" s="1"/>
  <c r="AP1779" i="1" a="1"/>
  <c r="AP1779" i="1" s="1"/>
  <c r="AP1806" i="1" a="1"/>
  <c r="AP1806" i="1" s="1"/>
  <c r="AP1566" i="1" a="1"/>
  <c r="AP1566" i="1" s="1"/>
  <c r="AP1610" i="1" a="1"/>
  <c r="AP1610" i="1" s="1"/>
  <c r="AP1668" i="1" a="1"/>
  <c r="AP1668" i="1" s="1"/>
  <c r="AP1739" i="1" a="1"/>
  <c r="AP1739" i="1" s="1"/>
  <c r="AP1752" i="1" a="1"/>
  <c r="AP1752" i="1" s="1"/>
  <c r="AP1820" i="1" a="1"/>
  <c r="AP1820" i="1" s="1"/>
  <c r="AP1363" i="1" a="1"/>
  <c r="AP1363" i="1" s="1"/>
  <c r="AP1399" i="1" a="1"/>
  <c r="AP1399" i="1" s="1"/>
  <c r="AP1539" i="1" a="1"/>
  <c r="AP1539" i="1" s="1"/>
  <c r="AP1770" i="1" a="1"/>
  <c r="AP1770" i="1" s="1"/>
  <c r="AP1276" i="1" a="1"/>
  <c r="AP1276" i="1" s="1"/>
  <c r="AP1730" i="1" a="1"/>
  <c r="AP1730" i="1" s="1"/>
  <c r="AP1453" i="1" a="1"/>
  <c r="AP1453" i="1" s="1"/>
  <c r="AP1489" i="1" a="1"/>
  <c r="AP1489" i="1" s="1"/>
  <c r="AP1404" i="1" a="1"/>
  <c r="AP1404" i="1" s="1"/>
  <c r="AP1438" i="1" a="1"/>
  <c r="AP1438" i="1" s="1"/>
  <c r="AP1646" i="1" a="1"/>
  <c r="AP1646" i="1" s="1"/>
  <c r="AP1744" i="1" a="1"/>
  <c r="AP1744" i="1" s="1"/>
  <c r="AP1811" i="1" a="1"/>
  <c r="AP1811" i="1" s="1"/>
  <c r="AP1494" i="1" a="1"/>
  <c r="AP1494" i="1" s="1"/>
  <c r="AP1321" i="1" a="1"/>
  <c r="AP1321" i="1" s="1"/>
  <c r="AP1354" i="1" a="1"/>
  <c r="AP1354" i="1" s="1"/>
  <c r="AP1408" i="1" a="1"/>
  <c r="AP1408" i="1" s="1"/>
  <c r="AP1318" i="1" a="1"/>
  <c r="AP1318" i="1" s="1"/>
  <c r="AP1273" i="1" a="1"/>
  <c r="AP1273" i="1" s="1"/>
  <c r="AP1309" i="1" a="1"/>
  <c r="AP1309" i="1" s="1"/>
  <c r="AP1431" i="1" a="1"/>
  <c r="AP1431" i="1" s="1"/>
  <c r="AP1503" i="1" a="1"/>
  <c r="AP1503" i="1" s="1"/>
  <c r="AP1673" i="1" a="1"/>
  <c r="AP1673" i="1" s="1"/>
  <c r="AP1742" i="1" a="1"/>
  <c r="AP1742" i="1" s="1"/>
  <c r="AP1659" i="1" a="1"/>
  <c r="AP1659" i="1" s="1"/>
  <c r="AP1799" i="1" a="1"/>
  <c r="AP1799" i="1" s="1"/>
  <c r="AP1303" i="1" a="1"/>
  <c r="AP1303" i="1" s="1"/>
  <c r="AP1815" i="1" a="1"/>
  <c r="AP1815" i="1" s="1"/>
  <c r="AP1588" i="1" a="1"/>
  <c r="AP1588" i="1" s="1"/>
  <c r="AP1602" i="1" a="1"/>
  <c r="AP1602" i="1" s="1"/>
  <c r="AP1617" i="1" a="1"/>
  <c r="AP1617" i="1" s="1"/>
  <c r="AP1704" i="1" a="1"/>
  <c r="AP1704" i="1" s="1"/>
  <c r="AP1772" i="1" a="1"/>
  <c r="AP1772" i="1" s="1"/>
  <c r="AP1664" i="1" a="1"/>
  <c r="AP1664" i="1" s="1"/>
  <c r="AP1735" i="1" a="1"/>
  <c r="AP1735" i="1" s="1"/>
  <c r="AP1637" i="1" a="1"/>
  <c r="AP1637" i="1" s="1"/>
  <c r="AP1548" i="1" a="1"/>
  <c r="AP1548" i="1" s="1"/>
  <c r="AP1763" i="1" a="1"/>
  <c r="AP1763" i="1" s="1"/>
  <c r="AP1682" i="1" a="1"/>
  <c r="AP1682" i="1" s="1"/>
  <c r="AP1591" i="1" a="1"/>
  <c r="AP1591" i="1" s="1"/>
  <c r="AP1695" i="1" a="1"/>
  <c r="AP1695" i="1" s="1"/>
  <c r="AP1790" i="1" a="1"/>
  <c r="AP1790" i="1" s="1"/>
  <c r="AP1464" i="1" a="1"/>
  <c r="AP1464" i="1" s="1"/>
  <c r="AP1472" i="1" a="1"/>
  <c r="AP1472" i="1" s="1"/>
  <c r="AP1642" i="1" a="1"/>
  <c r="AP1642" i="1" s="1"/>
  <c r="AP1649" i="1" a="1"/>
  <c r="AP1649" i="1" s="1"/>
  <c r="AP1691" i="1" a="1"/>
  <c r="AP1691" i="1" s="1"/>
  <c r="AP1726" i="1" a="1"/>
  <c r="AP1726" i="1" s="1"/>
  <c r="AP1754" i="1" a="1"/>
  <c r="AP1754" i="1" s="1"/>
  <c r="AP1775" i="1" a="1"/>
  <c r="AP1775" i="1" s="1"/>
  <c r="AP1434" i="1" a="1"/>
  <c r="AP1434" i="1" s="1"/>
  <c r="AP1530" i="1" a="1"/>
  <c r="AP1530" i="1" s="1"/>
  <c r="AP1517" i="1" a="1"/>
  <c r="AP1517" i="1" s="1"/>
  <c r="AP1239" i="1" a="1"/>
  <c r="AP1239" i="1" s="1"/>
  <c r="AP1299" i="1" a="1"/>
  <c r="AP1299" i="1" s="1"/>
  <c r="AP1554" i="1" a="1"/>
  <c r="AP1554" i="1" s="1"/>
  <c r="M11" i="8"/>
  <c r="AP1254" i="1" a="1"/>
  <c r="AP1254" i="1" s="1"/>
  <c r="AP1479" i="1" a="1"/>
  <c r="AP1479" i="1" s="1"/>
  <c r="AP1524" i="1" a="1"/>
  <c r="AP1524" i="1" s="1"/>
  <c r="AP1575" i="1" a="1"/>
  <c r="AP1575" i="1" s="1"/>
  <c r="AP1292" i="1" a="1"/>
  <c r="AP1292" i="1" s="1"/>
  <c r="AP1427" i="1" a="1"/>
  <c r="AP1427" i="1" s="1"/>
  <c r="AP1720" i="1" a="1"/>
  <c r="AP1720" i="1" s="1"/>
  <c r="AP1247" i="1" a="1"/>
  <c r="AP1247" i="1" s="1"/>
  <c r="AP1260" i="1" a="1"/>
  <c r="AP1260" i="1" s="1"/>
  <c r="AP1329" i="1" a="1"/>
  <c r="AP1329" i="1" s="1"/>
  <c r="AP1374" i="1" a="1"/>
  <c r="AP1374" i="1" s="1"/>
  <c r="AP1419" i="1" a="1"/>
  <c r="AP1419" i="1" s="1"/>
  <c r="AP1598" i="1" a="1"/>
  <c r="AP1598" i="1" s="1"/>
  <c r="AP1685" i="1" a="1"/>
  <c r="AP1685" i="1" s="1"/>
  <c r="AP1562" i="1" a="1"/>
  <c r="AP1562" i="1" s="1"/>
  <c r="AP1802" i="1" a="1"/>
  <c r="AP1802" i="1" s="1"/>
  <c r="AP1395" i="1" a="1"/>
  <c r="AP1395" i="1" s="1"/>
  <c r="AP1344" i="1" a="1"/>
  <c r="AP1344" i="1" s="1"/>
  <c r="AP1655" i="1" a="1"/>
  <c r="AP1655" i="1" s="1"/>
  <c r="AP1713" i="1" a="1"/>
  <c r="AP1713" i="1" s="1"/>
  <c r="AP1613" i="1" a="1"/>
  <c r="AP1613" i="1" s="1"/>
  <c r="AP1781" i="1" a="1"/>
  <c r="AP1781" i="1" s="1"/>
  <c r="AP1350" i="1" a="1"/>
  <c r="AP1350" i="1" s="1"/>
  <c r="AP1569" i="1" a="1"/>
  <c r="AP1569" i="1" s="1"/>
  <c r="AP1389" i="1" a="1"/>
  <c r="AP1389" i="1" s="1"/>
  <c r="AP1619" i="1" a="1"/>
  <c r="AP1619" i="1" s="1"/>
  <c r="AP1678" i="1" a="1"/>
  <c r="AP1678" i="1" s="1"/>
  <c r="AP1748" i="1" a="1"/>
  <c r="AP1748" i="1" s="1"/>
  <c r="AP1382" i="1" a="1"/>
  <c r="AP1382" i="1" s="1"/>
  <c r="AP1485" i="1" a="1"/>
  <c r="AP1485" i="1" s="1"/>
  <c r="AP1509" i="1" a="1"/>
  <c r="AP1509" i="1" s="1"/>
  <c r="AP1337" i="1" a="1"/>
  <c r="AP1337" i="1" s="1"/>
  <c r="AP1440" i="1" a="1"/>
  <c r="AP1440" i="1" s="1"/>
  <c r="AP1284" i="1" a="1"/>
  <c r="AP1284" i="1" s="1"/>
  <c r="AP1305" i="1" a="1"/>
  <c r="AP1305" i="1" s="1"/>
  <c r="AP1606" i="1" a="1"/>
  <c r="AP1606" i="1" s="1"/>
  <c r="M10" i="8"/>
  <c r="AP1677" i="1" a="1"/>
  <c r="AP1677" i="1" s="1"/>
  <c r="AP1684" i="1" a="1"/>
  <c r="AP1684" i="1" s="1"/>
  <c r="AP1712" i="1" a="1"/>
  <c r="AP1712" i="1" s="1"/>
  <c r="AP1719" i="1" a="1"/>
  <c r="AP1719" i="1" s="1"/>
  <c r="AP1747" i="1" a="1"/>
  <c r="AP1747" i="1" s="1"/>
  <c r="AP1238" i="1" a="1"/>
  <c r="AP1238" i="1" s="1"/>
  <c r="AP1253" i="1" a="1"/>
  <c r="AP1253" i="1" s="1"/>
  <c r="AP1283" i="1" a="1"/>
  <c r="AP1283" i="1" s="1"/>
  <c r="AP1298" i="1" a="1"/>
  <c r="AP1298" i="1" s="1"/>
  <c r="AP1328" i="1" a="1"/>
  <c r="AP1328" i="1" s="1"/>
  <c r="AP1336" i="1" a="1"/>
  <c r="AP1336" i="1" s="1"/>
  <c r="AP1381" i="1" a="1"/>
  <c r="AP1381" i="1" s="1"/>
  <c r="AP1426" i="1" a="1"/>
  <c r="AP1426" i="1" s="1"/>
  <c r="AP1246" i="1" a="1"/>
  <c r="AP1246" i="1" s="1"/>
  <c r="AP1291" i="1" a="1"/>
  <c r="AP1291" i="1" s="1"/>
  <c r="AP1433" i="1" a="1"/>
  <c r="AP1433" i="1" s="1"/>
  <c r="AP1612" i="1" a="1"/>
  <c r="AP1612" i="1" s="1"/>
  <c r="AP1641" i="1" a="1"/>
  <c r="AP1641" i="1" s="1"/>
  <c r="AP1463" i="1" a="1"/>
  <c r="AP1463" i="1" s="1"/>
  <c r="AP1516" i="1" a="1"/>
  <c r="AP1516" i="1" s="1"/>
  <c r="AP1343" i="1" a="1"/>
  <c r="AP1343" i="1" s="1"/>
  <c r="AP1553" i="1" a="1"/>
  <c r="AP1553" i="1" s="1"/>
  <c r="AP1418" i="1" a="1"/>
  <c r="AP1418" i="1" s="1"/>
  <c r="AP1471" i="1" a="1"/>
  <c r="AP1471" i="1" s="1"/>
  <c r="AP1523" i="1" a="1"/>
  <c r="AP1523" i="1" s="1"/>
  <c r="AP1508" i="1" a="1"/>
  <c r="AP1508" i="1" s="1"/>
  <c r="AP1605" i="1" a="1"/>
  <c r="AP1605" i="1" s="1"/>
  <c r="AP1373" i="1" a="1"/>
  <c r="AP1373" i="1" s="1"/>
  <c r="AP1568" i="1" a="1"/>
  <c r="AP1568" i="1" s="1"/>
  <c r="AP1597" i="1" a="1"/>
  <c r="AP1597" i="1" s="1"/>
  <c r="AP1388" i="1" a="1"/>
  <c r="AP1388" i="1" s="1"/>
  <c r="AP1648" i="1" a="1"/>
  <c r="AP1648" i="1" s="1"/>
  <c r="AP1478" i="1" a="1"/>
  <c r="AP1478" i="1" s="1"/>
  <c r="AP1561" i="1" a="1"/>
  <c r="AP1561" i="1" s="1"/>
  <c r="M16" i="8"/>
  <c r="AP1364" i="1" a="1"/>
  <c r="AP1364" i="1" s="1"/>
  <c r="AP1379" i="1" a="1"/>
  <c r="AP1379" i="1" s="1"/>
  <c r="AP1394" i="1" a="1"/>
  <c r="AP1394" i="1" s="1"/>
  <c r="AP1409" i="1" a="1"/>
  <c r="AP1409" i="1" s="1"/>
  <c r="AP1424" i="1" a="1"/>
  <c r="AP1424" i="1" s="1"/>
  <c r="AP1439" i="1" a="1"/>
  <c r="AP1439" i="1" s="1"/>
  <c r="AP1244" i="1" a="1"/>
  <c r="AP1244" i="1" s="1"/>
  <c r="AP1259" i="1" a="1"/>
  <c r="AP1259" i="1" s="1"/>
  <c r="AP1274" i="1" a="1"/>
  <c r="AP1274" i="1" s="1"/>
  <c r="AP1289" i="1" a="1"/>
  <c r="AP1289" i="1" s="1"/>
  <c r="AP1304" i="1" a="1"/>
  <c r="AP1304" i="1" s="1"/>
  <c r="AP1319" i="1" a="1"/>
  <c r="AP1319" i="1" s="1"/>
  <c r="AP1334" i="1" a="1"/>
  <c r="AP1334" i="1" s="1"/>
  <c r="AP1349" i="1" a="1"/>
  <c r="AP1349" i="1" s="1"/>
  <c r="AP1387" i="1" a="1"/>
  <c r="AP1387" i="1" s="1"/>
  <c r="AP1432" i="1" a="1"/>
  <c r="AP1432" i="1" s="1"/>
  <c r="AP1505" i="1" a="1"/>
  <c r="AP1505" i="1" s="1"/>
  <c r="AP1705" i="1" a="1"/>
  <c r="AP1705" i="1" s="1"/>
  <c r="AP1740" i="1" a="1"/>
  <c r="AP1740" i="1" s="1"/>
  <c r="AP1768" i="1" a="1"/>
  <c r="AP1768" i="1" s="1"/>
  <c r="AP1252" i="1" a="1"/>
  <c r="AP1252" i="1" s="1"/>
  <c r="AP1415" i="1" a="1"/>
  <c r="AP1415" i="1" s="1"/>
  <c r="AP1454" i="1" a="1"/>
  <c r="AP1454" i="1" s="1"/>
  <c r="AP1495" i="1" a="1"/>
  <c r="AP1495" i="1" s="1"/>
  <c r="AP1795" i="1" a="1"/>
  <c r="AP1795" i="1" s="1"/>
  <c r="AP1822" i="1" a="1"/>
  <c r="AP1822" i="1" s="1"/>
  <c r="AP1310" i="1" a="1"/>
  <c r="AP1310" i="1" s="1"/>
  <c r="AP1277" i="1" a="1"/>
  <c r="AP1277" i="1" s="1"/>
  <c r="AP1400" i="1" a="1"/>
  <c r="AP1400" i="1" s="1"/>
  <c r="AP1445" i="1" a="1"/>
  <c r="AP1445" i="1" s="1"/>
  <c r="AP1457" i="1" a="1"/>
  <c r="AP1457" i="1" s="1"/>
  <c r="AP1544" i="1" a="1"/>
  <c r="AP1544" i="1" s="1"/>
  <c r="AP1574" i="1" a="1"/>
  <c r="AP1574" i="1" s="1"/>
  <c r="AP1592" i="1" a="1"/>
  <c r="AP1592" i="1" s="1"/>
  <c r="AP1708" i="1" a="1"/>
  <c r="AP1708" i="1" s="1"/>
  <c r="AP1774" i="1" a="1"/>
  <c r="AP1774" i="1" s="1"/>
  <c r="AP1355" i="1" a="1"/>
  <c r="AP1355" i="1" s="1"/>
  <c r="AP1367" i="1" a="1"/>
  <c r="AP1367" i="1" s="1"/>
  <c r="AP1412" i="1" a="1"/>
  <c r="AP1412" i="1" s="1"/>
  <c r="AP1469" i="1" a="1"/>
  <c r="AP1469" i="1" s="1"/>
  <c r="AP1603" i="1" a="1"/>
  <c r="AP1603" i="1" s="1"/>
  <c r="AP1660" i="1" a="1"/>
  <c r="AP1660" i="1" s="1"/>
  <c r="AP1669" i="1" a="1"/>
  <c r="AP1669" i="1" s="1"/>
  <c r="AP1746" i="1" a="1"/>
  <c r="AP1746" i="1" s="1"/>
  <c r="AP1265" i="1" a="1"/>
  <c r="AP1265" i="1" s="1"/>
  <c r="AP1502" i="1" a="1"/>
  <c r="AP1502" i="1" s="1"/>
  <c r="AP1514" i="1" a="1"/>
  <c r="AP1514" i="1" s="1"/>
  <c r="AP1594" i="1" a="1"/>
  <c r="AP1594" i="1" s="1"/>
  <c r="AP1718" i="1" a="1"/>
  <c r="AP1718" i="1" s="1"/>
  <c r="AP1279" i="1" a="1"/>
  <c r="AP1279" i="1" s="1"/>
  <c r="AP1414" i="1" a="1"/>
  <c r="AP1414" i="1" s="1"/>
  <c r="AP1504" i="1" a="1"/>
  <c r="AP1504" i="1" s="1"/>
  <c r="AP1567" i="1" a="1"/>
  <c r="AP1567" i="1" s="1"/>
  <c r="AP1585" i="1" a="1"/>
  <c r="AP1585" i="1" s="1"/>
  <c r="AP1624" i="1" a="1"/>
  <c r="AP1624" i="1" s="1"/>
  <c r="AP1633" i="1" a="1"/>
  <c r="AP1633" i="1" s="1"/>
  <c r="AP1701" i="1" a="1"/>
  <c r="AP1701" i="1" s="1"/>
  <c r="AP1710" i="1" a="1"/>
  <c r="AP1710" i="1" s="1"/>
  <c r="AP1550" i="1" a="1"/>
  <c r="AP1550" i="1" s="1"/>
  <c r="AP1589" i="1" a="1"/>
  <c r="AP1589" i="1" s="1"/>
  <c r="AP1618" i="1" a="1"/>
  <c r="AP1618" i="1" s="1"/>
  <c r="AP1675" i="1" a="1"/>
  <c r="AP1675" i="1" s="1"/>
  <c r="AP1324" i="1" a="1"/>
  <c r="AP1324" i="1" s="1"/>
  <c r="AP1360" i="1" a="1"/>
  <c r="AP1360" i="1" s="1"/>
  <c r="AP1499" i="1" a="1"/>
  <c r="AP1499" i="1" s="1"/>
  <c r="AP1638" i="1" a="1"/>
  <c r="AP1638" i="1" s="1"/>
  <c r="AP1736" i="1" a="1"/>
  <c r="AP1736" i="1" s="1"/>
  <c r="AP1791" i="1" a="1"/>
  <c r="AP1791" i="1" s="1"/>
  <c r="AP1325" i="1" a="1"/>
  <c r="AP1325" i="1" s="1"/>
  <c r="AP1342" i="1" a="1"/>
  <c r="AP1342" i="1" s="1"/>
  <c r="AP1549" i="1" a="1"/>
  <c r="AP1549" i="1" s="1"/>
  <c r="AP1595" i="1" a="1"/>
  <c r="AP1595" i="1" s="1"/>
  <c r="AP1654" i="1" a="1"/>
  <c r="AP1654" i="1" s="1"/>
  <c r="AP1683" i="1" a="1"/>
  <c r="AP1683" i="1" s="1"/>
  <c r="AP1696" i="1" a="1"/>
  <c r="AP1696" i="1" s="1"/>
  <c r="AP1711" i="1" a="1"/>
  <c r="AP1711" i="1" s="1"/>
  <c r="AP1764" i="1" a="1"/>
  <c r="AP1764" i="1" s="1"/>
  <c r="AP1819" i="1" a="1"/>
  <c r="AP1819" i="1" s="1"/>
  <c r="AP1270" i="1" a="1"/>
  <c r="AP1270" i="1" s="1"/>
  <c r="AP1450" i="1" a="1"/>
  <c r="AP1450" i="1" s="1"/>
  <c r="AP1484" i="1" a="1"/>
  <c r="AP1484" i="1" s="1"/>
  <c r="AP1580" i="1" a="1"/>
  <c r="AP1580" i="1" s="1"/>
  <c r="AP1639" i="1" a="1"/>
  <c r="AP1639" i="1" s="1"/>
  <c r="AP1807" i="1" a="1"/>
  <c r="AP1807" i="1" s="1"/>
  <c r="AP1535" i="1" a="1"/>
  <c r="AP1535" i="1" s="1"/>
  <c r="AP1672" i="1" a="1"/>
  <c r="AP1672" i="1" s="1"/>
  <c r="AP1725" i="1" a="1"/>
  <c r="AP1725" i="1" s="1"/>
  <c r="AP1780" i="1" a="1"/>
  <c r="AP1780" i="1" s="1"/>
  <c r="AP1753" i="1" a="1"/>
  <c r="AP1753" i="1" s="1"/>
  <c r="AP1821" i="1" a="1"/>
  <c r="AP1821" i="1" s="1"/>
  <c r="AP1315" i="1" a="1"/>
  <c r="AP1315" i="1" s="1"/>
  <c r="AP1522" i="1" a="1"/>
  <c r="AP1522" i="1" s="1"/>
  <c r="AP1629" i="1" a="1"/>
  <c r="AP1629" i="1" s="1"/>
  <c r="AP1674" i="1" a="1"/>
  <c r="AP1674" i="1" s="1"/>
  <c r="AP1743" i="1" a="1"/>
  <c r="AP1743" i="1" s="1"/>
  <c r="AP1798" i="1" a="1"/>
  <c r="AP1798" i="1" s="1"/>
  <c r="AP1297" i="1" a="1"/>
  <c r="AP1297" i="1" s="1"/>
  <c r="AP1540" i="1" a="1"/>
  <c r="AP1540" i="1" s="1"/>
  <c r="AP1690" i="1" a="1"/>
  <c r="AP1690" i="1" s="1"/>
  <c r="AP1771" i="1" a="1"/>
  <c r="AP1771" i="1" s="1"/>
  <c r="AP1369" i="1" a="1"/>
  <c r="AP1369" i="1" s="1"/>
  <c r="AP1490" i="1" a="1"/>
  <c r="AP1490" i="1" s="1"/>
  <c r="AP1731" i="1" a="1"/>
  <c r="AP1731" i="1" s="1"/>
  <c r="AP1800" i="1" a="1"/>
  <c r="AP1800" i="1" s="1"/>
  <c r="AP1460" i="1" a="1"/>
  <c r="AP1460" i="1" s="1"/>
  <c r="AP1477" i="1" a="1"/>
  <c r="AP1477" i="1" s="1"/>
  <c r="AP1529" i="1" a="1"/>
  <c r="AP1529" i="1" s="1"/>
  <c r="AP1773" i="1" a="1"/>
  <c r="AP1773" i="1" s="1"/>
  <c r="AP1611" i="1" a="1"/>
  <c r="AP1611" i="1" s="1"/>
  <c r="AP1665" i="1" a="1"/>
  <c r="AP1665" i="1" s="1"/>
  <c r="AP1280" i="1" a="1"/>
  <c r="AP1280" i="1" s="1"/>
  <c r="AP1370" i="1" a="1"/>
  <c r="AP1370" i="1" s="1"/>
  <c r="AP1647" i="1" a="1"/>
  <c r="AP1647" i="1" s="1"/>
  <c r="AP1759" i="1" a="1"/>
  <c r="AP1759" i="1" s="1"/>
  <c r="AP1786" i="1" a="1"/>
  <c r="AP1786" i="1" s="1"/>
  <c r="AP1812" i="1" a="1"/>
  <c r="AP1812" i="1" s="1"/>
  <c r="AP1405" i="1" a="1"/>
  <c r="AP1405" i="1" s="1"/>
  <c r="AP1459" i="1" a="1"/>
  <c r="AP1459" i="1" s="1"/>
  <c r="AP1559" i="1" a="1"/>
  <c r="AP1559" i="1" s="1"/>
  <c r="AP1745" i="1" a="1"/>
  <c r="AP1745" i="1" s="1"/>
  <c r="AP1816" i="1" a="1"/>
  <c r="AP1816" i="1" s="1"/>
  <c r="AP1636" i="1" a="1"/>
  <c r="AP1636" i="1" s="1"/>
  <c r="AP1322" i="1" a="1"/>
  <c r="AP1322" i="1" s="1"/>
  <c r="AP1547" i="1" a="1"/>
  <c r="AP1547" i="1" s="1"/>
  <c r="AP1801" i="1" a="1"/>
  <c r="AP1801" i="1" s="1"/>
  <c r="AU1585" i="1"/>
  <c r="AU1640" i="1"/>
  <c r="S1560" i="1"/>
  <c r="F1966" i="1" a="1"/>
  <c r="F1966" i="1" s="1"/>
  <c r="F1967" i="1" s="1"/>
  <c r="AU1812" i="1"/>
  <c r="M1281" i="1"/>
  <c r="O1281" i="1" s="1"/>
  <c r="P1281" i="1" s="1"/>
  <c r="AA1281" i="1"/>
  <c r="M1604" i="1"/>
  <c r="O1604" i="1" s="1"/>
  <c r="P1604" i="1" s="1"/>
  <c r="AA1604" i="1"/>
  <c r="M1551" i="1"/>
  <c r="O1551" i="1" s="1"/>
  <c r="P1551" i="1" s="1"/>
  <c r="AA1551" i="1"/>
  <c r="R1290" i="1"/>
  <c r="T1290" i="1" s="1"/>
  <c r="M1470" i="1"/>
  <c r="O1470" i="1" s="1"/>
  <c r="P1470" i="1" s="1"/>
  <c r="Q1470" i="1" s="1"/>
  <c r="S1470" i="1" s="1"/>
  <c r="V1470" i="1" s="1"/>
  <c r="AA1470" i="1"/>
  <c r="M1507" i="1"/>
  <c r="O1507" i="1" s="1"/>
  <c r="P1507" i="1" s="1"/>
  <c r="AA1507" i="1"/>
  <c r="M1282" i="1"/>
  <c r="O1282" i="1" s="1"/>
  <c r="P1282" i="1" s="1"/>
  <c r="AA1282" i="1"/>
  <c r="AU1574" i="1"/>
  <c r="M1462" i="1"/>
  <c r="O1462" i="1" s="1"/>
  <c r="P1462" i="1" s="1"/>
  <c r="AA1462" i="1"/>
  <c r="M1327" i="1"/>
  <c r="O1327" i="1" s="1"/>
  <c r="P1327" i="1" s="1"/>
  <c r="Q1327" i="1" s="1"/>
  <c r="S1327" i="1" s="1"/>
  <c r="AA1327" i="1"/>
  <c r="M1425" i="1"/>
  <c r="O1425" i="1" s="1"/>
  <c r="P1425" i="1" s="1"/>
  <c r="Q1425" i="1" s="1"/>
  <c r="S1425" i="1" s="1"/>
  <c r="AA1425" i="1"/>
  <c r="M1506" i="1"/>
  <c r="O1506" i="1" s="1"/>
  <c r="P1506" i="1" s="1"/>
  <c r="AA1506" i="1"/>
  <c r="M1417" i="1"/>
  <c r="O1417" i="1" s="1"/>
  <c r="P1417" i="1" s="1"/>
  <c r="AA1417" i="1"/>
  <c r="M1245" i="1"/>
  <c r="O1245" i="1" s="1"/>
  <c r="P1245" i="1" s="1"/>
  <c r="Q1245" i="1" s="1"/>
  <c r="S1245" i="1" s="1"/>
  <c r="AA1245" i="1"/>
  <c r="M1640" i="1"/>
  <c r="O1640" i="1" s="1"/>
  <c r="P1640" i="1" s="1"/>
  <c r="AA1640" i="1"/>
  <c r="M1596" i="1"/>
  <c r="O1596" i="1" s="1"/>
  <c r="P1596" i="1" s="1"/>
  <c r="Q1596" i="1" s="1"/>
  <c r="S1596" i="1" s="1"/>
  <c r="AA1596" i="1"/>
  <c r="M1326" i="1"/>
  <c r="O1326" i="1" s="1"/>
  <c r="P1326" i="1" s="1"/>
  <c r="AA1326" i="1"/>
  <c r="M1676" i="1"/>
  <c r="O1676" i="1" s="1"/>
  <c r="P1676" i="1" s="1"/>
  <c r="AA1676" i="1"/>
  <c r="AU1283" i="1"/>
  <c r="M1371" i="1"/>
  <c r="O1371" i="1" s="1"/>
  <c r="P1371" i="1" s="1"/>
  <c r="Q1371" i="1" s="1"/>
  <c r="S1371" i="1" s="1"/>
  <c r="AA1371" i="1"/>
  <c r="M1461" i="1"/>
  <c r="O1461" i="1" s="1"/>
  <c r="P1461" i="1" s="1"/>
  <c r="Q1461" i="1" s="1"/>
  <c r="R1237" i="1"/>
  <c r="S1237" i="1"/>
  <c r="V1237" i="1" s="1"/>
  <c r="M1552" i="1"/>
  <c r="O1552" i="1" s="1"/>
  <c r="P1552" i="1" s="1"/>
  <c r="Q1552" i="1" s="1"/>
  <c r="M1372" i="1"/>
  <c r="O1372" i="1" s="1"/>
  <c r="P1372" i="1" s="1"/>
  <c r="Q1372" i="1" s="1"/>
  <c r="M1236" i="1"/>
  <c r="O1236" i="1" s="1"/>
  <c r="P1236" i="1" s="1"/>
  <c r="M1515" i="1"/>
  <c r="O1515" i="1" s="1"/>
  <c r="P1515" i="1" s="1"/>
  <c r="Q1515" i="1" s="1"/>
  <c r="M1380" i="1"/>
  <c r="O1380" i="1" s="1"/>
  <c r="P1380" i="1" s="1"/>
  <c r="Q1380" i="1" s="1"/>
  <c r="AU1776" i="1"/>
  <c r="AU1627" i="1"/>
  <c r="N1290" i="1"/>
  <c r="S1335" i="1"/>
  <c r="S1290" i="1"/>
  <c r="V1290" i="1" s="1"/>
  <c r="R1416" i="1"/>
  <c r="AU1759" i="1"/>
  <c r="BG1637" i="1"/>
  <c r="AH1245" i="1"/>
  <c r="AI1245" i="1" s="1"/>
  <c r="AU1806" i="1"/>
  <c r="AU1616" i="1"/>
  <c r="AU1803" i="1"/>
  <c r="AU1724" i="1"/>
  <c r="AU1334" i="1"/>
  <c r="BG1407" i="1"/>
  <c r="AU1673" i="1"/>
  <c r="AU1789" i="1"/>
  <c r="BG1585" i="1"/>
  <c r="AU1466" i="1"/>
  <c r="AU1489" i="1"/>
  <c r="AU1608" i="1"/>
  <c r="AH1596" i="1"/>
  <c r="AI1596" i="1" s="1"/>
  <c r="AH1290" i="1"/>
  <c r="AI1290" i="1" s="1"/>
  <c r="AH1552" i="1"/>
  <c r="AI1552" i="1" s="1"/>
  <c r="AH1560" i="1"/>
  <c r="AI1560" i="1" s="1"/>
  <c r="AH1604" i="1"/>
  <c r="AI1604" i="1" s="1"/>
  <c r="AH1425" i="1"/>
  <c r="AI1425" i="1" s="1"/>
  <c r="AH1372" i="1"/>
  <c r="AI1372" i="1" s="1"/>
  <c r="AH1282" i="1"/>
  <c r="AH1507" i="1"/>
  <c r="AI1507" i="1" s="1"/>
  <c r="AH1515" i="1"/>
  <c r="AI1515" i="1" s="1"/>
  <c r="AH1462" i="1"/>
  <c r="AI1462" i="1" s="1"/>
  <c r="AH1335" i="1"/>
  <c r="AI1335" i="1" s="1"/>
  <c r="AH1237" i="1"/>
  <c r="AI1237" i="1" s="1"/>
  <c r="AH1327" i="1"/>
  <c r="AI1327" i="1" s="1"/>
  <c r="AU1581" i="1"/>
  <c r="AV1581" i="1"/>
  <c r="AH1380" i="1"/>
  <c r="AI1380" i="1" s="1"/>
  <c r="AH1470" i="1"/>
  <c r="AI1470" i="1" s="1"/>
  <c r="AH1640" i="1"/>
  <c r="AI1640" i="1" s="1"/>
  <c r="AU1799" i="1"/>
  <c r="AU1336" i="1"/>
  <c r="BG1582" i="1"/>
  <c r="C11" i="8"/>
  <c r="E10" i="8"/>
  <c r="I10" i="8"/>
  <c r="AU1366" i="1"/>
  <c r="AU1813" i="1"/>
  <c r="AU1603" i="1"/>
  <c r="AU1516" i="1"/>
  <c r="AU1781" i="1"/>
  <c r="BG1520" i="1"/>
  <c r="AU1522" i="1"/>
  <c r="AU1496" i="1"/>
  <c r="BG1424" i="1"/>
  <c r="BG1253" i="1"/>
  <c r="AU1767" i="1"/>
  <c r="AU1387" i="1"/>
  <c r="BG1409" i="1"/>
  <c r="AU1749" i="1"/>
  <c r="AU1447" i="1"/>
  <c r="AU1534" i="1"/>
  <c r="AU1632" i="1"/>
  <c r="AV1320" i="1"/>
  <c r="AV1475" i="1"/>
  <c r="AU1518" i="1"/>
  <c r="AU1487" i="1"/>
  <c r="A21" i="1"/>
  <c r="C21" i="1" s="1"/>
  <c r="D20" i="1"/>
  <c r="F20" i="1" s="1"/>
  <c r="AU1494" i="1"/>
  <c r="BG1705" i="1"/>
  <c r="AV1478" i="1"/>
  <c r="AU1586" i="1"/>
  <c r="BG1295" i="1"/>
  <c r="AU1770" i="1"/>
  <c r="AU1540" i="1"/>
  <c r="BG1334" i="1"/>
  <c r="AU1753" i="1"/>
  <c r="AU1761" i="1"/>
  <c r="AU1416" i="1"/>
  <c r="AV1728" i="1"/>
  <c r="AV1811" i="1"/>
  <c r="AU1252" i="1"/>
  <c r="AU1593" i="1"/>
  <c r="BG1487" i="1"/>
  <c r="AU1315" i="1"/>
  <c r="AV1720" i="1"/>
  <c r="AU1760" i="1"/>
  <c r="AV1622" i="1"/>
  <c r="AU1612" i="1"/>
  <c r="AU1519" i="1"/>
  <c r="AU1623" i="1"/>
  <c r="BG1623" i="1"/>
  <c r="AU1439" i="1"/>
  <c r="AV1337" i="1"/>
  <c r="AU1337" i="1"/>
  <c r="AU1573" i="1"/>
  <c r="AV1389" i="1"/>
  <c r="AU1389" i="1"/>
  <c r="AU1757" i="1"/>
  <c r="AU1368" i="1"/>
  <c r="AU1660" i="1"/>
  <c r="AV1660" i="1"/>
  <c r="AU1592" i="1"/>
  <c r="BG1592" i="1"/>
  <c r="AU1689" i="1"/>
  <c r="AV1689" i="1"/>
  <c r="BG1385" i="1"/>
  <c r="AU1385" i="1"/>
  <c r="AU1345" i="1"/>
  <c r="AU1696" i="1"/>
  <c r="AU1658" i="1"/>
  <c r="AV1467" i="1"/>
  <c r="AU1437" i="1"/>
  <c r="BG1560" i="1"/>
  <c r="AU1597" i="1"/>
  <c r="AU1300" i="1"/>
  <c r="AV1300" i="1"/>
  <c r="AU1430" i="1"/>
  <c r="BG1430" i="1"/>
  <c r="AU1386" i="1"/>
  <c r="AV1412" i="1"/>
  <c r="AU1538" i="1"/>
  <c r="BG1538" i="1"/>
  <c r="AU1564" i="1"/>
  <c r="AU1587" i="1"/>
  <c r="AU1688" i="1"/>
  <c r="AU1364" i="1"/>
  <c r="AU1722" i="1"/>
  <c r="AV1360" i="1"/>
  <c r="AU1589" i="1"/>
  <c r="B21" i="1"/>
  <c r="H20" i="1" a="1"/>
  <c r="H20" i="1" s="1"/>
  <c r="G21" i="1"/>
  <c r="BG1763" i="1"/>
  <c r="AU1636" i="1"/>
  <c r="AU1304" i="1"/>
  <c r="AU1319" i="1"/>
  <c r="J19" i="1"/>
  <c r="AU1559" i="1"/>
  <c r="AV1474" i="1"/>
  <c r="AU1546" i="1"/>
  <c r="AU1341" i="1"/>
  <c r="AV1319" i="1"/>
  <c r="AU1414" i="1"/>
  <c r="BG1597" i="1"/>
  <c r="BG1638" i="1"/>
  <c r="AU1755" i="1"/>
  <c r="BG1325" i="1"/>
  <c r="BG1806" i="1"/>
  <c r="BG1492" i="1"/>
  <c r="AU1752" i="1"/>
  <c r="AU1695" i="1"/>
  <c r="AV1378" i="1"/>
  <c r="AV1675" i="1"/>
  <c r="BG1764" i="1"/>
  <c r="AU1482" i="1"/>
  <c r="AU1788" i="1"/>
  <c r="AU1655" i="1"/>
  <c r="AU1818" i="1"/>
  <c r="AU1791" i="1"/>
  <c r="AU1565" i="1"/>
  <c r="AU1298" i="1"/>
  <c r="BG1565" i="1"/>
  <c r="AV1698" i="1"/>
  <c r="AV1712" i="1"/>
  <c r="BG1529" i="1"/>
  <c r="AU1820" i="1"/>
  <c r="AU1599" i="1"/>
  <c r="AU1561" i="1"/>
  <c r="AV1608" i="1"/>
  <c r="AV1438" i="1"/>
  <c r="AU1731" i="1"/>
  <c r="AU1707" i="1"/>
  <c r="AU1693" i="1"/>
  <c r="BG1491" i="1"/>
  <c r="AV1656" i="1"/>
  <c r="BG1615" i="1"/>
  <c r="BG1278" i="1"/>
  <c r="AU1639" i="1"/>
  <c r="AV1627" i="1"/>
  <c r="BG1543" i="1"/>
  <c r="BG1778" i="1"/>
  <c r="BG1534" i="1"/>
  <c r="AU1402" i="1"/>
  <c r="BG1489" i="1"/>
  <c r="AV1344" i="1"/>
  <c r="BG1536" i="1"/>
  <c r="AU1362" i="1"/>
  <c r="AU1503" i="1"/>
  <c r="BG1781" i="1"/>
  <c r="BG1799" i="1"/>
  <c r="AU1287" i="1"/>
  <c r="AU1710" i="1"/>
  <c r="AU1670" i="1"/>
  <c r="AU1510" i="1"/>
  <c r="AU1690" i="1"/>
  <c r="BG1519" i="1"/>
  <c r="AV1759" i="1"/>
  <c r="AU1331" i="1"/>
  <c r="AU1279" i="1"/>
  <c r="AU1371" i="1"/>
  <c r="AU1576" i="1"/>
  <c r="AU1472" i="1"/>
  <c r="BG1599" i="1"/>
  <c r="AV1661" i="1"/>
  <c r="BG1510" i="1"/>
  <c r="BG1336" i="1"/>
  <c r="AU1417" i="1"/>
  <c r="AU1750" i="1"/>
  <c r="AU1499" i="1"/>
  <c r="AU1819" i="1"/>
  <c r="AU1408" i="1"/>
  <c r="AU1314" i="1"/>
  <c r="AU1537" i="1"/>
  <c r="AV1576" i="1"/>
  <c r="BG1482" i="1"/>
  <c r="BG1647" i="1"/>
  <c r="BG1659" i="1"/>
  <c r="AU1262" i="1"/>
  <c r="AU1649" i="1"/>
  <c r="AU1730" i="1"/>
  <c r="AU1768" i="1"/>
  <c r="AU1397" i="1"/>
  <c r="BG1397" i="1"/>
  <c r="AU1697" i="1"/>
  <c r="AU1328" i="1"/>
  <c r="AU1714" i="1"/>
  <c r="AU1751" i="1"/>
  <c r="AV1250" i="1"/>
  <c r="AV1302" i="1"/>
  <c r="BG1602" i="1"/>
  <c r="BG1573" i="1"/>
  <c r="AV1436" i="1"/>
  <c r="AV1818" i="1"/>
  <c r="AV1522" i="1"/>
  <c r="AU1257" i="1"/>
  <c r="AU1588" i="1"/>
  <c r="AU1270" i="1"/>
  <c r="AU1777" i="1"/>
  <c r="AU1709" i="1"/>
  <c r="AU1335" i="1"/>
  <c r="AU1735" i="1"/>
  <c r="AU1458" i="1"/>
  <c r="AU1358" i="1"/>
  <c r="AU1801" i="1"/>
  <c r="AU1726" i="1"/>
  <c r="AU1292" i="1"/>
  <c r="AV1372" i="1"/>
  <c r="BG1439" i="1"/>
  <c r="BG1248" i="1"/>
  <c r="AV1571" i="1"/>
  <c r="AV1472" i="1"/>
  <c r="BG1574" i="1"/>
  <c r="BG1329" i="1"/>
  <c r="BG1395" i="1"/>
  <c r="BG1555" i="1"/>
  <c r="AU1464" i="1"/>
  <c r="BG1345" i="1"/>
  <c r="AU1490" i="1"/>
  <c r="AU1289" i="1"/>
  <c r="AU1678" i="1"/>
  <c r="AU1354" i="1"/>
  <c r="AU1657" i="1"/>
  <c r="AV1657" i="1"/>
  <c r="BG1792" i="1"/>
  <c r="AV1371" i="1"/>
  <c r="AV1616" i="1"/>
  <c r="AU1350" i="1"/>
  <c r="AU1308" i="1"/>
  <c r="AU1557" i="1"/>
  <c r="AU1797" i="1"/>
  <c r="AU1410" i="1"/>
  <c r="AU1650" i="1"/>
  <c r="AU1665" i="1"/>
  <c r="AU1662" i="1"/>
  <c r="AU1313" i="1"/>
  <c r="AU1780" i="1"/>
  <c r="AV1610" i="1"/>
  <c r="BG1313" i="1"/>
  <c r="BG1731" i="1"/>
  <c r="AU1415" i="1"/>
  <c r="AU1316" i="1"/>
  <c r="BG1755" i="1"/>
  <c r="AU1444" i="1"/>
  <c r="AU1303" i="1"/>
  <c r="AU1507" i="1"/>
  <c r="BG1776" i="1"/>
  <c r="BG1366" i="1"/>
  <c r="AU1699" i="1"/>
  <c r="AV1771" i="1"/>
  <c r="BG1621" i="1"/>
  <c r="AV1655" i="1"/>
  <c r="AU1814" i="1"/>
  <c r="AV1747" i="1"/>
  <c r="AV1640" i="1"/>
  <c r="AV1339" i="1"/>
  <c r="BG1793" i="1"/>
  <c r="AU1643" i="1"/>
  <c r="AU1268" i="1"/>
  <c r="AV1279" i="1"/>
  <c r="AU1808" i="1"/>
  <c r="AU1367" i="1"/>
  <c r="AU1624" i="1"/>
  <c r="AU1785" i="1"/>
  <c r="BG1785" i="1"/>
  <c r="AV1432" i="1"/>
  <c r="AU1413" i="1"/>
  <c r="AU1346" i="1"/>
  <c r="BG1346" i="1"/>
  <c r="AV1509" i="1"/>
  <c r="AU1509" i="1"/>
  <c r="AV1401" i="1"/>
  <c r="AU1401" i="1"/>
  <c r="AU1297" i="1"/>
  <c r="AU1816" i="1"/>
  <c r="BG1816" i="1"/>
  <c r="AV1521" i="1"/>
  <c r="AU1521" i="1"/>
  <c r="AU1539" i="1"/>
  <c r="BG1539" i="1"/>
  <c r="AU1463" i="1"/>
  <c r="BG1463" i="1"/>
  <c r="AU1240" i="1"/>
  <c r="BG1240" i="1"/>
  <c r="AU1704" i="1"/>
  <c r="BG1507" i="1"/>
  <c r="BG1636" i="1"/>
  <c r="AU1542" i="1"/>
  <c r="AU1570" i="1"/>
  <c r="AU1280" i="1"/>
  <c r="BG1280" i="1"/>
  <c r="AU1766" i="1"/>
  <c r="BG1766" i="1"/>
  <c r="AU1443" i="1"/>
  <c r="BG1443" i="1"/>
  <c r="AU1786" i="1"/>
  <c r="AV1786" i="1"/>
  <c r="AU1817" i="1"/>
  <c r="AU1706" i="1"/>
  <c r="AU1691" i="1"/>
  <c r="AV1809" i="1"/>
  <c r="AU1809" i="1"/>
  <c r="AU1535" i="1"/>
  <c r="BG1535" i="1"/>
  <c r="AU1644" i="1"/>
  <c r="BG1644" i="1"/>
  <c r="AU1736" i="1"/>
  <c r="AU1631" i="1"/>
  <c r="AU1552" i="1"/>
  <c r="BG1552" i="1"/>
  <c r="AV1445" i="1"/>
  <c r="AU1445" i="1"/>
  <c r="AU1758" i="1"/>
  <c r="BG1758" i="1"/>
  <c r="AU1269" i="1"/>
  <c r="AV1269" i="1"/>
  <c r="AU1607" i="1"/>
  <c r="BG1607" i="1"/>
  <c r="AU1684" i="1"/>
  <c r="AV1684" i="1"/>
  <c r="AU1642" i="1"/>
  <c r="BG1642" i="1"/>
  <c r="AU1654" i="1"/>
  <c r="BG1654" i="1"/>
  <c r="AU1601" i="1"/>
  <c r="AU1692" i="1"/>
  <c r="BG1692" i="1"/>
  <c r="AU1541" i="1"/>
  <c r="AU1742" i="1"/>
  <c r="BG1742" i="1"/>
  <c r="AU1687" i="1"/>
  <c r="BG1687" i="1"/>
  <c r="AU1694" i="1"/>
  <c r="AV1694" i="1"/>
  <c r="AU1527" i="1"/>
  <c r="BG1527" i="1"/>
  <c r="AV1798" i="1"/>
  <c r="AU1798" i="1"/>
  <c r="AU1743" i="1"/>
  <c r="BG1743" i="1"/>
  <c r="AU1440" i="1"/>
  <c r="BG1440" i="1"/>
  <c r="AU1504" i="1"/>
  <c r="AV1504" i="1"/>
  <c r="BG1282" i="1"/>
  <c r="BG1584" i="1"/>
  <c r="AU1272" i="1"/>
  <c r="BG1272" i="1"/>
  <c r="AU1671" i="1"/>
  <c r="BG1671" i="1"/>
  <c r="BG1297" i="1"/>
  <c r="AU1455" i="1"/>
  <c r="AV1745" i="1"/>
  <c r="AU1745" i="1"/>
  <c r="BG1736" i="1"/>
  <c r="AU1756" i="1"/>
  <c r="BG1756" i="1"/>
  <c r="AU1569" i="1"/>
  <c r="BG1569" i="1"/>
  <c r="AU1567" i="1"/>
  <c r="BG1567" i="1"/>
  <c r="AU1391" i="1"/>
  <c r="AV1391" i="1"/>
  <c r="AU1787" i="1"/>
  <c r="BG1787" i="1"/>
  <c r="AU1400" i="1"/>
  <c r="BG1400" i="1"/>
  <c r="AU1732" i="1"/>
  <c r="BG1732" i="1"/>
  <c r="AU1288" i="1"/>
  <c r="AV1288" i="1"/>
  <c r="AU1795" i="1"/>
  <c r="AU1525" i="1"/>
  <c r="AU1754" i="1"/>
  <c r="AU1452" i="1"/>
  <c r="BG1452" i="1"/>
  <c r="AV1617" i="1"/>
  <c r="BG1541" i="1"/>
  <c r="BG1780" i="1"/>
  <c r="AV1237" i="1"/>
  <c r="AU1237" i="1"/>
  <c r="AV1800" i="1"/>
  <c r="AU1800" i="1"/>
  <c r="AV1291" i="1"/>
  <c r="AU1291" i="1"/>
  <c r="AU1783" i="1"/>
  <c r="BG1783" i="1"/>
  <c r="AU1435" i="1"/>
  <c r="AV1435" i="1"/>
  <c r="BG1650" i="1"/>
  <c r="AU1737" i="1"/>
  <c r="AU1497" i="1"/>
  <c r="AU1512" i="1"/>
  <c r="AU1469" i="1"/>
  <c r="BG1469" i="1"/>
  <c r="AU1511" i="1"/>
  <c r="BG1497" i="1"/>
  <c r="BG1590" i="1"/>
  <c r="AV1572" i="1"/>
  <c r="AV1748" i="1"/>
  <c r="AV1807" i="1"/>
  <c r="BG1632" i="1"/>
  <c r="BG1387" i="1"/>
  <c r="AV1633" i="1"/>
  <c r="AU1351" i="1"/>
  <c r="AU1685" i="1"/>
  <c r="AU1556" i="1"/>
  <c r="AU1796" i="1"/>
  <c r="BG1259" i="1"/>
  <c r="AU1259" i="1"/>
  <c r="AU1822" i="1"/>
  <c r="AU1790" i="1"/>
  <c r="AU1609" i="1"/>
  <c r="AU1625" i="1"/>
  <c r="AV1630" i="1"/>
  <c r="BG1721" i="1"/>
  <c r="AU1596" i="1"/>
  <c r="AU1375" i="1"/>
  <c r="BG1367" i="1"/>
  <c r="AU1238" i="1"/>
  <c r="AU1544" i="1"/>
  <c r="AU1428" i="1"/>
  <c r="AU1365" i="1"/>
  <c r="AU1526" i="1"/>
  <c r="BG1797" i="1"/>
  <c r="AU1431" i="1"/>
  <c r="AU1285" i="1"/>
  <c r="BG1735" i="1"/>
  <c r="BG1354" i="1"/>
  <c r="BG1706" i="1"/>
  <c r="BG1670" i="1"/>
  <c r="BG1612" i="1"/>
  <c r="AU1558" i="1"/>
  <c r="BG1241" i="1"/>
  <c r="AU1241" i="1"/>
  <c r="AV1782" i="1"/>
  <c r="AU1446" i="1"/>
  <c r="AU1442" i="1"/>
  <c r="AU1255" i="1"/>
  <c r="BG1611" i="1"/>
  <c r="AU1611" i="1"/>
  <c r="AV1355" i="1"/>
  <c r="BG1434" i="1"/>
  <c r="AU1578" i="1"/>
  <c r="BG1263" i="1"/>
  <c r="BG1356" i="1"/>
  <c r="AU1266" i="1"/>
  <c r="AU1454" i="1"/>
  <c r="AU1384" i="1"/>
  <c r="AU1477" i="1"/>
  <c r="AU1342" i="1"/>
  <c r="AU1725" i="1"/>
  <c r="BG1725" i="1"/>
  <c r="AU1580" i="1"/>
  <c r="AU1449" i="1"/>
  <c r="AU1261" i="1"/>
  <c r="BG1261" i="1"/>
  <c r="AU1663" i="1"/>
  <c r="AU1810" i="1"/>
  <c r="AU1501" i="1"/>
  <c r="AU1273" i="1"/>
  <c r="AU1740" i="1"/>
  <c r="BG1740" i="1"/>
  <c r="AU1380" i="1"/>
  <c r="BG1380" i="1"/>
  <c r="AU1744" i="1"/>
  <c r="BG1537" i="1"/>
  <c r="AU1762" i="1"/>
  <c r="BG1351" i="1"/>
  <c r="AU1591" i="1"/>
  <c r="AU1338" i="1"/>
  <c r="AU1453" i="1"/>
  <c r="BG1364" i="1"/>
  <c r="AU1549" i="1"/>
  <c r="AU1394" i="1"/>
  <c r="AU1531" i="1"/>
  <c r="AU1242" i="1"/>
  <c r="AU1343" i="1"/>
  <c r="AU1645" i="1"/>
  <c r="AU1583" i="1"/>
  <c r="AU1340" i="1"/>
  <c r="AU1619" i="1"/>
  <c r="AU1284" i="1"/>
  <c r="AU1551" i="1"/>
  <c r="BG1551" i="1"/>
  <c r="AU1703" i="1"/>
  <c r="AU1772" i="1"/>
  <c r="BG1772" i="1"/>
  <c r="AU1711" i="1"/>
  <c r="AU1729" i="1"/>
  <c r="AU1579" i="1"/>
  <c r="BG1579" i="1"/>
  <c r="AU1746" i="1"/>
  <c r="AU1614" i="1"/>
  <c r="BG1614" i="1"/>
  <c r="AU1733" i="1"/>
  <c r="K1985" i="1"/>
  <c r="K1970" i="1"/>
  <c r="K1979" i="1"/>
  <c r="K1964" i="1"/>
  <c r="K1973" i="1"/>
  <c r="K1982" i="1"/>
  <c r="K1967" i="1"/>
  <c r="K1976" i="1"/>
  <c r="K1961" i="1"/>
  <c r="BG1382" i="1"/>
  <c r="AU1382" i="1"/>
  <c r="BG1270" i="1"/>
  <c r="BG1729" i="1"/>
  <c r="BG1466" i="1"/>
  <c r="BG1273" i="1"/>
  <c r="AV1353" i="1"/>
  <c r="AV1738" i="1"/>
  <c r="AU1651" i="1"/>
  <c r="AU1532" i="1"/>
  <c r="AU1480" i="1"/>
  <c r="AU1293" i="1"/>
  <c r="AU1333" i="1"/>
  <c r="BG1333" i="1"/>
  <c r="AU1332" i="1"/>
  <c r="AU1486" i="1"/>
  <c r="BG1486" i="1"/>
  <c r="AU1249" i="1"/>
  <c r="BG1249" i="1"/>
  <c r="AU1479" i="1"/>
  <c r="AU1388" i="1"/>
  <c r="BG1388" i="1"/>
  <c r="AU1500" i="1"/>
  <c r="AU1488" i="1"/>
  <c r="BG1488" i="1"/>
  <c r="N1416" i="1"/>
  <c r="AU1456" i="1"/>
  <c r="AU1327" i="1"/>
  <c r="BG1327" i="1"/>
  <c r="AU1563" i="1"/>
  <c r="L1985" i="1"/>
  <c r="L1973" i="1"/>
  <c r="L1964" i="1"/>
  <c r="L1979" i="1"/>
  <c r="L1970" i="1"/>
  <c r="L1961" i="1"/>
  <c r="L1967" i="1"/>
  <c r="L1976" i="1"/>
  <c r="L1982" i="1"/>
  <c r="AU1441" i="1"/>
  <c r="BG1441" i="1"/>
  <c r="AU1450" i="1"/>
  <c r="BG1450" i="1"/>
  <c r="BG1352" i="1"/>
  <c r="AU1352" i="1"/>
  <c r="AU1294" i="1"/>
  <c r="AU1309" i="1"/>
  <c r="BG1309" i="1"/>
  <c r="AU1562" i="1"/>
  <c r="BG1562" i="1"/>
  <c r="AU1600" i="1"/>
  <c r="BG1600" i="1"/>
  <c r="J1976" i="1"/>
  <c r="J1979" i="1"/>
  <c r="J1964" i="1"/>
  <c r="Q1964" i="1" s="1" a="1"/>
  <c r="Q1964" i="1" s="1"/>
  <c r="J1970" i="1"/>
  <c r="J1982" i="1"/>
  <c r="J1967" i="1"/>
  <c r="J1961" i="1"/>
  <c r="Q1961" i="1" s="1" a="1"/>
  <c r="Q1961" i="1" s="1"/>
  <c r="J1973" i="1"/>
  <c r="J1985" i="1"/>
  <c r="AU1318" i="1"/>
  <c r="BG1318" i="1"/>
  <c r="AU1361" i="1"/>
  <c r="BG1361" i="1"/>
  <c r="AU1260" i="1"/>
  <c r="BG1260" i="1"/>
  <c r="BG1271" i="1"/>
  <c r="AU1271" i="1"/>
  <c r="AU1326" i="1"/>
  <c r="BG1326" i="1"/>
  <c r="AU1653" i="1"/>
  <c r="BG1653" i="1"/>
  <c r="BG1421" i="1"/>
  <c r="AU1421" i="1"/>
  <c r="AU1804" i="1"/>
  <c r="AU1553" i="1"/>
  <c r="AU1493" i="1"/>
  <c r="BG1744" i="1"/>
  <c r="BG1292" i="1"/>
  <c r="AU1359" i="1"/>
  <c r="BG1359" i="1"/>
  <c r="AU1648" i="1"/>
  <c r="BG1648" i="1"/>
  <c r="AU1370" i="1"/>
  <c r="BG1370" i="1"/>
  <c r="AU1254" i="1"/>
  <c r="BG1301" i="1"/>
  <c r="AU1301" i="1"/>
  <c r="L1981" i="1"/>
  <c r="L1963" i="1"/>
  <c r="L1975" i="1"/>
  <c r="L1972" i="1"/>
  <c r="L1966" i="1"/>
  <c r="L1969" i="1"/>
  <c r="L1960" i="1"/>
  <c r="L1984" i="1"/>
  <c r="L1978" i="1"/>
  <c r="AU1686" i="1"/>
  <c r="AV1686" i="1"/>
  <c r="AU1530" i="1"/>
  <c r="BG1499" i="1"/>
  <c r="AU1305" i="1"/>
  <c r="BG1305" i="1"/>
  <c r="AU1681" i="1"/>
  <c r="AU1514" i="1"/>
  <c r="BG1514" i="1"/>
  <c r="AU1324" i="1"/>
  <c r="BG1324" i="1"/>
  <c r="AU1245" i="1"/>
  <c r="BG1245" i="1"/>
  <c r="AU1374" i="1"/>
  <c r="BG1374" i="1"/>
  <c r="AU1476" i="1"/>
  <c r="BG1476" i="1"/>
  <c r="AU1652" i="1"/>
  <c r="BG1652" i="1"/>
  <c r="AU1515" i="1"/>
  <c r="BG1515" i="1"/>
  <c r="BG1803" i="1"/>
  <c r="BG1714" i="1"/>
  <c r="AU1243" i="1"/>
  <c r="BG1243" i="1"/>
  <c r="H1984" i="1"/>
  <c r="H1978" i="1"/>
  <c r="H1960" i="1"/>
  <c r="H1972" i="1"/>
  <c r="H1981" i="1"/>
  <c r="H1975" i="1"/>
  <c r="H1969" i="1"/>
  <c r="H1966" i="1"/>
  <c r="H1963" i="1"/>
  <c r="AU1666" i="1"/>
  <c r="BG1666" i="1"/>
  <c r="AU1604" i="1"/>
  <c r="BG1604" i="1"/>
  <c r="AU1682" i="1"/>
  <c r="AU1620" i="1"/>
  <c r="BG1620" i="1"/>
  <c r="AU1575" i="1"/>
  <c r="BG1575" i="1"/>
  <c r="AU1774" i="1"/>
  <c r="AU1483" i="1"/>
  <c r="AU1775" i="1"/>
  <c r="AU1264" i="1"/>
  <c r="BG1264" i="1"/>
  <c r="BG1695" i="1"/>
  <c r="BG1251" i="1"/>
  <c r="AU1251" i="1"/>
  <c r="AU1471" i="1"/>
  <c r="BG1471" i="1"/>
  <c r="AU1244" i="1"/>
  <c r="BG1244" i="1"/>
  <c r="AU1357" i="1"/>
  <c r="BG1357" i="1"/>
  <c r="AU1702" i="1"/>
  <c r="AU1805" i="1"/>
  <c r="BG1805" i="1"/>
  <c r="AU1634" i="1"/>
  <c r="BG1493" i="1"/>
  <c r="AV1605" i="1"/>
  <c r="BG1762" i="1"/>
  <c r="BG1465" i="1"/>
  <c r="AU1465" i="1"/>
  <c r="AU1317" i="1"/>
  <c r="BG1317" i="1"/>
  <c r="AU1286" i="1"/>
  <c r="AU1405" i="1"/>
  <c r="BG1405" i="1"/>
  <c r="AU1765" i="1"/>
  <c r="AU1513" i="1"/>
  <c r="AU1481" i="1"/>
  <c r="BG1481" i="1"/>
  <c r="AU1427" i="1"/>
  <c r="AV1427" i="1"/>
  <c r="AU1369" i="1"/>
  <c r="BG1369" i="1"/>
  <c r="BG1669" i="1"/>
  <c r="AU1669" i="1"/>
  <c r="M1976" i="1"/>
  <c r="M1973" i="1"/>
  <c r="M1964" i="1"/>
  <c r="M1961" i="1"/>
  <c r="M1982" i="1"/>
  <c r="M1979" i="1"/>
  <c r="M1985" i="1"/>
  <c r="M1970" i="1"/>
  <c r="M1967" i="1"/>
  <c r="BG1526" i="1"/>
  <c r="BG1518" i="1"/>
  <c r="BG1609" i="1"/>
  <c r="E1969" i="1"/>
  <c r="D1969" i="1" s="1" a="1"/>
  <c r="D1969" i="1" s="1"/>
  <c r="AU1717" i="1"/>
  <c r="BG1506" i="1"/>
  <c r="AU1506" i="1"/>
  <c r="AU1739" i="1"/>
  <c r="G1984" i="1"/>
  <c r="G1966" i="1"/>
  <c r="G1972" i="1"/>
  <c r="G1969" i="1"/>
  <c r="G1978" i="1"/>
  <c r="G1960" i="1"/>
  <c r="N1960" i="1" s="1" a="1"/>
  <c r="N1960" i="1" s="1"/>
  <c r="G1981" i="1"/>
  <c r="G1963" i="1"/>
  <c r="G1975" i="1"/>
  <c r="AU1426" i="1"/>
  <c r="BG1308" i="1"/>
  <c r="BG1588" i="1"/>
  <c r="BG1256" i="1"/>
  <c r="BG1501" i="1"/>
  <c r="AV1508" i="1"/>
  <c r="BG1394" i="1"/>
  <c r="M1978" i="1"/>
  <c r="M1960" i="1"/>
  <c r="M1981" i="1"/>
  <c r="M1972" i="1"/>
  <c r="M1969" i="1"/>
  <c r="M1966" i="1"/>
  <c r="M1975" i="1"/>
  <c r="M1963" i="1"/>
  <c r="M1984" i="1"/>
  <c r="AU1404" i="1"/>
  <c r="AU1307" i="1"/>
  <c r="BG1307" i="1"/>
  <c r="AU1451" i="1"/>
  <c r="BG1451" i="1"/>
  <c r="AU1377" i="1"/>
  <c r="BG1377" i="1"/>
  <c r="BG1379" i="1"/>
  <c r="AU1379" i="1"/>
  <c r="AU1568" i="1"/>
  <c r="BG1568" i="1"/>
  <c r="BG1426" i="1"/>
  <c r="BG1631" i="1"/>
  <c r="AV1470" i="1"/>
  <c r="BG1456" i="1"/>
  <c r="BG1283" i="1"/>
  <c r="BG1528" i="1"/>
  <c r="BG1767" i="1"/>
  <c r="BG1682" i="1"/>
  <c r="AU1517" i="1"/>
  <c r="BG1517" i="1"/>
  <c r="AU1548" i="1"/>
  <c r="BG1548" i="1"/>
  <c r="AU1502" i="1"/>
  <c r="BG1502" i="1"/>
  <c r="AU1598" i="1"/>
  <c r="BG1598" i="1"/>
  <c r="AU1310" i="1"/>
  <c r="BG1310" i="1"/>
  <c r="AU1393" i="1"/>
  <c r="BG1393" i="1"/>
  <c r="K1981" i="1"/>
  <c r="K1984" i="1"/>
  <c r="K1966" i="1"/>
  <c r="K1963" i="1"/>
  <c r="R1963" i="1" s="1" a="1"/>
  <c r="R1963" i="1" s="1"/>
  <c r="K1960" i="1"/>
  <c r="K1972" i="1"/>
  <c r="K1969" i="1"/>
  <c r="K1975" i="1"/>
  <c r="K1978" i="1"/>
  <c r="BG1381" i="1"/>
  <c r="AU1381" i="1"/>
  <c r="AU1448" i="1"/>
  <c r="AU1423" i="1"/>
  <c r="BG1423" i="1"/>
  <c r="AU1258" i="1"/>
  <c r="BG1258" i="1"/>
  <c r="AU1290" i="1"/>
  <c r="BG1290" i="1"/>
  <c r="AU1566" i="1"/>
  <c r="BG1566" i="1"/>
  <c r="AU1457" i="1"/>
  <c r="BG1457" i="1"/>
  <c r="AU1347" i="1"/>
  <c r="BG1347" i="1"/>
  <c r="AU1713" i="1"/>
  <c r="BG1713" i="1"/>
  <c r="BG1525" i="1"/>
  <c r="AU1715" i="1"/>
  <c r="BG1312" i="1"/>
  <c r="AU1312" i="1"/>
  <c r="AU1485" i="1"/>
  <c r="BG1485" i="1"/>
  <c r="AU1433" i="1"/>
  <c r="BG1433" i="1"/>
  <c r="AU1411" i="1"/>
  <c r="BG1411" i="1"/>
  <c r="J1975" i="1"/>
  <c r="J1960" i="1"/>
  <c r="J1981" i="1"/>
  <c r="J1969" i="1"/>
  <c r="J1963" i="1"/>
  <c r="J1984" i="1"/>
  <c r="J1978" i="1"/>
  <c r="J1966" i="1"/>
  <c r="J1972" i="1"/>
  <c r="AU1734" i="1"/>
  <c r="BG1749" i="1"/>
  <c r="AU1322" i="1"/>
  <c r="BG1734" i="1"/>
  <c r="AU1392" i="1"/>
  <c r="BG1392" i="1"/>
  <c r="AU1299" i="1"/>
  <c r="AU1784" i="1"/>
  <c r="AV1741" i="1"/>
  <c r="I1979" i="1"/>
  <c r="I1982" i="1"/>
  <c r="I1976" i="1"/>
  <c r="I1970" i="1"/>
  <c r="I1973" i="1"/>
  <c r="I1964" i="1"/>
  <c r="I1985" i="1"/>
  <c r="I1967" i="1"/>
  <c r="I1961" i="1"/>
  <c r="AU1719" i="1"/>
  <c r="BG1719" i="1"/>
  <c r="AU1773" i="1"/>
  <c r="AU1723" i="1"/>
  <c r="AU1460" i="1"/>
  <c r="BG1750" i="1"/>
  <c r="BG1774" i="1"/>
  <c r="BG1643" i="1"/>
  <c r="BG1681" i="1"/>
  <c r="BG1812" i="1"/>
  <c r="AU1779" i="1"/>
  <c r="AU1679" i="1"/>
  <c r="AU1276" i="1"/>
  <c r="BG1276" i="1"/>
  <c r="AU1815" i="1"/>
  <c r="AU1646" i="1"/>
  <c r="AU1672" i="1"/>
  <c r="BG1672" i="1"/>
  <c r="AV1635" i="1"/>
  <c r="AU1635" i="1"/>
  <c r="AU1769" i="1"/>
  <c r="BG1769" i="1"/>
  <c r="BG1286" i="1"/>
  <c r="BG1330" i="1"/>
  <c r="BG1702" i="1"/>
  <c r="BG1513" i="1"/>
  <c r="BG1304" i="1"/>
  <c r="BG1715" i="1"/>
  <c r="BG1775" i="1"/>
  <c r="BG1578" i="1"/>
  <c r="BG1723" i="1"/>
  <c r="AU1524" i="1"/>
  <c r="BG1524" i="1"/>
  <c r="AU1281" i="1"/>
  <c r="BG1281" i="1"/>
  <c r="BG1267" i="1"/>
  <c r="AU1267" i="1"/>
  <c r="AU1425" i="1"/>
  <c r="BG1425" i="1"/>
  <c r="AV1246" i="1"/>
  <c r="AU1246" i="1"/>
  <c r="AU1462" i="1"/>
  <c r="AU1468" i="1"/>
  <c r="H1973" i="1"/>
  <c r="H1979" i="1"/>
  <c r="H1985" i="1"/>
  <c r="H1982" i="1"/>
  <c r="H1970" i="1"/>
  <c r="H1961" i="1"/>
  <c r="H1964" i="1"/>
  <c r="H1976" i="1"/>
  <c r="H1967" i="1"/>
  <c r="AU1668" i="1"/>
  <c r="AU1641" i="1"/>
  <c r="BG1641" i="1"/>
  <c r="AU1667" i="1"/>
  <c r="BG1511" i="1"/>
  <c r="AU1390" i="1"/>
  <c r="AU1680" i="1"/>
  <c r="BG1680" i="1"/>
  <c r="AU1547" i="1"/>
  <c r="BG1547" i="1"/>
  <c r="BG1651" i="1"/>
  <c r="BG1505" i="1"/>
  <c r="BG1343" i="1"/>
  <c r="BG1480" i="1"/>
  <c r="BG1553" i="1"/>
  <c r="BG1649" i="1"/>
  <c r="BG1668" i="1"/>
  <c r="BG1464" i="1"/>
  <c r="BG1711" i="1"/>
  <c r="BG1752" i="1"/>
  <c r="AU1363" i="1"/>
  <c r="AU1677" i="1"/>
  <c r="BG1677" i="1"/>
  <c r="AU1550" i="1"/>
  <c r="BG1550" i="1"/>
  <c r="AU1700" i="1"/>
  <c r="AU1628" i="1"/>
  <c r="AV1484" i="1"/>
  <c r="BG1591" i="1"/>
  <c r="AV1595" i="1"/>
  <c r="BG1408" i="1"/>
  <c r="BG1676" i="1"/>
  <c r="BG1679" i="1"/>
  <c r="BG1483" i="1"/>
  <c r="BG1530" i="1"/>
  <c r="BG1789" i="1"/>
  <c r="AU1275" i="1"/>
  <c r="BG1275" i="1"/>
  <c r="N1335" i="1"/>
  <c r="AU1419" i="1"/>
  <c r="BG1419" i="1"/>
  <c r="AU1274" i="1"/>
  <c r="AV1274" i="1"/>
  <c r="AU1376" i="1"/>
  <c r="I1975" i="1"/>
  <c r="I1963" i="1"/>
  <c r="I1978" i="1"/>
  <c r="I1960" i="1"/>
  <c r="I1981" i="1"/>
  <c r="I1969" i="1"/>
  <c r="I1972" i="1"/>
  <c r="I1984" i="1"/>
  <c r="I1966" i="1"/>
  <c r="AU1422" i="1"/>
  <c r="AU1594" i="1"/>
  <c r="BG1594" i="1"/>
  <c r="AU1618" i="1"/>
  <c r="AU1794" i="1"/>
  <c r="AU1802" i="1"/>
  <c r="AU1708" i="1"/>
  <c r="AU1626" i="1"/>
  <c r="AU1718" i="1"/>
  <c r="BG1718" i="1"/>
  <c r="AU1683" i="1"/>
  <c r="BG1239" i="1"/>
  <c r="AU1239" i="1"/>
  <c r="BG1683" i="1"/>
  <c r="BG1802" i="1"/>
  <c r="BG1794" i="1"/>
  <c r="AU1498" i="1"/>
  <c r="BG1498" i="1"/>
  <c r="AU1403" i="1"/>
  <c r="BG1403" i="1"/>
  <c r="AU1348" i="1"/>
  <c r="BG1348" i="1"/>
  <c r="AU1311" i="1"/>
  <c r="BG1311" i="1"/>
  <c r="BG1265" i="1"/>
  <c r="AU1265" i="1"/>
  <c r="AU1577" i="1"/>
  <c r="AU1323" i="1"/>
  <c r="BG1323" i="1"/>
  <c r="AU1296" i="1"/>
  <c r="BG1296" i="1"/>
  <c r="AU1383" i="1"/>
  <c r="BG1383" i="1"/>
  <c r="AU1461" i="1"/>
  <c r="AU1420" i="1"/>
  <c r="BG1420" i="1"/>
  <c r="AU1495" i="1"/>
  <c r="G1973" i="1"/>
  <c r="G1985" i="1"/>
  <c r="G1970" i="1"/>
  <c r="G1961" i="1"/>
  <c r="G1976" i="1"/>
  <c r="G1964" i="1"/>
  <c r="G1967" i="1"/>
  <c r="G1979" i="1"/>
  <c r="G1982" i="1"/>
  <c r="AU1664" i="1"/>
  <c r="BG1523" i="1"/>
  <c r="AU1523" i="1"/>
  <c r="AU1418" i="1"/>
  <c r="BG1418" i="1"/>
  <c r="AU1716" i="1"/>
  <c r="AU1727" i="1"/>
  <c r="AU1629" i="1"/>
  <c r="AU1613" i="1"/>
  <c r="AU1406" i="1"/>
  <c r="BG1542" i="1"/>
  <c r="AU1701" i="1"/>
  <c r="AU1321" i="1"/>
  <c r="AU1533" i="1"/>
  <c r="AU1674" i="1"/>
  <c r="AU1459" i="1"/>
  <c r="AU1473" i="1"/>
  <c r="AU1554" i="1"/>
  <c r="AU1396" i="1"/>
  <c r="AU1821" i="1"/>
  <c r="BG1247" i="1"/>
  <c r="AU1247" i="1"/>
  <c r="AU1399" i="1"/>
  <c r="BG1236" i="1"/>
  <c r="AU1236" i="1"/>
  <c r="AU1429" i="1"/>
  <c r="AU1606" i="1"/>
  <c r="AU1545" i="1"/>
  <c r="AU1398" i="1"/>
  <c r="BG1398" i="1"/>
  <c r="AU1277" i="1"/>
  <c r="AU1373" i="1"/>
  <c r="BG1373" i="1"/>
  <c r="I19" i="1"/>
  <c r="AU1306" i="1"/>
  <c r="BG1306" i="1"/>
  <c r="AU1349" i="1"/>
  <c r="BG1349" i="1"/>
  <c r="AH1506" i="1"/>
  <c r="AI1506" i="1" s="1"/>
  <c r="AH1417" i="1"/>
  <c r="AI1417" i="1" s="1"/>
  <c r="AH1281" i="1"/>
  <c r="AH1461" i="1"/>
  <c r="AI1461" i="1" s="1"/>
  <c r="AH1416" i="1"/>
  <c r="AI1416" i="1" s="1"/>
  <c r="AH1676" i="1"/>
  <c r="AI1676" i="1" s="1"/>
  <c r="AH1371" i="1"/>
  <c r="AI1371" i="1" s="1"/>
  <c r="AH1326" i="1"/>
  <c r="AI1326" i="1" s="1"/>
  <c r="AH1236" i="1"/>
  <c r="AI1236" i="1" s="1"/>
  <c r="AH1551" i="1"/>
  <c r="AI1551" i="1" s="1"/>
  <c r="BD1560" i="1" l="1"/>
  <c r="R1960" i="1" a="1"/>
  <c r="R1960" i="1" s="1"/>
  <c r="N1326" i="1"/>
  <c r="BD1676" i="1"/>
  <c r="BD1327" i="1"/>
  <c r="R1961" i="1" a="1"/>
  <c r="R1961" i="1" s="1"/>
  <c r="R1964" i="1" a="1"/>
  <c r="R1964" i="1" s="1"/>
  <c r="BD1552" i="1"/>
  <c r="BD1515" i="1"/>
  <c r="BD1507" i="1"/>
  <c r="N1281" i="1"/>
  <c r="N1640" i="1"/>
  <c r="N1506" i="1"/>
  <c r="R1966" i="1" a="1"/>
  <c r="R1966" i="1" s="1"/>
  <c r="R1425" i="1"/>
  <c r="U1290" i="1"/>
  <c r="X1290" i="1" s="1"/>
  <c r="N1417" i="1"/>
  <c r="Q1236" i="1"/>
  <c r="R1236" i="1" s="1"/>
  <c r="Q1417" i="1"/>
  <c r="S1417" i="1" s="1"/>
  <c r="N1507" i="1"/>
  <c r="N1372" i="1"/>
  <c r="R1596" i="1"/>
  <c r="Q1676" i="1"/>
  <c r="S1676" i="1" s="1"/>
  <c r="Q1506" i="1"/>
  <c r="R1506" i="1" s="1"/>
  <c r="N1245" i="1"/>
  <c r="N1236" i="1"/>
  <c r="N1470" i="1"/>
  <c r="Q1326" i="1"/>
  <c r="R1326" i="1" s="1"/>
  <c r="Q1551" i="1"/>
  <c r="S1551" i="1" s="1"/>
  <c r="N1461" i="1"/>
  <c r="Q1507" i="1"/>
  <c r="S1507" i="1" s="1"/>
  <c r="Q1604" i="1"/>
  <c r="R1604" i="1" s="1"/>
  <c r="N1596" i="1"/>
  <c r="Q1282" i="1"/>
  <c r="R1282" i="1" s="1"/>
  <c r="N1371" i="1"/>
  <c r="N1282" i="1"/>
  <c r="R1245" i="1"/>
  <c r="R1470" i="1"/>
  <c r="Q1640" i="1"/>
  <c r="S1640" i="1" s="1"/>
  <c r="Q1462" i="1"/>
  <c r="R1462" i="1" s="1"/>
  <c r="Q1281" i="1"/>
  <c r="R1281" i="1" s="1"/>
  <c r="T1281" i="1" s="1"/>
  <c r="S1380" i="1"/>
  <c r="R1380" i="1"/>
  <c r="N1515" i="1"/>
  <c r="R1371" i="1"/>
  <c r="R1552" i="1"/>
  <c r="S1552" i="1"/>
  <c r="T1961" i="1" a="1"/>
  <c r="T1961" i="1" s="1"/>
  <c r="N1552" i="1"/>
  <c r="S1461" i="1"/>
  <c r="V1461" i="1" s="1"/>
  <c r="R1327" i="1"/>
  <c r="S1515" i="1"/>
  <c r="V1515" i="1" s="1"/>
  <c r="R1515" i="1"/>
  <c r="T1515" i="1" s="1"/>
  <c r="S1372" i="1"/>
  <c r="V1372" i="1" s="1"/>
  <c r="W1290" i="1"/>
  <c r="N1380" i="1"/>
  <c r="O1961" i="1" a="1"/>
  <c r="O1961" i="1" s="1"/>
  <c r="N1964" i="1" a="1"/>
  <c r="N1964" i="1" s="1"/>
  <c r="J20" i="1"/>
  <c r="N1551" i="1"/>
  <c r="N1604" i="1"/>
  <c r="N1963" i="1" a="1"/>
  <c r="N1963" i="1" s="1"/>
  <c r="N1327" i="1"/>
  <c r="L1747" i="1" a="1"/>
  <c r="L1747" i="1" s="1"/>
  <c r="L1684" i="1" a="1"/>
  <c r="L1684" i="1" s="1"/>
  <c r="L1641" i="1" a="1"/>
  <c r="L1641" i="1" s="1"/>
  <c r="L1508" i="1" a="1"/>
  <c r="L1508" i="1" s="1"/>
  <c r="L1381" i="1" a="1"/>
  <c r="L1381" i="1" s="1"/>
  <c r="L1298" i="1" a="1"/>
  <c r="L1298" i="1" s="1"/>
  <c r="L1648" i="1" a="1"/>
  <c r="L1648" i="1" s="1"/>
  <c r="L1478" i="1" a="1"/>
  <c r="L1478" i="1" s="1"/>
  <c r="L1463" i="1" a="1"/>
  <c r="L1463" i="1" s="1"/>
  <c r="L1238" i="1" a="1"/>
  <c r="L1238" i="1" s="1"/>
  <c r="L1677" i="1" a="1"/>
  <c r="L1677" i="1" s="1"/>
  <c r="L1605" i="1" a="1"/>
  <c r="L1605" i="1" s="1"/>
  <c r="L1597" i="1" a="1"/>
  <c r="L1597" i="1" s="1"/>
  <c r="L1553" i="1" a="1"/>
  <c r="L1553" i="1" s="1"/>
  <c r="L1433" i="1" a="1"/>
  <c r="L1433" i="1" s="1"/>
  <c r="L1336" i="1" a="1"/>
  <c r="L1336" i="1" s="1"/>
  <c r="L1283" i="1" a="1"/>
  <c r="L1283" i="1" s="1"/>
  <c r="L1568" i="1" a="1"/>
  <c r="L1568" i="1" s="1"/>
  <c r="L1471" i="1" a="1"/>
  <c r="L1471" i="1" s="1"/>
  <c r="L1712" i="1" a="1"/>
  <c r="L1712" i="1" s="1"/>
  <c r="L1343" i="1" a="1"/>
  <c r="L1343" i="1" s="1"/>
  <c r="L1291" i="1" a="1"/>
  <c r="L1291" i="1" s="1"/>
  <c r="L1246" i="1" a="1"/>
  <c r="L1246" i="1" s="1"/>
  <c r="L1418" i="1" a="1"/>
  <c r="L1418" i="1" s="1"/>
  <c r="L1561" i="1" a="1"/>
  <c r="L1561" i="1" s="1"/>
  <c r="L1612" i="1" a="1"/>
  <c r="L1612" i="1" s="1"/>
  <c r="L1328" i="1" a="1"/>
  <c r="L1328" i="1" s="1"/>
  <c r="L1253" i="1" a="1"/>
  <c r="L1253" i="1" s="1"/>
  <c r="L1516" i="1" a="1"/>
  <c r="L1516" i="1" s="1"/>
  <c r="L1426" i="1" a="1"/>
  <c r="L1426" i="1" s="1"/>
  <c r="L1388" i="1" a="1"/>
  <c r="L1388" i="1" s="1"/>
  <c r="L1523" i="1" a="1"/>
  <c r="L1523" i="1" s="1"/>
  <c r="L1719" i="1" a="1"/>
  <c r="L1719" i="1" s="1"/>
  <c r="L1373" i="1" a="1"/>
  <c r="L1373" i="1" s="1"/>
  <c r="T1964" i="1" a="1"/>
  <c r="T1964" i="1" s="1"/>
  <c r="P1964" i="1" a="1"/>
  <c r="P1964" i="1" s="1"/>
  <c r="N1462" i="1"/>
  <c r="H1712" i="1" a="1"/>
  <c r="H1712" i="1" s="1"/>
  <c r="I1712" i="1" s="1"/>
  <c r="H1684" i="1" a="1"/>
  <c r="H1684" i="1" s="1"/>
  <c r="I1684" i="1" s="1"/>
  <c r="H1719" i="1" a="1"/>
  <c r="H1719" i="1" s="1"/>
  <c r="I1719" i="1" s="1"/>
  <c r="H1641" i="1" a="1"/>
  <c r="H1641" i="1" s="1"/>
  <c r="I1641" i="1" s="1"/>
  <c r="H1747" i="1" a="1"/>
  <c r="H1747" i="1" s="1"/>
  <c r="I1747" i="1" s="1"/>
  <c r="H1597" i="1" a="1"/>
  <c r="H1597" i="1" s="1"/>
  <c r="I1597" i="1" s="1"/>
  <c r="H1612" i="1" a="1"/>
  <c r="H1612" i="1" s="1"/>
  <c r="I1612" i="1" s="1"/>
  <c r="H1523" i="1" a="1"/>
  <c r="H1523" i="1" s="1"/>
  <c r="I1523" i="1" s="1"/>
  <c r="H1463" i="1" a="1"/>
  <c r="H1463" i="1" s="1"/>
  <c r="I1463" i="1" s="1"/>
  <c r="H1343" i="1" a="1"/>
  <c r="H1343" i="1" s="1"/>
  <c r="I1343" i="1" s="1"/>
  <c r="H1561" i="1" a="1"/>
  <c r="H1561" i="1" s="1"/>
  <c r="I1561" i="1" s="1"/>
  <c r="H1478" i="1" a="1"/>
  <c r="H1478" i="1" s="1"/>
  <c r="I1478" i="1" s="1"/>
  <c r="H1373" i="1" a="1"/>
  <c r="H1373" i="1" s="1"/>
  <c r="I1373" i="1" s="1"/>
  <c r="H1516" i="1" a="1"/>
  <c r="H1516" i="1" s="1"/>
  <c r="I1516" i="1" s="1"/>
  <c r="H1328" i="1" a="1"/>
  <c r="H1328" i="1" s="1"/>
  <c r="I1328" i="1" s="1"/>
  <c r="H1553" i="1" a="1"/>
  <c r="H1553" i="1" s="1"/>
  <c r="I1553" i="1" s="1"/>
  <c r="H1648" i="1" a="1"/>
  <c r="H1648" i="1" s="1"/>
  <c r="I1648" i="1" s="1"/>
  <c r="H1418" i="1" a="1"/>
  <c r="H1418" i="1" s="1"/>
  <c r="I1418" i="1" s="1"/>
  <c r="H1433" i="1" a="1"/>
  <c r="H1433" i="1" s="1"/>
  <c r="I1433" i="1" s="1"/>
  <c r="H1426" i="1" a="1"/>
  <c r="H1426" i="1" s="1"/>
  <c r="I1426" i="1" s="1"/>
  <c r="H1291" i="1" a="1"/>
  <c r="H1291" i="1" s="1"/>
  <c r="I1291" i="1" s="1"/>
  <c r="H1283" i="1" a="1"/>
  <c r="H1283" i="1" s="1"/>
  <c r="I1283" i="1" s="1"/>
  <c r="H1336" i="1" a="1"/>
  <c r="H1336" i="1" s="1"/>
  <c r="I1336" i="1" s="1"/>
  <c r="H1246" i="1" a="1"/>
  <c r="H1246" i="1" s="1"/>
  <c r="I1246" i="1" s="1"/>
  <c r="H1605" i="1" a="1"/>
  <c r="H1605" i="1" s="1"/>
  <c r="I1605" i="1" s="1"/>
  <c r="H1471" i="1" a="1"/>
  <c r="H1471" i="1" s="1"/>
  <c r="I1471" i="1" s="1"/>
  <c r="H1238" i="1" a="1"/>
  <c r="H1238" i="1" s="1"/>
  <c r="I1238" i="1" s="1"/>
  <c r="H1568" i="1" a="1"/>
  <c r="H1568" i="1" s="1"/>
  <c r="I1568" i="1" s="1"/>
  <c r="H1253" i="1" a="1"/>
  <c r="H1253" i="1" s="1"/>
  <c r="I1253" i="1" s="1"/>
  <c r="H1298" i="1" a="1"/>
  <c r="H1298" i="1" s="1"/>
  <c r="I1298" i="1" s="1"/>
  <c r="H1508" i="1" a="1"/>
  <c r="H1508" i="1" s="1"/>
  <c r="I1508" i="1" s="1"/>
  <c r="H1388" i="1" a="1"/>
  <c r="H1388" i="1" s="1"/>
  <c r="I1388" i="1" s="1"/>
  <c r="H1677" i="1" a="1"/>
  <c r="H1677" i="1" s="1"/>
  <c r="I1677" i="1" s="1"/>
  <c r="H1381" i="1" a="1"/>
  <c r="H1381" i="1" s="1"/>
  <c r="I1381" i="1" s="1"/>
  <c r="C12" i="8"/>
  <c r="E11" i="8"/>
  <c r="I11" i="8"/>
  <c r="K1747" i="1" a="1"/>
  <c r="K1747" i="1" s="1"/>
  <c r="K1712" i="1" a="1"/>
  <c r="K1712" i="1" s="1"/>
  <c r="K1561" i="1" a="1"/>
  <c r="K1561" i="1" s="1"/>
  <c r="K1553" i="1" a="1"/>
  <c r="K1553" i="1" s="1"/>
  <c r="K1684" i="1" a="1"/>
  <c r="K1684" i="1" s="1"/>
  <c r="K1641" i="1" a="1"/>
  <c r="K1641" i="1" s="1"/>
  <c r="K1516" i="1" a="1"/>
  <c r="K1516" i="1" s="1"/>
  <c r="K1508" i="1" a="1"/>
  <c r="K1508" i="1" s="1"/>
  <c r="K1426" i="1" a="1"/>
  <c r="K1426" i="1" s="1"/>
  <c r="K1612" i="1" a="1"/>
  <c r="K1612" i="1" s="1"/>
  <c r="K1418" i="1" a="1"/>
  <c r="K1418" i="1" s="1"/>
  <c r="K1478" i="1" a="1"/>
  <c r="K1478" i="1" s="1"/>
  <c r="K1677" i="1" a="1"/>
  <c r="K1677" i="1" s="1"/>
  <c r="K1597" i="1" a="1"/>
  <c r="K1597" i="1" s="1"/>
  <c r="K1463" i="1" a="1"/>
  <c r="K1463" i="1" s="1"/>
  <c r="K1433" i="1" a="1"/>
  <c r="K1433" i="1" s="1"/>
  <c r="K1381" i="1" a="1"/>
  <c r="K1381" i="1" s="1"/>
  <c r="K1291" i="1" a="1"/>
  <c r="K1291" i="1" s="1"/>
  <c r="K1605" i="1" a="1"/>
  <c r="K1605" i="1" s="1"/>
  <c r="K1283" i="1" a="1"/>
  <c r="K1283" i="1" s="1"/>
  <c r="K1343" i="1" a="1"/>
  <c r="K1343" i="1" s="1"/>
  <c r="K1336" i="1" a="1"/>
  <c r="K1336" i="1" s="1"/>
  <c r="K1246" i="1" a="1"/>
  <c r="K1246" i="1" s="1"/>
  <c r="K1388" i="1" a="1"/>
  <c r="K1388" i="1" s="1"/>
  <c r="K1238" i="1" a="1"/>
  <c r="K1238" i="1" s="1"/>
  <c r="K1568" i="1" a="1"/>
  <c r="K1568" i="1" s="1"/>
  <c r="K1328" i="1" a="1"/>
  <c r="K1328" i="1" s="1"/>
  <c r="K1471" i="1" a="1"/>
  <c r="K1471" i="1" s="1"/>
  <c r="K1253" i="1" a="1"/>
  <c r="K1253" i="1" s="1"/>
  <c r="K1523" i="1" a="1"/>
  <c r="K1523" i="1" s="1"/>
  <c r="K1719" i="1" a="1"/>
  <c r="K1719" i="1" s="1"/>
  <c r="K1648" i="1" a="1"/>
  <c r="K1648" i="1" s="1"/>
  <c r="K1373" i="1" a="1"/>
  <c r="K1373" i="1" s="1"/>
  <c r="K1298" i="1" a="1"/>
  <c r="K1298" i="1" s="1"/>
  <c r="N1425" i="1"/>
  <c r="N1676" i="1"/>
  <c r="O1964" i="1" a="1"/>
  <c r="O1964" i="1" s="1"/>
  <c r="N1961" i="1" a="1"/>
  <c r="N1961" i="1" s="1"/>
  <c r="AX1461" i="1"/>
  <c r="BD1461" i="1" s="1"/>
  <c r="D21" i="1"/>
  <c r="I20" i="1"/>
  <c r="AI1281" i="1"/>
  <c r="P1960" i="1" s="1" a="1"/>
  <c r="P1960" i="1" s="1"/>
  <c r="O1960" i="1" a="1"/>
  <c r="O1960" i="1" s="1"/>
  <c r="AI1282" i="1"/>
  <c r="P1963" i="1" s="1" a="1"/>
  <c r="P1963" i="1" s="1"/>
  <c r="O1963" i="1" a="1"/>
  <c r="O1963" i="1" s="1"/>
  <c r="G22" i="1"/>
  <c r="B22" i="1"/>
  <c r="H21" i="1" a="1"/>
  <c r="H21" i="1" s="1"/>
  <c r="A22" i="1"/>
  <c r="AW1371" i="1"/>
  <c r="AX1371" i="1" s="1"/>
  <c r="AW1416" i="1"/>
  <c r="AX1416" i="1" s="1"/>
  <c r="BD1416" i="1" s="1"/>
  <c r="BD1236" i="1"/>
  <c r="AX1281" i="1"/>
  <c r="BD1290" i="1"/>
  <c r="K19" i="1"/>
  <c r="BD1506" i="1"/>
  <c r="BD1470" i="1"/>
  <c r="BD1372" i="1"/>
  <c r="BD1462" i="1"/>
  <c r="BD1425" i="1"/>
  <c r="V1335" i="1"/>
  <c r="E1972" i="1"/>
  <c r="D1972" i="1" s="1" a="1"/>
  <c r="D1972" i="1" s="1"/>
  <c r="F1969" i="1" a="1"/>
  <c r="F1969" i="1" s="1"/>
  <c r="BD1380" i="1"/>
  <c r="BD1282" i="1"/>
  <c r="BD1640" i="1"/>
  <c r="AX1417" i="1"/>
  <c r="BD1417" i="1" s="1"/>
  <c r="BD1604" i="1"/>
  <c r="Q1967" i="1" a="1"/>
  <c r="Q1967" i="1" s="1"/>
  <c r="T1967" i="1" a="1"/>
  <c r="T1967" i="1" s="1"/>
  <c r="R1967" i="1" a="1"/>
  <c r="R1967" i="1" s="1"/>
  <c r="BD1237" i="1"/>
  <c r="BD1326" i="1"/>
  <c r="BD1335" i="1"/>
  <c r="V1245" i="1"/>
  <c r="V1371" i="1"/>
  <c r="BD1245" i="1"/>
  <c r="V1560" i="1"/>
  <c r="AW1551" i="1" l="1"/>
  <c r="AX1551" i="1" s="1"/>
  <c r="BD1551" i="1" s="1"/>
  <c r="AW1553" i="1"/>
  <c r="AX1553" i="1" s="1"/>
  <c r="BD1553" i="1" s="1"/>
  <c r="AW1291" i="1"/>
  <c r="AW1343" i="1"/>
  <c r="AX1343" i="1" s="1"/>
  <c r="BD1343" i="1" s="1"/>
  <c r="AW1641" i="1"/>
  <c r="AX1641" i="1" s="1"/>
  <c r="BD1641" i="1" s="1"/>
  <c r="AW1328" i="1"/>
  <c r="AX1328" i="1" s="1"/>
  <c r="BD1328" i="1" s="1"/>
  <c r="AW1238" i="1"/>
  <c r="AX1238" i="1" s="1"/>
  <c r="BD1238" i="1" s="1"/>
  <c r="AW1677" i="1"/>
  <c r="AX1677" i="1" s="1"/>
  <c r="BD1677" i="1" s="1"/>
  <c r="AW1426" i="1"/>
  <c r="AX1426" i="1" s="1"/>
  <c r="BD1426" i="1" s="1"/>
  <c r="AW1648" i="1"/>
  <c r="AX1648" i="1" s="1"/>
  <c r="BD1648" i="1" s="1"/>
  <c r="AW1298" i="1"/>
  <c r="AX1298" i="1" s="1"/>
  <c r="BD1298" i="1" s="1"/>
  <c r="AW1568" i="1"/>
  <c r="AX1568" i="1" s="1"/>
  <c r="BD1568" i="1" s="1"/>
  <c r="AW1388" i="1"/>
  <c r="AX1388" i="1" s="1"/>
  <c r="BD1388" i="1" s="1"/>
  <c r="AW1246" i="1"/>
  <c r="AX1246" i="1" s="1"/>
  <c r="BD1246" i="1" s="1"/>
  <c r="S1236" i="1"/>
  <c r="V1236" i="1" s="1"/>
  <c r="R1507" i="1"/>
  <c r="R1551" i="1"/>
  <c r="S1281" i="1"/>
  <c r="U1281" i="1" s="1"/>
  <c r="X1281" i="1" s="1"/>
  <c r="R1417" i="1"/>
  <c r="S1604" i="1"/>
  <c r="U1515" i="1"/>
  <c r="X1515" i="1" s="1"/>
  <c r="S1326" i="1"/>
  <c r="V1326" i="1" s="1"/>
  <c r="M1336" i="1"/>
  <c r="O1336" i="1" s="1"/>
  <c r="P1336" i="1" s="1"/>
  <c r="Q1336" i="1" s="1"/>
  <c r="S1336" i="1" s="1"/>
  <c r="AA1336" i="1"/>
  <c r="M1298" i="1"/>
  <c r="O1298" i="1" s="1"/>
  <c r="P1298" i="1" s="1"/>
  <c r="Q1298" i="1" s="1"/>
  <c r="S1298" i="1" s="1"/>
  <c r="AA1298" i="1"/>
  <c r="M1373" i="1"/>
  <c r="O1373" i="1" s="1"/>
  <c r="P1373" i="1" s="1"/>
  <c r="Q1373" i="1" s="1"/>
  <c r="S1373" i="1" s="1"/>
  <c r="AA1373" i="1"/>
  <c r="R1676" i="1"/>
  <c r="M1433" i="1"/>
  <c r="O1433" i="1" s="1"/>
  <c r="P1433" i="1" s="1"/>
  <c r="Q1433" i="1" s="1"/>
  <c r="S1433" i="1" s="1"/>
  <c r="AA1433" i="1"/>
  <c r="S1282" i="1"/>
  <c r="V1282" i="1" s="1"/>
  <c r="M1253" i="1"/>
  <c r="O1253" i="1" s="1"/>
  <c r="P1253" i="1" s="1"/>
  <c r="Q1253" i="1" s="1"/>
  <c r="S1253" i="1" s="1"/>
  <c r="AA1253" i="1"/>
  <c r="M1463" i="1"/>
  <c r="O1463" i="1" s="1"/>
  <c r="P1463" i="1" s="1"/>
  <c r="Q1463" i="1" s="1"/>
  <c r="S1463" i="1" s="1"/>
  <c r="AA1463" i="1"/>
  <c r="M1747" i="1"/>
  <c r="O1747" i="1" s="1"/>
  <c r="P1747" i="1" s="1"/>
  <c r="Q1747" i="1" s="1"/>
  <c r="S1747" i="1" s="1"/>
  <c r="AA1747" i="1"/>
  <c r="M1426" i="1"/>
  <c r="O1426" i="1" s="1"/>
  <c r="P1426" i="1" s="1"/>
  <c r="Q1426" i="1" s="1"/>
  <c r="S1426" i="1" s="1"/>
  <c r="AA1426" i="1"/>
  <c r="M1343" i="1"/>
  <c r="O1343" i="1" s="1"/>
  <c r="P1343" i="1" s="1"/>
  <c r="Q1343" i="1" s="1"/>
  <c r="S1343" i="1" s="1"/>
  <c r="AA1343" i="1"/>
  <c r="M1641" i="1"/>
  <c r="O1641" i="1" s="1"/>
  <c r="P1641" i="1" s="1"/>
  <c r="Q1641" i="1" s="1"/>
  <c r="S1641" i="1" s="1"/>
  <c r="AA1641" i="1"/>
  <c r="M1684" i="1"/>
  <c r="O1684" i="1" s="1"/>
  <c r="P1684" i="1" s="1"/>
  <c r="Q1684" i="1" s="1"/>
  <c r="S1684" i="1" s="1"/>
  <c r="AA1684" i="1"/>
  <c r="M1553" i="1"/>
  <c r="O1553" i="1" s="1"/>
  <c r="P1553" i="1" s="1"/>
  <c r="Q1553" i="1" s="1"/>
  <c r="S1553" i="1" s="1"/>
  <c r="AA1553" i="1"/>
  <c r="M1561" i="1"/>
  <c r="O1561" i="1" s="1"/>
  <c r="P1561" i="1" s="1"/>
  <c r="Q1561" i="1" s="1"/>
  <c r="S1561" i="1" s="1"/>
  <c r="AA1561" i="1"/>
  <c r="M1597" i="1"/>
  <c r="O1597" i="1" s="1"/>
  <c r="P1597" i="1" s="1"/>
  <c r="Q1597" i="1" s="1"/>
  <c r="S1597" i="1" s="1"/>
  <c r="AA1597" i="1"/>
  <c r="M1246" i="1"/>
  <c r="O1246" i="1" s="1"/>
  <c r="P1246" i="1" s="1"/>
  <c r="Q1246" i="1" s="1"/>
  <c r="S1246" i="1" s="1"/>
  <c r="AA1246" i="1"/>
  <c r="M1508" i="1"/>
  <c r="O1508" i="1" s="1"/>
  <c r="P1508" i="1" s="1"/>
  <c r="Q1508" i="1" s="1"/>
  <c r="S1508" i="1" s="1"/>
  <c r="AA1508" i="1"/>
  <c r="M1516" i="1"/>
  <c r="O1516" i="1" s="1"/>
  <c r="P1516" i="1" s="1"/>
  <c r="Q1516" i="1" s="1"/>
  <c r="S1516" i="1" s="1"/>
  <c r="AA1516" i="1"/>
  <c r="S1506" i="1"/>
  <c r="V1506" i="1" s="1"/>
  <c r="M1283" i="1"/>
  <c r="O1283" i="1" s="1"/>
  <c r="P1283" i="1" s="1"/>
  <c r="Q1283" i="1" s="1"/>
  <c r="S1283" i="1" s="1"/>
  <c r="AA1283" i="1"/>
  <c r="M1605" i="1"/>
  <c r="O1605" i="1" s="1"/>
  <c r="P1605" i="1" s="1"/>
  <c r="Q1605" i="1" s="1"/>
  <c r="S1605" i="1" s="1"/>
  <c r="AA1605" i="1"/>
  <c r="M1648" i="1"/>
  <c r="O1648" i="1" s="1"/>
  <c r="P1648" i="1" s="1"/>
  <c r="Q1648" i="1" s="1"/>
  <c r="S1648" i="1" s="1"/>
  <c r="AA1648" i="1"/>
  <c r="M1291" i="1"/>
  <c r="O1291" i="1" s="1"/>
  <c r="P1291" i="1" s="1"/>
  <c r="Q1291" i="1" s="1"/>
  <c r="S1291" i="1" s="1"/>
  <c r="AA1291" i="1"/>
  <c r="M1719" i="1"/>
  <c r="O1719" i="1" s="1"/>
  <c r="P1719" i="1" s="1"/>
  <c r="Q1719" i="1" s="1"/>
  <c r="S1719" i="1" s="1"/>
  <c r="AA1719" i="1"/>
  <c r="M1381" i="1"/>
  <c r="O1381" i="1" s="1"/>
  <c r="P1381" i="1" s="1"/>
  <c r="Q1381" i="1" s="1"/>
  <c r="S1381" i="1" s="1"/>
  <c r="AA1381" i="1"/>
  <c r="M1523" i="1"/>
  <c r="O1523" i="1" s="1"/>
  <c r="P1523" i="1" s="1"/>
  <c r="Q1523" i="1" s="1"/>
  <c r="S1523" i="1" s="1"/>
  <c r="AA1523" i="1"/>
  <c r="M1712" i="1"/>
  <c r="O1712" i="1" s="1"/>
  <c r="P1712" i="1" s="1"/>
  <c r="Q1712" i="1" s="1"/>
  <c r="S1712" i="1" s="1"/>
  <c r="AA1712" i="1"/>
  <c r="M1471" i="1"/>
  <c r="O1471" i="1" s="1"/>
  <c r="P1471" i="1" s="1"/>
  <c r="Q1471" i="1" s="1"/>
  <c r="S1471" i="1" s="1"/>
  <c r="AA1471" i="1"/>
  <c r="M1328" i="1"/>
  <c r="O1328" i="1" s="1"/>
  <c r="P1328" i="1" s="1"/>
  <c r="Q1328" i="1" s="1"/>
  <c r="S1328" i="1" s="1"/>
  <c r="AA1328" i="1"/>
  <c r="M1677" i="1"/>
  <c r="O1677" i="1" s="1"/>
  <c r="P1677" i="1" s="1"/>
  <c r="Q1677" i="1" s="1"/>
  <c r="S1677" i="1" s="1"/>
  <c r="AA1677" i="1"/>
  <c r="M1568" i="1"/>
  <c r="O1568" i="1" s="1"/>
  <c r="P1568" i="1" s="1"/>
  <c r="Q1568" i="1" s="1"/>
  <c r="S1568" i="1" s="1"/>
  <c r="AA1568" i="1"/>
  <c r="M1478" i="1"/>
  <c r="O1478" i="1" s="1"/>
  <c r="P1478" i="1" s="1"/>
  <c r="Q1478" i="1" s="1"/>
  <c r="S1478" i="1" s="1"/>
  <c r="AA1478" i="1"/>
  <c r="S1462" i="1"/>
  <c r="V1462" i="1" s="1"/>
  <c r="M1238" i="1"/>
  <c r="O1238" i="1" s="1"/>
  <c r="P1238" i="1" s="1"/>
  <c r="Q1238" i="1" s="1"/>
  <c r="S1238" i="1" s="1"/>
  <c r="AA1238" i="1"/>
  <c r="M1418" i="1"/>
  <c r="O1418" i="1" s="1"/>
  <c r="P1418" i="1" s="1"/>
  <c r="Q1418" i="1" s="1"/>
  <c r="S1418" i="1" s="1"/>
  <c r="AA1418" i="1"/>
  <c r="M1388" i="1"/>
  <c r="O1388" i="1" s="1"/>
  <c r="P1388" i="1" s="1"/>
  <c r="Q1388" i="1" s="1"/>
  <c r="S1388" i="1" s="1"/>
  <c r="AA1388" i="1"/>
  <c r="M1612" i="1"/>
  <c r="O1612" i="1" s="1"/>
  <c r="P1612" i="1" s="1"/>
  <c r="Q1612" i="1" s="1"/>
  <c r="S1612" i="1" s="1"/>
  <c r="AA1612" i="1"/>
  <c r="R1640" i="1"/>
  <c r="T1640" i="1" s="1"/>
  <c r="U1640" i="1" s="1"/>
  <c r="X1640" i="1" s="1"/>
  <c r="R1461" i="1"/>
  <c r="R1372" i="1"/>
  <c r="T1372" i="1" s="1"/>
  <c r="U1372" i="1" s="1"/>
  <c r="X1372" i="1" s="1"/>
  <c r="Y1290" i="1"/>
  <c r="T1604" i="1"/>
  <c r="T1326" i="1"/>
  <c r="T1371" i="1"/>
  <c r="U1371" i="1" s="1"/>
  <c r="X1371" i="1" s="1"/>
  <c r="T1282" i="1"/>
  <c r="T1470" i="1"/>
  <c r="U1470" i="1" s="1"/>
  <c r="X1470" i="1" s="1"/>
  <c r="T1245" i="1"/>
  <c r="U1245" i="1" s="1"/>
  <c r="X1245" i="1" s="1"/>
  <c r="T1560" i="1"/>
  <c r="U1560" i="1" s="1"/>
  <c r="X1560" i="1" s="1"/>
  <c r="W1515" i="1"/>
  <c r="W1281" i="1"/>
  <c r="T1237" i="1"/>
  <c r="U1237" i="1" s="1"/>
  <c r="X1237" i="1" s="1"/>
  <c r="B23" i="1"/>
  <c r="V1604" i="1"/>
  <c r="K20" i="1"/>
  <c r="F21" i="1"/>
  <c r="J21" i="1" s="1"/>
  <c r="S1964" i="1" a="1"/>
  <c r="S1964" i="1" s="1"/>
  <c r="U1964" i="1"/>
  <c r="K1713" i="1" a="1"/>
  <c r="K1713" i="1" s="1"/>
  <c r="K1775" i="1" a="1"/>
  <c r="K1775" i="1" s="1"/>
  <c r="K1685" i="1" a="1"/>
  <c r="K1685" i="1" s="1"/>
  <c r="K1691" i="1" a="1"/>
  <c r="K1691" i="1" s="1"/>
  <c r="K1569" i="1" a="1"/>
  <c r="K1569" i="1" s="1"/>
  <c r="K1554" i="1" a="1"/>
  <c r="K1554" i="1" s="1"/>
  <c r="K1720" i="1" a="1"/>
  <c r="K1720" i="1" s="1"/>
  <c r="K1613" i="1" a="1"/>
  <c r="K1613" i="1" s="1"/>
  <c r="K1472" i="1" a="1"/>
  <c r="K1472" i="1" s="1"/>
  <c r="K1642" i="1" a="1"/>
  <c r="K1642" i="1" s="1"/>
  <c r="K1606" i="1" a="1"/>
  <c r="K1606" i="1" s="1"/>
  <c r="K1575" i="1" a="1"/>
  <c r="K1575" i="1" s="1"/>
  <c r="K1464" i="1" a="1"/>
  <c r="K1464" i="1" s="1"/>
  <c r="K1389" i="1" a="1"/>
  <c r="K1389" i="1" s="1"/>
  <c r="K1382" i="1" a="1"/>
  <c r="K1382" i="1" s="1"/>
  <c r="K1305" i="1" a="1"/>
  <c r="K1305" i="1" s="1"/>
  <c r="K1754" i="1" a="1"/>
  <c r="K1754" i="1" s="1"/>
  <c r="K1802" i="1" a="1"/>
  <c r="K1802" i="1" s="1"/>
  <c r="K1350" i="1" a="1"/>
  <c r="K1350" i="1" s="1"/>
  <c r="K1485" i="1" a="1"/>
  <c r="K1485" i="1" s="1"/>
  <c r="K1440" i="1" a="1"/>
  <c r="K1440" i="1" s="1"/>
  <c r="K1524" i="1" a="1"/>
  <c r="K1524" i="1" s="1"/>
  <c r="K1748" i="1" a="1"/>
  <c r="K1748" i="1" s="1"/>
  <c r="K1726" i="1" a="1"/>
  <c r="K1726" i="1" s="1"/>
  <c r="K1427" i="1" a="1"/>
  <c r="K1427" i="1" s="1"/>
  <c r="K1781" i="1" a="1"/>
  <c r="K1781" i="1" s="1"/>
  <c r="K1260" i="1" a="1"/>
  <c r="K1260" i="1" s="1"/>
  <c r="K1247" i="1" a="1"/>
  <c r="K1247" i="1" s="1"/>
  <c r="K1530" i="1" a="1"/>
  <c r="K1530" i="1" s="1"/>
  <c r="K1655" i="1" a="1"/>
  <c r="K1655" i="1" s="1"/>
  <c r="K1479" i="1" a="1"/>
  <c r="K1479" i="1" s="1"/>
  <c r="K1299" i="1" a="1"/>
  <c r="K1299" i="1" s="1"/>
  <c r="K1517" i="1" a="1"/>
  <c r="K1517" i="1" s="1"/>
  <c r="K1254" i="1" a="1"/>
  <c r="K1254" i="1" s="1"/>
  <c r="K1239" i="1" a="1"/>
  <c r="K1239" i="1" s="1"/>
  <c r="K1562" i="1" a="1"/>
  <c r="K1562" i="1" s="1"/>
  <c r="K1329" i="1" a="1"/>
  <c r="K1329" i="1" s="1"/>
  <c r="K1434" i="1" a="1"/>
  <c r="K1434" i="1" s="1"/>
  <c r="K1649" i="1" a="1"/>
  <c r="K1649" i="1" s="1"/>
  <c r="K1509" i="1" a="1"/>
  <c r="K1509" i="1" s="1"/>
  <c r="K1344" i="1" a="1"/>
  <c r="K1344" i="1" s="1"/>
  <c r="K1292" i="1" a="1"/>
  <c r="K1292" i="1" s="1"/>
  <c r="K1395" i="1" a="1"/>
  <c r="K1395" i="1" s="1"/>
  <c r="K1374" i="1" a="1"/>
  <c r="K1374" i="1" s="1"/>
  <c r="K1284" i="1" a="1"/>
  <c r="K1284" i="1" s="1"/>
  <c r="K1619" i="1" a="1"/>
  <c r="K1619" i="1" s="1"/>
  <c r="K1419" i="1" a="1"/>
  <c r="K1419" i="1" s="1"/>
  <c r="K1678" i="1" a="1"/>
  <c r="K1678" i="1" s="1"/>
  <c r="K1337" i="1" a="1"/>
  <c r="K1337" i="1" s="1"/>
  <c r="K1598" i="1" a="1"/>
  <c r="K1598" i="1" s="1"/>
  <c r="AH1388" i="1"/>
  <c r="AI1388" i="1" s="1"/>
  <c r="AH1684" i="1"/>
  <c r="AI1684" i="1" s="1"/>
  <c r="AH1426" i="1"/>
  <c r="AI1426" i="1" s="1"/>
  <c r="AH1471" i="1"/>
  <c r="AI1471" i="1" s="1"/>
  <c r="AH1612" i="1"/>
  <c r="AI1612" i="1" s="1"/>
  <c r="AH1597" i="1"/>
  <c r="AI1597" i="1" s="1"/>
  <c r="AH1463" i="1"/>
  <c r="AI1463" i="1" s="1"/>
  <c r="AH1343" i="1"/>
  <c r="AI1343" i="1" s="1"/>
  <c r="AH1553" i="1"/>
  <c r="AI1553" i="1" s="1"/>
  <c r="AH1516" i="1"/>
  <c r="AI1516" i="1" s="1"/>
  <c r="AH1253" i="1"/>
  <c r="AI1253" i="1" s="1"/>
  <c r="AH1508" i="1"/>
  <c r="AI1508" i="1" s="1"/>
  <c r="AH1418" i="1"/>
  <c r="AI1418" i="1" s="1"/>
  <c r="AH1648" i="1"/>
  <c r="AI1648" i="1" s="1"/>
  <c r="AH1328" i="1"/>
  <c r="AI1328" i="1" s="1"/>
  <c r="AH1605" i="1"/>
  <c r="AI1605" i="1" s="1"/>
  <c r="AH1677" i="1"/>
  <c r="AI1677" i="1" s="1"/>
  <c r="AH1291" i="1"/>
  <c r="AI1291" i="1" s="1"/>
  <c r="AH1298" i="1"/>
  <c r="AI1298" i="1" s="1"/>
  <c r="AH1719" i="1"/>
  <c r="AI1719" i="1" s="1"/>
  <c r="AH1381" i="1"/>
  <c r="AI1381" i="1" s="1"/>
  <c r="AH1712" i="1"/>
  <c r="AI1712" i="1" s="1"/>
  <c r="AH1478" i="1"/>
  <c r="AI1478" i="1" s="1"/>
  <c r="AH1433" i="1"/>
  <c r="AI1433" i="1" s="1"/>
  <c r="AH1523" i="1"/>
  <c r="AI1523" i="1" s="1"/>
  <c r="AH1246" i="1"/>
  <c r="AI1246" i="1" s="1"/>
  <c r="AH1373" i="1"/>
  <c r="AI1373" i="1" s="1"/>
  <c r="AH1568" i="1"/>
  <c r="AI1568" i="1" s="1"/>
  <c r="AH1641" i="1"/>
  <c r="AI1641" i="1" s="1"/>
  <c r="AH1747" i="1"/>
  <c r="AI1747" i="1" s="1"/>
  <c r="I12" i="8"/>
  <c r="C13" i="8"/>
  <c r="E12" i="8"/>
  <c r="H1781" i="1" a="1"/>
  <c r="H1781" i="1" s="1"/>
  <c r="I1781" i="1" s="1"/>
  <c r="H1713" i="1" a="1"/>
  <c r="H1713" i="1" s="1"/>
  <c r="I1713" i="1" s="1"/>
  <c r="H1569" i="1" a="1"/>
  <c r="H1569" i="1" s="1"/>
  <c r="I1569" i="1" s="1"/>
  <c r="H1726" i="1" a="1"/>
  <c r="H1726" i="1" s="1"/>
  <c r="I1726" i="1" s="1"/>
  <c r="H1720" i="1" a="1"/>
  <c r="H1720" i="1" s="1"/>
  <c r="I1720" i="1" s="1"/>
  <c r="H1691" i="1" a="1"/>
  <c r="H1691" i="1" s="1"/>
  <c r="I1691" i="1" s="1"/>
  <c r="H1649" i="1" a="1"/>
  <c r="H1649" i="1" s="1"/>
  <c r="I1649" i="1" s="1"/>
  <c r="H1562" i="1" a="1"/>
  <c r="H1562" i="1" s="1"/>
  <c r="I1562" i="1" s="1"/>
  <c r="H1389" i="1" a="1"/>
  <c r="H1389" i="1" s="1"/>
  <c r="I1389" i="1" s="1"/>
  <c r="H1329" i="1" a="1"/>
  <c r="H1329" i="1" s="1"/>
  <c r="I1329" i="1" s="1"/>
  <c r="H1678" i="1" a="1"/>
  <c r="H1678" i="1" s="1"/>
  <c r="I1678" i="1" s="1"/>
  <c r="H1434" i="1" a="1"/>
  <c r="H1434" i="1" s="1"/>
  <c r="I1434" i="1" s="1"/>
  <c r="H1642" i="1" a="1"/>
  <c r="H1642" i="1" s="1"/>
  <c r="I1642" i="1" s="1"/>
  <c r="H1427" i="1" a="1"/>
  <c r="H1427" i="1" s="1"/>
  <c r="I1427" i="1" s="1"/>
  <c r="H1395" i="1" a="1"/>
  <c r="H1395" i="1" s="1"/>
  <c r="I1395" i="1" s="1"/>
  <c r="H1472" i="1" a="1"/>
  <c r="H1472" i="1" s="1"/>
  <c r="I1472" i="1" s="1"/>
  <c r="H1802" i="1" a="1"/>
  <c r="H1802" i="1" s="1"/>
  <c r="I1802" i="1" s="1"/>
  <c r="H1754" i="1" a="1"/>
  <c r="H1754" i="1" s="1"/>
  <c r="I1754" i="1" s="1"/>
  <c r="H1598" i="1" a="1"/>
  <c r="H1598" i="1" s="1"/>
  <c r="I1598" i="1" s="1"/>
  <c r="H1575" i="1" a="1"/>
  <c r="H1575" i="1" s="1"/>
  <c r="I1575" i="1" s="1"/>
  <c r="H1440" i="1" a="1"/>
  <c r="H1440" i="1" s="1"/>
  <c r="I1440" i="1" s="1"/>
  <c r="H1299" i="1" a="1"/>
  <c r="H1299" i="1" s="1"/>
  <c r="I1299" i="1" s="1"/>
  <c r="H1748" i="1" a="1"/>
  <c r="H1748" i="1" s="1"/>
  <c r="I1748" i="1" s="1"/>
  <c r="H1613" i="1" a="1"/>
  <c r="H1613" i="1" s="1"/>
  <c r="I1613" i="1" s="1"/>
  <c r="H1292" i="1" a="1"/>
  <c r="H1292" i="1" s="1"/>
  <c r="I1292" i="1" s="1"/>
  <c r="H1284" i="1" a="1"/>
  <c r="H1284" i="1" s="1"/>
  <c r="I1284" i="1" s="1"/>
  <c r="H1239" i="1" a="1"/>
  <c r="H1239" i="1" s="1"/>
  <c r="I1239" i="1" s="1"/>
  <c r="H1775" i="1" a="1"/>
  <c r="H1775" i="1" s="1"/>
  <c r="I1775" i="1" s="1"/>
  <c r="H1517" i="1" a="1"/>
  <c r="H1517" i="1" s="1"/>
  <c r="I1517" i="1" s="1"/>
  <c r="H1655" i="1" a="1"/>
  <c r="H1655" i="1" s="1"/>
  <c r="I1655" i="1" s="1"/>
  <c r="H1479" i="1" a="1"/>
  <c r="H1479" i="1" s="1"/>
  <c r="I1479" i="1" s="1"/>
  <c r="H1619" i="1" a="1"/>
  <c r="H1619" i="1" s="1"/>
  <c r="I1619" i="1" s="1"/>
  <c r="H1554" i="1" a="1"/>
  <c r="H1554" i="1" s="1"/>
  <c r="I1554" i="1" s="1"/>
  <c r="H1419" i="1" a="1"/>
  <c r="H1419" i="1" s="1"/>
  <c r="I1419" i="1" s="1"/>
  <c r="H1374" i="1" a="1"/>
  <c r="H1374" i="1" s="1"/>
  <c r="I1374" i="1" s="1"/>
  <c r="H1485" i="1" a="1"/>
  <c r="H1485" i="1" s="1"/>
  <c r="I1485" i="1" s="1"/>
  <c r="H1254" i="1" a="1"/>
  <c r="H1254" i="1" s="1"/>
  <c r="I1254" i="1" s="1"/>
  <c r="H1382" i="1" a="1"/>
  <c r="H1382" i="1" s="1"/>
  <c r="I1382" i="1" s="1"/>
  <c r="H1260" i="1" a="1"/>
  <c r="H1260" i="1" s="1"/>
  <c r="I1260" i="1" s="1"/>
  <c r="H1344" i="1" a="1"/>
  <c r="H1344" i="1" s="1"/>
  <c r="I1344" i="1" s="1"/>
  <c r="H1524" i="1" a="1"/>
  <c r="H1524" i="1" s="1"/>
  <c r="I1524" i="1" s="1"/>
  <c r="H1509" i="1" a="1"/>
  <c r="H1509" i="1" s="1"/>
  <c r="I1509" i="1" s="1"/>
  <c r="H1305" i="1" a="1"/>
  <c r="H1305" i="1" s="1"/>
  <c r="I1305" i="1" s="1"/>
  <c r="H1337" i="1" a="1"/>
  <c r="H1337" i="1" s="1"/>
  <c r="I1337" i="1" s="1"/>
  <c r="H1247" i="1" a="1"/>
  <c r="H1247" i="1" s="1"/>
  <c r="I1247" i="1" s="1"/>
  <c r="H1530" i="1" a="1"/>
  <c r="H1530" i="1" s="1"/>
  <c r="I1530" i="1" s="1"/>
  <c r="H1606" i="1" a="1"/>
  <c r="H1606" i="1" s="1"/>
  <c r="I1606" i="1" s="1"/>
  <c r="H1350" i="1" a="1"/>
  <c r="H1350" i="1" s="1"/>
  <c r="I1350" i="1" s="1"/>
  <c r="H1464" i="1" a="1"/>
  <c r="H1464" i="1" s="1"/>
  <c r="I1464" i="1" s="1"/>
  <c r="H1685" i="1" a="1"/>
  <c r="H1685" i="1" s="1"/>
  <c r="I1685" i="1" s="1"/>
  <c r="L1726" i="1" a="1"/>
  <c r="L1726" i="1" s="1"/>
  <c r="L1720" i="1" a="1"/>
  <c r="L1720" i="1" s="1"/>
  <c r="L1754" i="1" a="1"/>
  <c r="L1754" i="1" s="1"/>
  <c r="L1781" i="1" a="1"/>
  <c r="L1781" i="1" s="1"/>
  <c r="L1713" i="1" a="1"/>
  <c r="L1713" i="1" s="1"/>
  <c r="L1649" i="1" a="1"/>
  <c r="L1649" i="1" s="1"/>
  <c r="L1569" i="1" a="1"/>
  <c r="L1569" i="1" s="1"/>
  <c r="L1562" i="1" a="1"/>
  <c r="L1562" i="1" s="1"/>
  <c r="L1305" i="1" a="1"/>
  <c r="L1305" i="1" s="1"/>
  <c r="L1619" i="1" a="1"/>
  <c r="L1619" i="1" s="1"/>
  <c r="L1554" i="1" a="1"/>
  <c r="L1554" i="1" s="1"/>
  <c r="L1329" i="1" a="1"/>
  <c r="L1329" i="1" s="1"/>
  <c r="L1524" i="1" a="1"/>
  <c r="L1524" i="1" s="1"/>
  <c r="L1472" i="1" a="1"/>
  <c r="L1472" i="1" s="1"/>
  <c r="L1440" i="1" a="1"/>
  <c r="L1440" i="1" s="1"/>
  <c r="L1434" i="1" a="1"/>
  <c r="L1434" i="1" s="1"/>
  <c r="L1389" i="1" a="1"/>
  <c r="L1389" i="1" s="1"/>
  <c r="L1530" i="1" a="1"/>
  <c r="L1530" i="1" s="1"/>
  <c r="L1374" i="1" a="1"/>
  <c r="L1374" i="1" s="1"/>
  <c r="L1655" i="1" a="1"/>
  <c r="L1655" i="1" s="1"/>
  <c r="L1691" i="1" a="1"/>
  <c r="L1691" i="1" s="1"/>
  <c r="L1678" i="1" a="1"/>
  <c r="L1678" i="1" s="1"/>
  <c r="L1642" i="1" a="1"/>
  <c r="L1642" i="1" s="1"/>
  <c r="L1606" i="1" a="1"/>
  <c r="L1606" i="1" s="1"/>
  <c r="L1479" i="1" a="1"/>
  <c r="L1479" i="1" s="1"/>
  <c r="L1344" i="1" a="1"/>
  <c r="L1344" i="1" s="1"/>
  <c r="L1517" i="1" a="1"/>
  <c r="L1517" i="1" s="1"/>
  <c r="L1254" i="1" a="1"/>
  <c r="L1254" i="1" s="1"/>
  <c r="L1239" i="1" a="1"/>
  <c r="L1239" i="1" s="1"/>
  <c r="L1748" i="1" a="1"/>
  <c r="L1748" i="1" s="1"/>
  <c r="L1350" i="1" a="1"/>
  <c r="L1350" i="1" s="1"/>
  <c r="L1337" i="1" a="1"/>
  <c r="L1337" i="1" s="1"/>
  <c r="L1613" i="1" a="1"/>
  <c r="L1613" i="1" s="1"/>
  <c r="L1598" i="1" a="1"/>
  <c r="L1598" i="1" s="1"/>
  <c r="L1802" i="1" a="1"/>
  <c r="L1802" i="1" s="1"/>
  <c r="L1427" i="1" a="1"/>
  <c r="L1427" i="1" s="1"/>
  <c r="L1395" i="1" a="1"/>
  <c r="L1395" i="1" s="1"/>
  <c r="L1775" i="1" a="1"/>
  <c r="L1775" i="1" s="1"/>
  <c r="L1464" i="1" a="1"/>
  <c r="L1464" i="1" s="1"/>
  <c r="L1260" i="1" a="1"/>
  <c r="L1260" i="1" s="1"/>
  <c r="L1509" i="1" a="1"/>
  <c r="L1509" i="1" s="1"/>
  <c r="L1284" i="1" a="1"/>
  <c r="L1284" i="1" s="1"/>
  <c r="L1382" i="1" a="1"/>
  <c r="L1382" i="1" s="1"/>
  <c r="L1292" i="1" a="1"/>
  <c r="L1292" i="1" s="1"/>
  <c r="L1575" i="1" a="1"/>
  <c r="L1575" i="1" s="1"/>
  <c r="L1485" i="1" a="1"/>
  <c r="L1485" i="1" s="1"/>
  <c r="L1247" i="1" a="1"/>
  <c r="L1247" i="1" s="1"/>
  <c r="L1299" i="1" a="1"/>
  <c r="L1299" i="1" s="1"/>
  <c r="L1419" i="1" a="1"/>
  <c r="L1419" i="1" s="1"/>
  <c r="L1685" i="1" a="1"/>
  <c r="L1685" i="1" s="1"/>
  <c r="BD1281" i="1"/>
  <c r="S1961" i="1" s="1" a="1"/>
  <c r="S1961" i="1" s="1"/>
  <c r="P1961" i="1" a="1"/>
  <c r="P1961" i="1" s="1"/>
  <c r="U1961" i="1" s="1"/>
  <c r="BF1290" i="1"/>
  <c r="G23" i="1"/>
  <c r="H22" i="1" a="1"/>
  <c r="H22" i="1" s="1"/>
  <c r="A23" i="1"/>
  <c r="V1640" i="1"/>
  <c r="BD1371" i="1"/>
  <c r="D22" i="1"/>
  <c r="F22" i="1" s="1"/>
  <c r="C22" i="1"/>
  <c r="T1335" i="1"/>
  <c r="U1335" i="1" s="1"/>
  <c r="T1236" i="1"/>
  <c r="W1236" i="1" s="1"/>
  <c r="T1506" i="1"/>
  <c r="V1417" i="1"/>
  <c r="V1416" i="1"/>
  <c r="R1969" i="1" a="1"/>
  <c r="R1969" i="1" s="1"/>
  <c r="F1970" i="1"/>
  <c r="E1975" i="1"/>
  <c r="D1975" i="1" s="1" a="1"/>
  <c r="D1975" i="1" s="1"/>
  <c r="F1972" i="1" a="1"/>
  <c r="F1972" i="1" s="1"/>
  <c r="V1596" i="1"/>
  <c r="R1426" i="1" l="1"/>
  <c r="Y1515" i="1"/>
  <c r="Z1515" i="1" s="1"/>
  <c r="AW1554" i="1"/>
  <c r="AX1554" i="1" s="1"/>
  <c r="BD1554" i="1" s="1"/>
  <c r="AW1713" i="1"/>
  <c r="AX1713" i="1" s="1"/>
  <c r="BD1713" i="1" s="1"/>
  <c r="AW1781" i="1"/>
  <c r="AX1781" i="1" s="1"/>
  <c r="BD1781" i="1" s="1"/>
  <c r="AW1726" i="1"/>
  <c r="AX1726" i="1" s="1"/>
  <c r="BD1726" i="1" s="1"/>
  <c r="AW1305" i="1"/>
  <c r="AX1305" i="1" s="1"/>
  <c r="BD1305" i="1" s="1"/>
  <c r="AW1292" i="1"/>
  <c r="AX1292" i="1" s="1"/>
  <c r="BD1292" i="1" s="1"/>
  <c r="AW1434" i="1"/>
  <c r="AX1434" i="1" s="1"/>
  <c r="BD1434" i="1" s="1"/>
  <c r="AW1329" i="1"/>
  <c r="AX1329" i="1" s="1"/>
  <c r="BD1329" i="1" s="1"/>
  <c r="AW1524" i="1"/>
  <c r="AX1524" i="1" s="1"/>
  <c r="BD1524" i="1" s="1"/>
  <c r="AW1395" i="1"/>
  <c r="AX1395" i="1" s="1"/>
  <c r="BD1395" i="1" s="1"/>
  <c r="AW1530" i="1"/>
  <c r="AX1530" i="1" s="1"/>
  <c r="BD1530" i="1" s="1"/>
  <c r="AW1374" i="1"/>
  <c r="AX1374" i="1" s="1"/>
  <c r="BD1374" i="1" s="1"/>
  <c r="AW1598" i="1"/>
  <c r="AX1598" i="1" s="1"/>
  <c r="BD1598" i="1" s="1"/>
  <c r="AW1649" i="1"/>
  <c r="AX1649" i="1" s="1"/>
  <c r="BD1649" i="1" s="1"/>
  <c r="AW1260" i="1"/>
  <c r="AX1260" i="1" s="1"/>
  <c r="BD1260" i="1" s="1"/>
  <c r="AW1284" i="1"/>
  <c r="AX1284" i="1" s="1"/>
  <c r="BD1284" i="1" s="1"/>
  <c r="AW1440" i="1"/>
  <c r="AX1440" i="1" s="1"/>
  <c r="BD1440" i="1" s="1"/>
  <c r="AW1678" i="1"/>
  <c r="AX1678" i="1" s="1"/>
  <c r="BD1678" i="1" s="1"/>
  <c r="AW1619" i="1"/>
  <c r="AX1619" i="1" s="1"/>
  <c r="BD1619" i="1" s="1"/>
  <c r="AW1350" i="1"/>
  <c r="AX1350" i="1" s="1"/>
  <c r="BD1350" i="1" s="1"/>
  <c r="AW1247" i="1"/>
  <c r="AX1247" i="1" s="1"/>
  <c r="BD1247" i="1" s="1"/>
  <c r="R1612" i="1"/>
  <c r="R1677" i="1"/>
  <c r="R1747" i="1"/>
  <c r="R1336" i="1"/>
  <c r="R1597" i="1"/>
  <c r="U1282" i="1"/>
  <c r="X1282" i="1" s="1"/>
  <c r="V1281" i="1"/>
  <c r="Y1281" i="1" s="1"/>
  <c r="U1326" i="1"/>
  <c r="X1326" i="1" s="1"/>
  <c r="R1463" i="1"/>
  <c r="U1604" i="1"/>
  <c r="X1604" i="1" s="1"/>
  <c r="R1605" i="1"/>
  <c r="R1298" i="1"/>
  <c r="R1516" i="1"/>
  <c r="R1433" i="1"/>
  <c r="R1343" i="1"/>
  <c r="R1291" i="1"/>
  <c r="R1478" i="1"/>
  <c r="M1649" i="1"/>
  <c r="O1649" i="1" s="1"/>
  <c r="P1649" i="1" s="1"/>
  <c r="Q1649" i="1" s="1"/>
  <c r="S1649" i="1" s="1"/>
  <c r="AA1649" i="1"/>
  <c r="M1239" i="1"/>
  <c r="O1239" i="1" s="1"/>
  <c r="P1239" i="1" s="1"/>
  <c r="Q1239" i="1" s="1"/>
  <c r="S1239" i="1" s="1"/>
  <c r="AA1239" i="1"/>
  <c r="M1554" i="1"/>
  <c r="O1554" i="1" s="1"/>
  <c r="P1554" i="1" s="1"/>
  <c r="Q1554" i="1" s="1"/>
  <c r="S1554" i="1" s="1"/>
  <c r="AA1554" i="1"/>
  <c r="M1517" i="1"/>
  <c r="O1517" i="1" s="1"/>
  <c r="P1517" i="1" s="1"/>
  <c r="Q1517" i="1" s="1"/>
  <c r="S1517" i="1" s="1"/>
  <c r="AA1517" i="1"/>
  <c r="M1569" i="1"/>
  <c r="O1569" i="1" s="1"/>
  <c r="P1569" i="1" s="1"/>
  <c r="Q1569" i="1" s="1"/>
  <c r="S1569" i="1" s="1"/>
  <c r="AA1569" i="1"/>
  <c r="R1719" i="1"/>
  <c r="M1509" i="1"/>
  <c r="O1509" i="1" s="1"/>
  <c r="P1509" i="1" s="1"/>
  <c r="Q1509" i="1" s="1"/>
  <c r="S1509" i="1" s="1"/>
  <c r="AA1509" i="1"/>
  <c r="M1434" i="1"/>
  <c r="O1434" i="1" s="1"/>
  <c r="P1434" i="1" s="1"/>
  <c r="Q1434" i="1" s="1"/>
  <c r="S1434" i="1" s="1"/>
  <c r="AA1434" i="1"/>
  <c r="M1720" i="1"/>
  <c r="O1720" i="1" s="1"/>
  <c r="P1720" i="1" s="1"/>
  <c r="Q1720" i="1" s="1"/>
  <c r="S1720" i="1" s="1"/>
  <c r="AA1720" i="1"/>
  <c r="M1485" i="1"/>
  <c r="O1485" i="1" s="1"/>
  <c r="P1485" i="1" s="1"/>
  <c r="Q1485" i="1" s="1"/>
  <c r="S1485" i="1" s="1"/>
  <c r="AA1485" i="1"/>
  <c r="U1506" i="1"/>
  <c r="X1506" i="1" s="1"/>
  <c r="M1419" i="1"/>
  <c r="O1419" i="1" s="1"/>
  <c r="P1419" i="1" s="1"/>
  <c r="Q1419" i="1" s="1"/>
  <c r="S1419" i="1" s="1"/>
  <c r="AA1419" i="1"/>
  <c r="M1350" i="1"/>
  <c r="O1350" i="1" s="1"/>
  <c r="P1350" i="1" s="1"/>
  <c r="Q1350" i="1" s="1"/>
  <c r="S1350" i="1" s="1"/>
  <c r="AA1350" i="1"/>
  <c r="M1619" i="1"/>
  <c r="O1619" i="1" s="1"/>
  <c r="P1619" i="1" s="1"/>
  <c r="Q1619" i="1" s="1"/>
  <c r="S1619" i="1" s="1"/>
  <c r="AA1619" i="1"/>
  <c r="M1299" i="1"/>
  <c r="O1299" i="1" s="1"/>
  <c r="P1299" i="1" s="1"/>
  <c r="Q1299" i="1" s="1"/>
  <c r="S1299" i="1" s="1"/>
  <c r="AA1299" i="1"/>
  <c r="M1802" i="1"/>
  <c r="O1802" i="1" s="1"/>
  <c r="P1802" i="1" s="1"/>
  <c r="Q1802" i="1" s="1"/>
  <c r="S1802" i="1" s="1"/>
  <c r="AA1802" i="1"/>
  <c r="M1691" i="1"/>
  <c r="O1691" i="1" s="1"/>
  <c r="P1691" i="1" s="1"/>
  <c r="Q1691" i="1" s="1"/>
  <c r="S1691" i="1" s="1"/>
  <c r="AA1691" i="1"/>
  <c r="Z1290" i="1"/>
  <c r="AB1290" i="1"/>
  <c r="R1568" i="1"/>
  <c r="M1575" i="1"/>
  <c r="O1575" i="1" s="1"/>
  <c r="P1575" i="1" s="1"/>
  <c r="Q1575" i="1" s="1"/>
  <c r="S1575" i="1" s="1"/>
  <c r="AA1575" i="1"/>
  <c r="R1648" i="1"/>
  <c r="M1726" i="1"/>
  <c r="O1726" i="1" s="1"/>
  <c r="P1726" i="1" s="1"/>
  <c r="Q1726" i="1" s="1"/>
  <c r="S1726" i="1" s="1"/>
  <c r="AA1726" i="1"/>
  <c r="M1329" i="1"/>
  <c r="O1329" i="1" s="1"/>
  <c r="P1329" i="1" s="1"/>
  <c r="Q1329" i="1" s="1"/>
  <c r="S1329" i="1" s="1"/>
  <c r="AA1329" i="1"/>
  <c r="M1598" i="1"/>
  <c r="O1598" i="1" s="1"/>
  <c r="P1598" i="1" s="1"/>
  <c r="Q1598" i="1" s="1"/>
  <c r="S1598" i="1" s="1"/>
  <c r="AA1598" i="1"/>
  <c r="M1613" i="1"/>
  <c r="O1613" i="1" s="1"/>
  <c r="P1613" i="1" s="1"/>
  <c r="Q1613" i="1" s="1"/>
  <c r="S1613" i="1" s="1"/>
  <c r="AA1613" i="1"/>
  <c r="M1678" i="1"/>
  <c r="O1678" i="1" s="1"/>
  <c r="P1678" i="1" s="1"/>
  <c r="Q1678" i="1" s="1"/>
  <c r="S1678" i="1" s="1"/>
  <c r="AA1678" i="1"/>
  <c r="M1284" i="1"/>
  <c r="O1284" i="1" s="1"/>
  <c r="P1284" i="1" s="1"/>
  <c r="Q1284" i="1" s="1"/>
  <c r="S1284" i="1" s="1"/>
  <c r="AA1284" i="1"/>
  <c r="M1479" i="1"/>
  <c r="O1479" i="1" s="1"/>
  <c r="P1479" i="1" s="1"/>
  <c r="Q1479" i="1" s="1"/>
  <c r="S1479" i="1" s="1"/>
  <c r="AA1479" i="1"/>
  <c r="M1754" i="1"/>
  <c r="O1754" i="1" s="1"/>
  <c r="P1754" i="1" s="1"/>
  <c r="Q1754" i="1" s="1"/>
  <c r="S1754" i="1" s="1"/>
  <c r="AA1754" i="1"/>
  <c r="M1685" i="1"/>
  <c r="O1685" i="1" s="1"/>
  <c r="P1685" i="1" s="1"/>
  <c r="Q1685" i="1" s="1"/>
  <c r="S1685" i="1" s="1"/>
  <c r="AA1685" i="1"/>
  <c r="R1684" i="1"/>
  <c r="R1388" i="1"/>
  <c r="M1781" i="1"/>
  <c r="O1781" i="1" s="1"/>
  <c r="P1781" i="1" s="1"/>
  <c r="Q1781" i="1" s="1"/>
  <c r="S1781" i="1" s="1"/>
  <c r="AA1781" i="1"/>
  <c r="M1427" i="1"/>
  <c r="O1427" i="1" s="1"/>
  <c r="P1427" i="1" s="1"/>
  <c r="Q1427" i="1" s="1"/>
  <c r="S1427" i="1" s="1"/>
  <c r="AA1427" i="1"/>
  <c r="M1606" i="1"/>
  <c r="O1606" i="1" s="1"/>
  <c r="P1606" i="1" s="1"/>
  <c r="Q1606" i="1" s="1"/>
  <c r="S1606" i="1" s="1"/>
  <c r="AA1606" i="1"/>
  <c r="M1642" i="1"/>
  <c r="O1642" i="1" s="1"/>
  <c r="P1642" i="1" s="1"/>
  <c r="Q1642" i="1" s="1"/>
  <c r="S1642" i="1" s="1"/>
  <c r="AA1642" i="1"/>
  <c r="M1748" i="1"/>
  <c r="O1748" i="1" s="1"/>
  <c r="P1748" i="1" s="1"/>
  <c r="Q1748" i="1" s="1"/>
  <c r="S1748" i="1" s="1"/>
  <c r="AA1748" i="1"/>
  <c r="M1472" i="1"/>
  <c r="O1472" i="1" s="1"/>
  <c r="P1472" i="1" s="1"/>
  <c r="Q1472" i="1" s="1"/>
  <c r="S1472" i="1" s="1"/>
  <c r="AA1472" i="1"/>
  <c r="M1562" i="1"/>
  <c r="O1562" i="1" s="1"/>
  <c r="P1562" i="1" s="1"/>
  <c r="Q1562" i="1" s="1"/>
  <c r="S1562" i="1" s="1"/>
  <c r="AA1562" i="1"/>
  <c r="M1524" i="1"/>
  <c r="O1524" i="1" s="1"/>
  <c r="P1524" i="1" s="1"/>
  <c r="Q1524" i="1" s="1"/>
  <c r="S1524" i="1" s="1"/>
  <c r="AA1524" i="1"/>
  <c r="R1253" i="1"/>
  <c r="M1337" i="1"/>
  <c r="O1337" i="1" s="1"/>
  <c r="P1337" i="1" s="1"/>
  <c r="Q1337" i="1" s="1"/>
  <c r="S1337" i="1" s="1"/>
  <c r="AA1337" i="1"/>
  <c r="M1440" i="1"/>
  <c r="O1440" i="1" s="1"/>
  <c r="P1440" i="1" s="1"/>
  <c r="Q1440" i="1" s="1"/>
  <c r="S1440" i="1" s="1"/>
  <c r="AA1440" i="1"/>
  <c r="M1254" i="1"/>
  <c r="O1254" i="1" s="1"/>
  <c r="P1254" i="1" s="1"/>
  <c r="Q1254" i="1" s="1"/>
  <c r="S1254" i="1" s="1"/>
  <c r="AA1254" i="1"/>
  <c r="M1374" i="1"/>
  <c r="O1374" i="1" s="1"/>
  <c r="P1374" i="1" s="1"/>
  <c r="Q1374" i="1" s="1"/>
  <c r="S1374" i="1" s="1"/>
  <c r="AA1374" i="1"/>
  <c r="M1655" i="1"/>
  <c r="O1655" i="1" s="1"/>
  <c r="P1655" i="1" s="1"/>
  <c r="Q1655" i="1" s="1"/>
  <c r="S1655" i="1" s="1"/>
  <c r="AA1655" i="1"/>
  <c r="M1305" i="1"/>
  <c r="O1305" i="1" s="1"/>
  <c r="P1305" i="1" s="1"/>
  <c r="Q1305" i="1" s="1"/>
  <c r="S1305" i="1" s="1"/>
  <c r="AA1305" i="1"/>
  <c r="M1775" i="1"/>
  <c r="O1775" i="1" s="1"/>
  <c r="P1775" i="1" s="1"/>
  <c r="Q1775" i="1" s="1"/>
  <c r="S1775" i="1" s="1"/>
  <c r="AA1775" i="1"/>
  <c r="R1553" i="1"/>
  <c r="M1395" i="1"/>
  <c r="O1395" i="1" s="1"/>
  <c r="P1395" i="1" s="1"/>
  <c r="Q1395" i="1" s="1"/>
  <c r="S1395" i="1" s="1"/>
  <c r="AA1395" i="1"/>
  <c r="M1530" i="1"/>
  <c r="O1530" i="1" s="1"/>
  <c r="P1530" i="1" s="1"/>
  <c r="Q1530" i="1" s="1"/>
  <c r="S1530" i="1" s="1"/>
  <c r="AA1530" i="1"/>
  <c r="M1382" i="1"/>
  <c r="O1382" i="1" s="1"/>
  <c r="P1382" i="1" s="1"/>
  <c r="Q1382" i="1" s="1"/>
  <c r="S1382" i="1" s="1"/>
  <c r="AA1382" i="1"/>
  <c r="M1713" i="1"/>
  <c r="O1713" i="1" s="1"/>
  <c r="P1713" i="1" s="1"/>
  <c r="Q1713" i="1" s="1"/>
  <c r="S1713" i="1" s="1"/>
  <c r="AA1713" i="1"/>
  <c r="M1292" i="1"/>
  <c r="O1292" i="1" s="1"/>
  <c r="P1292" i="1" s="1"/>
  <c r="Q1292" i="1" s="1"/>
  <c r="S1292" i="1" s="1"/>
  <c r="AA1292" i="1"/>
  <c r="M1247" i="1"/>
  <c r="O1247" i="1" s="1"/>
  <c r="P1247" i="1" s="1"/>
  <c r="Q1247" i="1" s="1"/>
  <c r="S1247" i="1" s="1"/>
  <c r="AA1247" i="1"/>
  <c r="M1389" i="1"/>
  <c r="O1389" i="1" s="1"/>
  <c r="P1389" i="1" s="1"/>
  <c r="Q1389" i="1" s="1"/>
  <c r="S1389" i="1" s="1"/>
  <c r="AA1389" i="1"/>
  <c r="M1344" i="1"/>
  <c r="O1344" i="1" s="1"/>
  <c r="P1344" i="1" s="1"/>
  <c r="Q1344" i="1" s="1"/>
  <c r="S1344" i="1" s="1"/>
  <c r="AA1344" i="1"/>
  <c r="M1260" i="1"/>
  <c r="O1260" i="1" s="1"/>
  <c r="P1260" i="1" s="1"/>
  <c r="Q1260" i="1" s="1"/>
  <c r="S1260" i="1" s="1"/>
  <c r="AA1260" i="1"/>
  <c r="M1464" i="1"/>
  <c r="O1464" i="1" s="1"/>
  <c r="P1464" i="1" s="1"/>
  <c r="Q1464" i="1" s="1"/>
  <c r="S1464" i="1" s="1"/>
  <c r="AA1464" i="1"/>
  <c r="AB1515" i="1"/>
  <c r="R1381" i="1"/>
  <c r="R1712" i="1"/>
  <c r="R1328" i="1"/>
  <c r="R1523" i="1"/>
  <c r="R1641" i="1"/>
  <c r="R1471" i="1"/>
  <c r="R1283" i="1"/>
  <c r="R1418" i="1"/>
  <c r="R1246" i="1"/>
  <c r="R1508" i="1"/>
  <c r="R1373" i="1"/>
  <c r="R1238" i="1"/>
  <c r="R1561" i="1"/>
  <c r="W1372" i="1"/>
  <c r="Y1372" i="1" s="1"/>
  <c r="W1640" i="1"/>
  <c r="BF1640" i="1" s="1"/>
  <c r="BF1515" i="1"/>
  <c r="T1416" i="1"/>
  <c r="U1416" i="1" s="1"/>
  <c r="X1416" i="1" s="1"/>
  <c r="T1462" i="1"/>
  <c r="U1462" i="1" s="1"/>
  <c r="X1462" i="1" s="1"/>
  <c r="W1371" i="1"/>
  <c r="BF1371" i="1" s="1"/>
  <c r="T1676" i="1"/>
  <c r="U1676" i="1" s="1"/>
  <c r="X1676" i="1" s="1"/>
  <c r="T1461" i="1"/>
  <c r="U1461" i="1" s="1"/>
  <c r="X1461" i="1" s="1"/>
  <c r="W1470" i="1"/>
  <c r="Y1470" i="1" s="1"/>
  <c r="T1551" i="1"/>
  <c r="U1551" i="1" s="1"/>
  <c r="X1551" i="1" s="1"/>
  <c r="W1282" i="1"/>
  <c r="T1417" i="1"/>
  <c r="U1417" i="1" s="1"/>
  <c r="X1417" i="1" s="1"/>
  <c r="T1327" i="1"/>
  <c r="U1327" i="1" s="1"/>
  <c r="X1327" i="1" s="1"/>
  <c r="W1560" i="1"/>
  <c r="BF1560" i="1" s="1"/>
  <c r="T1596" i="1"/>
  <c r="U1596" i="1" s="1"/>
  <c r="X1596" i="1" s="1"/>
  <c r="BF1281" i="1"/>
  <c r="T1960" i="1" s="1" a="1"/>
  <c r="T1960" i="1" s="1"/>
  <c r="W1326" i="1"/>
  <c r="W1245" i="1"/>
  <c r="BF1245" i="1" s="1"/>
  <c r="W1604" i="1"/>
  <c r="W1237" i="1"/>
  <c r="AX1291" i="1"/>
  <c r="BD1291" i="1" s="1"/>
  <c r="V1380" i="1"/>
  <c r="I21" i="1"/>
  <c r="K21" i="1" s="1"/>
  <c r="V1964" i="1"/>
  <c r="AW1508" i="1"/>
  <c r="AX1508" i="1" s="1"/>
  <c r="BD1508" i="1" s="1"/>
  <c r="N1471" i="1"/>
  <c r="N1298" i="1"/>
  <c r="N1605" i="1"/>
  <c r="V1612" i="1"/>
  <c r="N1612" i="1"/>
  <c r="AW1523" i="1"/>
  <c r="AX1523" i="1" s="1"/>
  <c r="N1568" i="1"/>
  <c r="V1568" i="1"/>
  <c r="N1463" i="1"/>
  <c r="N1712" i="1"/>
  <c r="N1553" i="1"/>
  <c r="N1246" i="1"/>
  <c r="AW1516" i="1"/>
  <c r="AX1516" i="1" s="1"/>
  <c r="BD1516" i="1" s="1"/>
  <c r="AW1433" i="1"/>
  <c r="AX1433" i="1" s="1"/>
  <c r="BD1433" i="1" s="1"/>
  <c r="N1343" i="1"/>
  <c r="AH1561" i="1"/>
  <c r="AI1561" i="1" s="1"/>
  <c r="AH1336" i="1"/>
  <c r="AI1336" i="1" s="1"/>
  <c r="AW1684" i="1"/>
  <c r="AX1684" i="1" s="1"/>
  <c r="BD1684" i="1" s="1"/>
  <c r="AW1253" i="1"/>
  <c r="AX1253" i="1" s="1"/>
  <c r="V1551" i="1"/>
  <c r="V1676" i="1"/>
  <c r="N1253" i="1"/>
  <c r="N1433" i="1"/>
  <c r="N1291" i="1"/>
  <c r="N1388" i="1"/>
  <c r="AW1373" i="1"/>
  <c r="AX1373" i="1" s="1"/>
  <c r="AW1283" i="1"/>
  <c r="N1967" i="1" a="1"/>
  <c r="N1967" i="1" s="1"/>
  <c r="N1677" i="1"/>
  <c r="N1508" i="1"/>
  <c r="N1478" i="1"/>
  <c r="N1719" i="1"/>
  <c r="V1719" i="1"/>
  <c r="N1336" i="1"/>
  <c r="AW1712" i="1"/>
  <c r="AX1712" i="1" s="1"/>
  <c r="BD1712" i="1" s="1"/>
  <c r="AW1612" i="1"/>
  <c r="AX1612" i="1" s="1"/>
  <c r="BD1612" i="1" s="1"/>
  <c r="V1327" i="1"/>
  <c r="N1426" i="1"/>
  <c r="AW1478" i="1"/>
  <c r="AX1478" i="1" s="1"/>
  <c r="BD1478" i="1" s="1"/>
  <c r="AW1561" i="1"/>
  <c r="AX1561" i="1" s="1"/>
  <c r="BD1561" i="1" s="1"/>
  <c r="N1747" i="1"/>
  <c r="N1597" i="1"/>
  <c r="N1516" i="1"/>
  <c r="AH1283" i="1"/>
  <c r="N1966" i="1" a="1"/>
  <c r="N1966" i="1" s="1"/>
  <c r="AW1336" i="1"/>
  <c r="AX1336" i="1" s="1"/>
  <c r="BD1336" i="1" s="1"/>
  <c r="AW1471" i="1"/>
  <c r="AX1471" i="1" s="1"/>
  <c r="BD1471" i="1" s="1"/>
  <c r="N1523" i="1"/>
  <c r="N1648" i="1"/>
  <c r="AW1381" i="1"/>
  <c r="AX1381" i="1" s="1"/>
  <c r="N1328" i="1"/>
  <c r="AW1605" i="1"/>
  <c r="AX1605" i="1" s="1"/>
  <c r="BD1605" i="1" s="1"/>
  <c r="N1373" i="1"/>
  <c r="AW1747" i="1"/>
  <c r="AX1747" i="1" s="1"/>
  <c r="N1561" i="1"/>
  <c r="N1641" i="1"/>
  <c r="L1749" i="1" a="1"/>
  <c r="L1749" i="1" s="1"/>
  <c r="L1721" i="1" a="1"/>
  <c r="L1721" i="1" s="1"/>
  <c r="L1787" i="1" a="1"/>
  <c r="L1787" i="1" s="1"/>
  <c r="L1782" i="1" a="1"/>
  <c r="L1782" i="1" s="1"/>
  <c r="L1803" i="1" a="1"/>
  <c r="L1803" i="1" s="1"/>
  <c r="L1808" i="1" a="1"/>
  <c r="L1808" i="1" s="1"/>
  <c r="L1727" i="1" a="1"/>
  <c r="L1727" i="1" s="1"/>
  <c r="L1686" i="1" a="1"/>
  <c r="L1686" i="1" s="1"/>
  <c r="L1760" i="1" a="1"/>
  <c r="L1760" i="1" s="1"/>
  <c r="L1755" i="1" a="1"/>
  <c r="L1755" i="1" s="1"/>
  <c r="L1390" i="1" a="1"/>
  <c r="L1390" i="1" s="1"/>
  <c r="L1581" i="1" a="1"/>
  <c r="L1581" i="1" s="1"/>
  <c r="L1491" i="1" a="1"/>
  <c r="L1491" i="1" s="1"/>
  <c r="L1441" i="1" a="1"/>
  <c r="L1441" i="1" s="1"/>
  <c r="L1261" i="1" a="1"/>
  <c r="L1261" i="1" s="1"/>
  <c r="L1679" i="1" a="1"/>
  <c r="L1679" i="1" s="1"/>
  <c r="L1656" i="1" a="1"/>
  <c r="L1656" i="1" s="1"/>
  <c r="L1599" i="1" a="1"/>
  <c r="L1599" i="1" s="1"/>
  <c r="L1375" i="1" a="1"/>
  <c r="L1375" i="1" s="1"/>
  <c r="L1356" i="1" a="1"/>
  <c r="L1356" i="1" s="1"/>
  <c r="L1486" i="1" a="1"/>
  <c r="L1486" i="1" s="1"/>
  <c r="L1555" i="1" a="1"/>
  <c r="L1555" i="1" s="1"/>
  <c r="L1510" i="1" a="1"/>
  <c r="L1510" i="1" s="1"/>
  <c r="L1248" i="1" a="1"/>
  <c r="L1248" i="1" s="1"/>
  <c r="L1643" i="1" a="1"/>
  <c r="L1643" i="1" s="1"/>
  <c r="L1607" i="1" a="1"/>
  <c r="L1607" i="1" s="1"/>
  <c r="L1435" i="1" a="1"/>
  <c r="L1435" i="1" s="1"/>
  <c r="L1428" i="1" a="1"/>
  <c r="L1428" i="1" s="1"/>
  <c r="L1255" i="1" a="1"/>
  <c r="L1255" i="1" s="1"/>
  <c r="L1697" i="1" a="1"/>
  <c r="L1697" i="1" s="1"/>
  <c r="L1563" i="1" a="1"/>
  <c r="L1563" i="1" s="1"/>
  <c r="L1620" i="1" a="1"/>
  <c r="L1620" i="1" s="1"/>
  <c r="L1473" i="1" a="1"/>
  <c r="L1473" i="1" s="1"/>
  <c r="L1396" i="1" a="1"/>
  <c r="L1396" i="1" s="1"/>
  <c r="L1732" i="1" a="1"/>
  <c r="L1732" i="1" s="1"/>
  <c r="L1570" i="1" a="1"/>
  <c r="L1570" i="1" s="1"/>
  <c r="L1285" i="1" a="1"/>
  <c r="L1285" i="1" s="1"/>
  <c r="L1266" i="1" a="1"/>
  <c r="L1266" i="1" s="1"/>
  <c r="L1776" i="1" a="1"/>
  <c r="L1776" i="1" s="1"/>
  <c r="L1351" i="1" a="1"/>
  <c r="L1351" i="1" s="1"/>
  <c r="L1240" i="1" a="1"/>
  <c r="L1240" i="1" s="1"/>
  <c r="L1625" i="1" a="1"/>
  <c r="L1625" i="1" s="1"/>
  <c r="L1614" i="1" a="1"/>
  <c r="L1614" i="1" s="1"/>
  <c r="L1306" i="1" a="1"/>
  <c r="L1306" i="1" s="1"/>
  <c r="L1650" i="1" a="1"/>
  <c r="L1650" i="1" s="1"/>
  <c r="L1576" i="1" a="1"/>
  <c r="L1576" i="1" s="1"/>
  <c r="L1531" i="1" a="1"/>
  <c r="L1531" i="1" s="1"/>
  <c r="L1420" i="1" a="1"/>
  <c r="L1420" i="1" s="1"/>
  <c r="L1300" i="1" a="1"/>
  <c r="L1300" i="1" s="1"/>
  <c r="L1480" i="1" a="1"/>
  <c r="L1480" i="1" s="1"/>
  <c r="L1338" i="1" a="1"/>
  <c r="L1338" i="1" s="1"/>
  <c r="L1661" i="1" a="1"/>
  <c r="L1661" i="1" s="1"/>
  <c r="L1330" i="1" a="1"/>
  <c r="L1330" i="1" s="1"/>
  <c r="L1692" i="1" a="1"/>
  <c r="L1692" i="1" s="1"/>
  <c r="L1401" i="1" a="1"/>
  <c r="L1401" i="1" s="1"/>
  <c r="L1293" i="1" a="1"/>
  <c r="L1293" i="1" s="1"/>
  <c r="L1518" i="1" a="1"/>
  <c r="L1518" i="1" s="1"/>
  <c r="L1446" i="1" a="1"/>
  <c r="L1446" i="1" s="1"/>
  <c r="L1714" i="1" a="1"/>
  <c r="L1714" i="1" s="1"/>
  <c r="L1345" i="1" a="1"/>
  <c r="L1345" i="1" s="1"/>
  <c r="L1536" i="1" a="1"/>
  <c r="L1536" i="1" s="1"/>
  <c r="L1465" i="1" a="1"/>
  <c r="L1465" i="1" s="1"/>
  <c r="L1525" i="1" a="1"/>
  <c r="L1525" i="1" s="1"/>
  <c r="L1383" i="1" a="1"/>
  <c r="L1383" i="1" s="1"/>
  <c r="L1311" i="1" a="1"/>
  <c r="L1311" i="1" s="1"/>
  <c r="AW1597" i="1"/>
  <c r="AX1597" i="1" s="1"/>
  <c r="BD1597" i="1" s="1"/>
  <c r="N1238" i="1"/>
  <c r="N1418" i="1"/>
  <c r="I13" i="8"/>
  <c r="C14" i="8"/>
  <c r="E13" i="8"/>
  <c r="H1808" i="1" a="1"/>
  <c r="H1808" i="1" s="1"/>
  <c r="I1808" i="1" s="1"/>
  <c r="H1760" i="1" a="1"/>
  <c r="H1760" i="1" s="1"/>
  <c r="I1760" i="1" s="1"/>
  <c r="H1787" i="1" a="1"/>
  <c r="H1787" i="1" s="1"/>
  <c r="I1787" i="1" s="1"/>
  <c r="H1749" i="1" a="1"/>
  <c r="H1749" i="1" s="1"/>
  <c r="I1749" i="1" s="1"/>
  <c r="H1721" i="1" a="1"/>
  <c r="H1721" i="1" s="1"/>
  <c r="I1721" i="1" s="1"/>
  <c r="H1732" i="1" a="1"/>
  <c r="H1732" i="1" s="1"/>
  <c r="I1732" i="1" s="1"/>
  <c r="H1697" i="1" a="1"/>
  <c r="H1697" i="1" s="1"/>
  <c r="I1697" i="1" s="1"/>
  <c r="H1614" i="1" a="1"/>
  <c r="H1614" i="1" s="1"/>
  <c r="I1614" i="1" s="1"/>
  <c r="H1607" i="1" a="1"/>
  <c r="H1607" i="1" s="1"/>
  <c r="I1607" i="1" s="1"/>
  <c r="H1803" i="1" a="1"/>
  <c r="H1803" i="1" s="1"/>
  <c r="I1803" i="1" s="1"/>
  <c r="H1776" i="1" a="1"/>
  <c r="H1776" i="1" s="1"/>
  <c r="I1776" i="1" s="1"/>
  <c r="H1755" i="1" a="1"/>
  <c r="H1755" i="1" s="1"/>
  <c r="I1755" i="1" s="1"/>
  <c r="H1714" i="1" a="1"/>
  <c r="H1714" i="1" s="1"/>
  <c r="I1714" i="1" s="1"/>
  <c r="H1679" i="1" a="1"/>
  <c r="H1679" i="1" s="1"/>
  <c r="I1679" i="1" s="1"/>
  <c r="H1599" i="1" a="1"/>
  <c r="H1599" i="1" s="1"/>
  <c r="I1599" i="1" s="1"/>
  <c r="H1480" i="1" a="1"/>
  <c r="H1480" i="1" s="1"/>
  <c r="I1480" i="1" s="1"/>
  <c r="H1435" i="1" a="1"/>
  <c r="H1435" i="1" s="1"/>
  <c r="I1435" i="1" s="1"/>
  <c r="H1782" i="1" a="1"/>
  <c r="H1782" i="1" s="1"/>
  <c r="I1782" i="1" s="1"/>
  <c r="H1661" i="1" a="1"/>
  <c r="H1661" i="1" s="1"/>
  <c r="I1661" i="1" s="1"/>
  <c r="H1656" i="1" a="1"/>
  <c r="H1656" i="1" s="1"/>
  <c r="I1656" i="1" s="1"/>
  <c r="H1510" i="1" a="1"/>
  <c r="H1510" i="1" s="1"/>
  <c r="I1510" i="1" s="1"/>
  <c r="H1396" i="1" a="1"/>
  <c r="H1396" i="1" s="1"/>
  <c r="I1396" i="1" s="1"/>
  <c r="H1285" i="1" a="1"/>
  <c r="H1285" i="1" s="1"/>
  <c r="I1285" i="1" s="1"/>
  <c r="H1686" i="1" a="1"/>
  <c r="H1686" i="1" s="1"/>
  <c r="I1686" i="1" s="1"/>
  <c r="H1555" i="1" a="1"/>
  <c r="H1555" i="1" s="1"/>
  <c r="I1555" i="1" s="1"/>
  <c r="H1518" i="1" a="1"/>
  <c r="H1518" i="1" s="1"/>
  <c r="I1518" i="1" s="1"/>
  <c r="H1465" i="1" a="1"/>
  <c r="H1465" i="1" s="1"/>
  <c r="I1465" i="1" s="1"/>
  <c r="H1420" i="1" a="1"/>
  <c r="H1420" i="1" s="1"/>
  <c r="I1420" i="1" s="1"/>
  <c r="H1300" i="1" a="1"/>
  <c r="H1300" i="1" s="1"/>
  <c r="I1300" i="1" s="1"/>
  <c r="H1255" i="1" a="1"/>
  <c r="H1255" i="1" s="1"/>
  <c r="I1255" i="1" s="1"/>
  <c r="H1620" i="1" a="1"/>
  <c r="H1620" i="1" s="1"/>
  <c r="I1620" i="1" s="1"/>
  <c r="H1525" i="1" a="1"/>
  <c r="H1525" i="1" s="1"/>
  <c r="I1525" i="1" s="1"/>
  <c r="H1491" i="1" a="1"/>
  <c r="H1491" i="1" s="1"/>
  <c r="I1491" i="1" s="1"/>
  <c r="H1473" i="1" a="1"/>
  <c r="H1473" i="1" s="1"/>
  <c r="I1473" i="1" s="1"/>
  <c r="H1351" i="1" a="1"/>
  <c r="H1351" i="1" s="1"/>
  <c r="I1351" i="1" s="1"/>
  <c r="H1338" i="1" a="1"/>
  <c r="H1338" i="1" s="1"/>
  <c r="I1338" i="1" s="1"/>
  <c r="H1536" i="1" a="1"/>
  <c r="H1536" i="1" s="1"/>
  <c r="I1536" i="1" s="1"/>
  <c r="H1570" i="1" a="1"/>
  <c r="H1570" i="1" s="1"/>
  <c r="I1570" i="1" s="1"/>
  <c r="H1531" i="1" a="1"/>
  <c r="H1531" i="1" s="1"/>
  <c r="I1531" i="1" s="1"/>
  <c r="H1383" i="1" a="1"/>
  <c r="H1383" i="1" s="1"/>
  <c r="I1383" i="1" s="1"/>
  <c r="H1576" i="1" a="1"/>
  <c r="H1576" i="1" s="1"/>
  <c r="I1576" i="1" s="1"/>
  <c r="H1486" i="1" a="1"/>
  <c r="H1486" i="1" s="1"/>
  <c r="I1486" i="1" s="1"/>
  <c r="H1563" i="1" a="1"/>
  <c r="H1563" i="1" s="1"/>
  <c r="I1563" i="1" s="1"/>
  <c r="H1345" i="1" a="1"/>
  <c r="H1345" i="1" s="1"/>
  <c r="I1345" i="1" s="1"/>
  <c r="H1643" i="1" a="1"/>
  <c r="H1643" i="1" s="1"/>
  <c r="I1643" i="1" s="1"/>
  <c r="H1390" i="1" a="1"/>
  <c r="H1390" i="1" s="1"/>
  <c r="I1390" i="1" s="1"/>
  <c r="H1311" i="1" a="1"/>
  <c r="H1311" i="1" s="1"/>
  <c r="I1311" i="1" s="1"/>
  <c r="H1306" i="1" a="1"/>
  <c r="H1306" i="1" s="1"/>
  <c r="I1306" i="1" s="1"/>
  <c r="H1330" i="1" a="1"/>
  <c r="H1330" i="1" s="1"/>
  <c r="I1330" i="1" s="1"/>
  <c r="H1356" i="1" a="1"/>
  <c r="H1356" i="1" s="1"/>
  <c r="I1356" i="1" s="1"/>
  <c r="H1293" i="1" a="1"/>
  <c r="H1293" i="1" s="1"/>
  <c r="I1293" i="1" s="1"/>
  <c r="H1248" i="1" a="1"/>
  <c r="H1248" i="1" s="1"/>
  <c r="I1248" i="1" s="1"/>
  <c r="H1625" i="1" a="1"/>
  <c r="H1625" i="1" s="1"/>
  <c r="I1625" i="1" s="1"/>
  <c r="H1266" i="1" a="1"/>
  <c r="H1266" i="1" s="1"/>
  <c r="I1266" i="1" s="1"/>
  <c r="H1446" i="1" a="1"/>
  <c r="H1446" i="1" s="1"/>
  <c r="I1446" i="1" s="1"/>
  <c r="H1401" i="1" a="1"/>
  <c r="H1401" i="1" s="1"/>
  <c r="I1401" i="1" s="1"/>
  <c r="H1428" i="1" a="1"/>
  <c r="H1428" i="1" s="1"/>
  <c r="I1428" i="1" s="1"/>
  <c r="H1650" i="1" a="1"/>
  <c r="H1650" i="1" s="1"/>
  <c r="I1650" i="1" s="1"/>
  <c r="H1727" i="1" a="1"/>
  <c r="H1727" i="1" s="1"/>
  <c r="I1727" i="1" s="1"/>
  <c r="H1240" i="1" a="1"/>
  <c r="H1240" i="1" s="1"/>
  <c r="I1240" i="1" s="1"/>
  <c r="H1441" i="1" a="1"/>
  <c r="H1441" i="1" s="1"/>
  <c r="I1441" i="1" s="1"/>
  <c r="H1581" i="1" a="1"/>
  <c r="H1581" i="1" s="1"/>
  <c r="I1581" i="1" s="1"/>
  <c r="H1375" i="1" a="1"/>
  <c r="H1375" i="1" s="1"/>
  <c r="I1375" i="1" s="1"/>
  <c r="H1261" i="1" a="1"/>
  <c r="H1261" i="1" s="1"/>
  <c r="I1261" i="1" s="1"/>
  <c r="H1692" i="1" a="1"/>
  <c r="H1692" i="1" s="1"/>
  <c r="I1692" i="1" s="1"/>
  <c r="AW1719" i="1"/>
  <c r="AX1719" i="1" s="1"/>
  <c r="BD1719" i="1" s="1"/>
  <c r="AW1418" i="1"/>
  <c r="AX1418" i="1" s="1"/>
  <c r="BD1418" i="1" s="1"/>
  <c r="N1684" i="1"/>
  <c r="AH1678" i="1"/>
  <c r="AI1678" i="1" s="1"/>
  <c r="AH1485" i="1"/>
  <c r="AI1485" i="1" s="1"/>
  <c r="AH1569" i="1"/>
  <c r="AI1569" i="1" s="1"/>
  <c r="AH1395" i="1"/>
  <c r="AI1395" i="1" s="1"/>
  <c r="AH1517" i="1"/>
  <c r="AI1517" i="1" s="1"/>
  <c r="AH1554" i="1"/>
  <c r="AI1554" i="1" s="1"/>
  <c r="AH1754" i="1"/>
  <c r="AI1754" i="1" s="1"/>
  <c r="AH1781" i="1"/>
  <c r="AI1781" i="1" s="1"/>
  <c r="AH1479" i="1"/>
  <c r="AI1479" i="1" s="1"/>
  <c r="AH1613" i="1"/>
  <c r="AI1613" i="1" s="1"/>
  <c r="AH1305" i="1"/>
  <c r="AI1305" i="1" s="1"/>
  <c r="AH1598" i="1"/>
  <c r="AI1598" i="1" s="1"/>
  <c r="AH1239" i="1"/>
  <c r="AI1239" i="1" s="1"/>
  <c r="AH1247" i="1"/>
  <c r="AI1247" i="1" s="1"/>
  <c r="AH1748" i="1"/>
  <c r="AI1748" i="1" s="1"/>
  <c r="AH1726" i="1"/>
  <c r="AI1726" i="1" s="1"/>
  <c r="AH1775" i="1"/>
  <c r="AI1775" i="1" s="1"/>
  <c r="AH1329" i="1"/>
  <c r="AI1329" i="1" s="1"/>
  <c r="AH1472" i="1"/>
  <c r="AI1472" i="1" s="1"/>
  <c r="AH1562" i="1"/>
  <c r="AI1562" i="1" s="1"/>
  <c r="AH1524" i="1"/>
  <c r="AI1524" i="1" s="1"/>
  <c r="AH1464" i="1"/>
  <c r="AI1464" i="1" s="1"/>
  <c r="AH1382" i="1"/>
  <c r="AI1382" i="1" s="1"/>
  <c r="AH1440" i="1"/>
  <c r="AI1440" i="1" s="1"/>
  <c r="AH1374" i="1"/>
  <c r="AI1374" i="1" s="1"/>
  <c r="AH1802" i="1"/>
  <c r="AI1802" i="1" s="1"/>
  <c r="AH1720" i="1"/>
  <c r="AI1720" i="1" s="1"/>
  <c r="AH1299" i="1"/>
  <c r="AI1299" i="1" s="1"/>
  <c r="AH1713" i="1"/>
  <c r="AI1713" i="1" s="1"/>
  <c r="AH1509" i="1"/>
  <c r="AI1509" i="1" s="1"/>
  <c r="AH1419" i="1"/>
  <c r="AI1419" i="1" s="1"/>
  <c r="AH1344" i="1"/>
  <c r="AI1344" i="1" s="1"/>
  <c r="AH1254" i="1"/>
  <c r="AI1254" i="1" s="1"/>
  <c r="AH1649" i="1"/>
  <c r="AI1649" i="1" s="1"/>
  <c r="AH1685" i="1"/>
  <c r="AI1685" i="1" s="1"/>
  <c r="AH1606" i="1"/>
  <c r="AI1606" i="1" s="1"/>
  <c r="AH1655" i="1"/>
  <c r="AI1655" i="1" s="1"/>
  <c r="AH1337" i="1"/>
  <c r="AI1337" i="1" s="1"/>
  <c r="AH1619" i="1"/>
  <c r="AI1619" i="1" s="1"/>
  <c r="AH1691" i="1"/>
  <c r="AI1691" i="1" s="1"/>
  <c r="AH1427" i="1"/>
  <c r="AI1427" i="1" s="1"/>
  <c r="AH1389" i="1"/>
  <c r="AI1389" i="1" s="1"/>
  <c r="AH1350" i="1"/>
  <c r="AI1350" i="1" s="1"/>
  <c r="AH1530" i="1"/>
  <c r="AI1530" i="1" s="1"/>
  <c r="AH1292" i="1"/>
  <c r="AI1292" i="1" s="1"/>
  <c r="AH1575" i="1"/>
  <c r="AI1575" i="1" s="1"/>
  <c r="AH1260" i="1"/>
  <c r="AI1260" i="1" s="1"/>
  <c r="N1381" i="1"/>
  <c r="K1760" i="1" a="1"/>
  <c r="K1760" i="1" s="1"/>
  <c r="K1787" i="1" a="1"/>
  <c r="K1787" i="1" s="1"/>
  <c r="K1732" i="1" a="1"/>
  <c r="K1732" i="1" s="1"/>
  <c r="K1755" i="1" a="1"/>
  <c r="K1755" i="1" s="1"/>
  <c r="K1697" i="1" a="1"/>
  <c r="K1697" i="1" s="1"/>
  <c r="K1650" i="1" a="1"/>
  <c r="K1650" i="1" s="1"/>
  <c r="K1599" i="1" a="1"/>
  <c r="K1599" i="1" s="1"/>
  <c r="K1563" i="1" a="1"/>
  <c r="K1563" i="1" s="1"/>
  <c r="K1555" i="1" a="1"/>
  <c r="K1555" i="1" s="1"/>
  <c r="K1749" i="1" a="1"/>
  <c r="K1749" i="1" s="1"/>
  <c r="K1661" i="1" a="1"/>
  <c r="K1661" i="1" s="1"/>
  <c r="K1643" i="1" a="1"/>
  <c r="K1643" i="1" s="1"/>
  <c r="K1803" i="1" a="1"/>
  <c r="K1803" i="1" s="1"/>
  <c r="K1581" i="1" a="1"/>
  <c r="K1581" i="1" s="1"/>
  <c r="K1285" i="1" a="1"/>
  <c r="K1285" i="1" s="1"/>
  <c r="K1531" i="1" a="1"/>
  <c r="K1531" i="1" s="1"/>
  <c r="K1518" i="1" a="1"/>
  <c r="K1518" i="1" s="1"/>
  <c r="K1727" i="1" a="1"/>
  <c r="K1727" i="1" s="1"/>
  <c r="K1625" i="1" a="1"/>
  <c r="K1625" i="1" s="1"/>
  <c r="K1446" i="1" a="1"/>
  <c r="K1446" i="1" s="1"/>
  <c r="K1330" i="1" a="1"/>
  <c r="K1330" i="1" s="1"/>
  <c r="K1679" i="1" a="1"/>
  <c r="K1679" i="1" s="1"/>
  <c r="K1656" i="1" a="1"/>
  <c r="K1656" i="1" s="1"/>
  <c r="K1808" i="1" a="1"/>
  <c r="K1808" i="1" s="1"/>
  <c r="K1714" i="1" a="1"/>
  <c r="K1714" i="1" s="1"/>
  <c r="K1536" i="1" a="1"/>
  <c r="K1536" i="1" s="1"/>
  <c r="K1435" i="1" a="1"/>
  <c r="K1435" i="1" s="1"/>
  <c r="K1721" i="1" a="1"/>
  <c r="K1721" i="1" s="1"/>
  <c r="K1306" i="1" a="1"/>
  <c r="K1306" i="1" s="1"/>
  <c r="K1266" i="1" a="1"/>
  <c r="K1266" i="1" s="1"/>
  <c r="K1686" i="1" a="1"/>
  <c r="K1686" i="1" s="1"/>
  <c r="K1614" i="1" a="1"/>
  <c r="K1614" i="1" s="1"/>
  <c r="K1576" i="1" a="1"/>
  <c r="K1576" i="1" s="1"/>
  <c r="K1345" i="1" a="1"/>
  <c r="K1345" i="1" s="1"/>
  <c r="K1776" i="1" a="1"/>
  <c r="K1776" i="1" s="1"/>
  <c r="K1692" i="1" a="1"/>
  <c r="K1692" i="1" s="1"/>
  <c r="K1465" i="1" a="1"/>
  <c r="K1465" i="1" s="1"/>
  <c r="K1356" i="1" a="1"/>
  <c r="K1356" i="1" s="1"/>
  <c r="K1293" i="1" a="1"/>
  <c r="K1293" i="1" s="1"/>
  <c r="K1473" i="1" a="1"/>
  <c r="K1473" i="1" s="1"/>
  <c r="K1390" i="1" a="1"/>
  <c r="K1390" i="1" s="1"/>
  <c r="K1525" i="1" a="1"/>
  <c r="K1525" i="1" s="1"/>
  <c r="K1248" i="1" a="1"/>
  <c r="K1248" i="1" s="1"/>
  <c r="K1255" i="1" a="1"/>
  <c r="K1255" i="1" s="1"/>
  <c r="K1620" i="1" a="1"/>
  <c r="K1620" i="1" s="1"/>
  <c r="K1420" i="1" a="1"/>
  <c r="K1420" i="1" s="1"/>
  <c r="K1428" i="1" a="1"/>
  <c r="K1428" i="1" s="1"/>
  <c r="K1491" i="1" a="1"/>
  <c r="K1491" i="1" s="1"/>
  <c r="K1300" i="1" a="1"/>
  <c r="K1300" i="1" s="1"/>
  <c r="K1240" i="1" a="1"/>
  <c r="K1240" i="1" s="1"/>
  <c r="K1607" i="1" a="1"/>
  <c r="K1607" i="1" s="1"/>
  <c r="K1480" i="1" a="1"/>
  <c r="K1480" i="1" s="1"/>
  <c r="K1351" i="1" a="1"/>
  <c r="K1351" i="1" s="1"/>
  <c r="K1338" i="1" a="1"/>
  <c r="K1338" i="1" s="1"/>
  <c r="K1570" i="1" a="1"/>
  <c r="K1570" i="1" s="1"/>
  <c r="K1441" i="1" a="1"/>
  <c r="K1441" i="1" s="1"/>
  <c r="K1375" i="1" a="1"/>
  <c r="K1375" i="1" s="1"/>
  <c r="K1261" i="1" a="1"/>
  <c r="K1261" i="1" s="1"/>
  <c r="K1401" i="1" a="1"/>
  <c r="K1401" i="1" s="1"/>
  <c r="K1782" i="1" a="1"/>
  <c r="K1782" i="1" s="1"/>
  <c r="K1510" i="1" a="1"/>
  <c r="K1510" i="1" s="1"/>
  <c r="K1486" i="1" a="1"/>
  <c r="K1486" i="1" s="1"/>
  <c r="K1383" i="1" a="1"/>
  <c r="K1383" i="1" s="1"/>
  <c r="K1311" i="1" a="1"/>
  <c r="K1311" i="1" s="1"/>
  <c r="K1396" i="1" a="1"/>
  <c r="K1396" i="1" s="1"/>
  <c r="AH1238" i="1"/>
  <c r="AI1238" i="1" s="1"/>
  <c r="N1283" i="1"/>
  <c r="AW1463" i="1"/>
  <c r="AX1463" i="1" s="1"/>
  <c r="V1961" i="1"/>
  <c r="C23" i="1"/>
  <c r="D23" i="1"/>
  <c r="F23" i="1" s="1"/>
  <c r="J22" i="1"/>
  <c r="I22" i="1"/>
  <c r="G24" i="1"/>
  <c r="H23" i="1" a="1"/>
  <c r="H23" i="1" s="1"/>
  <c r="A24" i="1"/>
  <c r="B24" i="1"/>
  <c r="U1236" i="1"/>
  <c r="X1236" i="1" s="1"/>
  <c r="BF1236" i="1" s="1"/>
  <c r="W1335" i="1"/>
  <c r="X1335" i="1"/>
  <c r="W1506" i="1"/>
  <c r="R1970" i="1" a="1"/>
  <c r="R1970" i="1" s="1"/>
  <c r="T1970" i="1" a="1"/>
  <c r="T1970" i="1" s="1"/>
  <c r="Q1970" i="1" a="1"/>
  <c r="Q1970" i="1" s="1"/>
  <c r="F1973" i="1"/>
  <c r="R1972" i="1" a="1"/>
  <c r="R1972" i="1" s="1"/>
  <c r="E1978" i="1"/>
  <c r="D1978" i="1" s="1" a="1"/>
  <c r="D1978" i="1" s="1"/>
  <c r="F1975" i="1" a="1"/>
  <c r="F1975" i="1" s="1"/>
  <c r="V1507" i="1"/>
  <c r="V1552" i="1"/>
  <c r="R1329" i="1" l="1"/>
  <c r="AC1515" i="1"/>
  <c r="BF1326" i="1"/>
  <c r="AC1290" i="1"/>
  <c r="AW1491" i="1"/>
  <c r="AX1491" i="1" s="1"/>
  <c r="BD1491" i="1" s="1"/>
  <c r="AW1808" i="1"/>
  <c r="AX1808" i="1" s="1"/>
  <c r="BD1808" i="1" s="1"/>
  <c r="AW1255" i="1"/>
  <c r="AX1255" i="1" s="1"/>
  <c r="BD1255" i="1" s="1"/>
  <c r="AW1345" i="1"/>
  <c r="AX1345" i="1" s="1"/>
  <c r="BD1345" i="1" s="1"/>
  <c r="AW1749" i="1"/>
  <c r="AX1749" i="1" s="1"/>
  <c r="BD1749" i="1" s="1"/>
  <c r="AW1721" i="1"/>
  <c r="AX1721" i="1" s="1"/>
  <c r="BD1721" i="1" s="1"/>
  <c r="AW1643" i="1"/>
  <c r="AX1643" i="1" s="1"/>
  <c r="BD1643" i="1" s="1"/>
  <c r="AW1330" i="1"/>
  <c r="AX1330" i="1" s="1"/>
  <c r="BD1330" i="1" s="1"/>
  <c r="AW1614" i="1"/>
  <c r="AX1614" i="1" s="1"/>
  <c r="BD1614" i="1" s="1"/>
  <c r="AW1473" i="1"/>
  <c r="AX1473" i="1" s="1"/>
  <c r="BD1473" i="1" s="1"/>
  <c r="AW1486" i="1"/>
  <c r="AX1486" i="1" s="1"/>
  <c r="BD1486" i="1" s="1"/>
  <c r="AW1446" i="1"/>
  <c r="AX1446" i="1" s="1"/>
  <c r="BD1446" i="1" s="1"/>
  <c r="AW1692" i="1"/>
  <c r="AX1692" i="1" s="1"/>
  <c r="BD1692" i="1" s="1"/>
  <c r="AW1599" i="1"/>
  <c r="AX1599" i="1" s="1"/>
  <c r="BD1599" i="1" s="1"/>
  <c r="AW1261" i="1"/>
  <c r="AX1261" i="1" s="1"/>
  <c r="BD1261" i="1" s="1"/>
  <c r="AW1732" i="1"/>
  <c r="AX1732" i="1" s="1"/>
  <c r="BD1732" i="1" s="1"/>
  <c r="AW1285" i="1"/>
  <c r="AX1285" i="1" s="1"/>
  <c r="BD1285" i="1" s="1"/>
  <c r="AW1441" i="1"/>
  <c r="AX1441" i="1" s="1"/>
  <c r="BD1441" i="1" s="1"/>
  <c r="AW1311" i="1"/>
  <c r="AX1311" i="1" s="1"/>
  <c r="BD1311" i="1" s="1"/>
  <c r="AW1679" i="1"/>
  <c r="AX1679" i="1" s="1"/>
  <c r="BD1679" i="1" s="1"/>
  <c r="AW1620" i="1"/>
  <c r="AX1620" i="1" s="1"/>
  <c r="BD1620" i="1" s="1"/>
  <c r="AW1536" i="1"/>
  <c r="AX1536" i="1" s="1"/>
  <c r="BD1536" i="1" s="1"/>
  <c r="Y1282" i="1"/>
  <c r="AB1282" i="1" s="1"/>
  <c r="R1642" i="1"/>
  <c r="R1726" i="1"/>
  <c r="BF1604" i="1"/>
  <c r="BD1747" i="1"/>
  <c r="R1655" i="1"/>
  <c r="R1619" i="1"/>
  <c r="R1434" i="1"/>
  <c r="R1649" i="1"/>
  <c r="R1754" i="1"/>
  <c r="R1479" i="1"/>
  <c r="R1299" i="1"/>
  <c r="R1292" i="1"/>
  <c r="R1685" i="1"/>
  <c r="R1247" i="1"/>
  <c r="R1524" i="1"/>
  <c r="R1562" i="1"/>
  <c r="R1472" i="1"/>
  <c r="R1720" i="1"/>
  <c r="R1606" i="1"/>
  <c r="R1419" i="1"/>
  <c r="R1427" i="1"/>
  <c r="R1239" i="1"/>
  <c r="R1485" i="1"/>
  <c r="R1781" i="1"/>
  <c r="R1775" i="1"/>
  <c r="R1554" i="1"/>
  <c r="M1338" i="1"/>
  <c r="O1338" i="1" s="1"/>
  <c r="P1338" i="1" s="1"/>
  <c r="Q1338" i="1" s="1"/>
  <c r="S1338" i="1" s="1"/>
  <c r="AA1338" i="1"/>
  <c r="M1356" i="1"/>
  <c r="O1356" i="1" s="1"/>
  <c r="P1356" i="1" s="1"/>
  <c r="Q1356" i="1" s="1"/>
  <c r="S1356" i="1" s="1"/>
  <c r="AA1356" i="1"/>
  <c r="M1692" i="1"/>
  <c r="O1692" i="1" s="1"/>
  <c r="P1692" i="1" s="1"/>
  <c r="Q1692" i="1" s="1"/>
  <c r="S1692" i="1" s="1"/>
  <c r="AA1692" i="1"/>
  <c r="AD1290" i="1"/>
  <c r="AO1290" i="1" s="1"/>
  <c r="M1776" i="1"/>
  <c r="O1776" i="1" s="1"/>
  <c r="P1776" i="1" s="1"/>
  <c r="Q1776" i="1" s="1"/>
  <c r="S1776" i="1" s="1"/>
  <c r="AA1776" i="1"/>
  <c r="M1650" i="1"/>
  <c r="O1650" i="1" s="1"/>
  <c r="P1650" i="1" s="1"/>
  <c r="Q1650" i="1" s="1"/>
  <c r="S1650" i="1" s="1"/>
  <c r="AA1650" i="1"/>
  <c r="M1428" i="1"/>
  <c r="O1428" i="1" s="1"/>
  <c r="P1428" i="1" s="1"/>
  <c r="Q1428" i="1" s="1"/>
  <c r="S1428" i="1" s="1"/>
  <c r="AA1428" i="1"/>
  <c r="M1614" i="1"/>
  <c r="O1614" i="1" s="1"/>
  <c r="P1614" i="1" s="1"/>
  <c r="Q1614" i="1" s="1"/>
  <c r="S1614" i="1" s="1"/>
  <c r="AA1614" i="1"/>
  <c r="M1401" i="1"/>
  <c r="O1401" i="1" s="1"/>
  <c r="P1401" i="1" s="1"/>
  <c r="Q1401" i="1" s="1"/>
  <c r="S1401" i="1" s="1"/>
  <c r="AA1401" i="1"/>
  <c r="M1620" i="1"/>
  <c r="O1620" i="1" s="1"/>
  <c r="P1620" i="1" s="1"/>
  <c r="Q1620" i="1" s="1"/>
  <c r="S1620" i="1" s="1"/>
  <c r="AA1620" i="1"/>
  <c r="M1686" i="1"/>
  <c r="O1686" i="1" s="1"/>
  <c r="P1686" i="1" s="1"/>
  <c r="Q1686" i="1" s="1"/>
  <c r="S1686" i="1" s="1"/>
  <c r="AA1686" i="1"/>
  <c r="M1518" i="1"/>
  <c r="O1518" i="1" s="1"/>
  <c r="P1518" i="1" s="1"/>
  <c r="Q1518" i="1" s="1"/>
  <c r="S1518" i="1" s="1"/>
  <c r="AA1518" i="1"/>
  <c r="M1732" i="1"/>
  <c r="O1732" i="1" s="1"/>
  <c r="P1732" i="1" s="1"/>
  <c r="Q1732" i="1" s="1"/>
  <c r="S1732" i="1" s="1"/>
  <c r="AA1732" i="1"/>
  <c r="Z1470" i="1"/>
  <c r="AB1470" i="1"/>
  <c r="M1300" i="1"/>
  <c r="O1300" i="1" s="1"/>
  <c r="P1300" i="1" s="1"/>
  <c r="Q1300" i="1" s="1"/>
  <c r="S1300" i="1" s="1"/>
  <c r="AA1300" i="1"/>
  <c r="M1599" i="1"/>
  <c r="O1599" i="1" s="1"/>
  <c r="P1599" i="1" s="1"/>
  <c r="Q1599" i="1" s="1"/>
  <c r="S1599" i="1" s="1"/>
  <c r="AA1599" i="1"/>
  <c r="M1486" i="1"/>
  <c r="O1486" i="1" s="1"/>
  <c r="P1486" i="1" s="1"/>
  <c r="Q1486" i="1" s="1"/>
  <c r="S1486" i="1" s="1"/>
  <c r="AA1486" i="1"/>
  <c r="M1345" i="1"/>
  <c r="O1345" i="1" s="1"/>
  <c r="P1345" i="1" s="1"/>
  <c r="Q1345" i="1" s="1"/>
  <c r="S1345" i="1" s="1"/>
  <c r="AA1345" i="1"/>
  <c r="M1510" i="1"/>
  <c r="O1510" i="1" s="1"/>
  <c r="P1510" i="1" s="1"/>
  <c r="Q1510" i="1" s="1"/>
  <c r="S1510" i="1" s="1"/>
  <c r="AA1510" i="1"/>
  <c r="M1625" i="1"/>
  <c r="O1625" i="1" s="1"/>
  <c r="P1625" i="1" s="1"/>
  <c r="Q1625" i="1" s="1"/>
  <c r="S1625" i="1" s="1"/>
  <c r="AA1625" i="1"/>
  <c r="R1440" i="1"/>
  <c r="R1517" i="1"/>
  <c r="M1782" i="1"/>
  <c r="O1782" i="1" s="1"/>
  <c r="P1782" i="1" s="1"/>
  <c r="Q1782" i="1" s="1"/>
  <c r="S1782" i="1" s="1"/>
  <c r="AA1782" i="1"/>
  <c r="M1266" i="1"/>
  <c r="O1266" i="1" s="1"/>
  <c r="P1266" i="1" s="1"/>
  <c r="Q1266" i="1" s="1"/>
  <c r="S1266" i="1" s="1"/>
  <c r="AA1266" i="1"/>
  <c r="M1375" i="1"/>
  <c r="O1375" i="1" s="1"/>
  <c r="P1375" i="1" s="1"/>
  <c r="Q1375" i="1" s="1"/>
  <c r="S1375" i="1" s="1"/>
  <c r="AA1375" i="1"/>
  <c r="M1285" i="1"/>
  <c r="O1285" i="1" s="1"/>
  <c r="P1285" i="1" s="1"/>
  <c r="Q1285" i="1" s="1"/>
  <c r="S1285" i="1" s="1"/>
  <c r="AA1285" i="1"/>
  <c r="R1691" i="1"/>
  <c r="AD1515" i="1"/>
  <c r="AO1515" i="1" s="1"/>
  <c r="M1473" i="1"/>
  <c r="O1473" i="1" s="1"/>
  <c r="P1473" i="1" s="1"/>
  <c r="Q1473" i="1" s="1"/>
  <c r="S1473" i="1" s="1"/>
  <c r="AA1473" i="1"/>
  <c r="M1643" i="1"/>
  <c r="O1643" i="1" s="1"/>
  <c r="P1643" i="1" s="1"/>
  <c r="Q1643" i="1" s="1"/>
  <c r="S1643" i="1" s="1"/>
  <c r="AA1643" i="1"/>
  <c r="M1293" i="1"/>
  <c r="O1293" i="1" s="1"/>
  <c r="P1293" i="1" s="1"/>
  <c r="Q1293" i="1" s="1"/>
  <c r="S1293" i="1" s="1"/>
  <c r="AA1293" i="1"/>
  <c r="M1714" i="1"/>
  <c r="O1714" i="1" s="1"/>
  <c r="P1714" i="1" s="1"/>
  <c r="Q1714" i="1" s="1"/>
  <c r="S1714" i="1" s="1"/>
  <c r="AA1714" i="1"/>
  <c r="M1661" i="1"/>
  <c r="O1661" i="1" s="1"/>
  <c r="P1661" i="1" s="1"/>
  <c r="Q1661" i="1" s="1"/>
  <c r="S1661" i="1" s="1"/>
  <c r="AA1661" i="1"/>
  <c r="M1480" i="1"/>
  <c r="O1480" i="1" s="1"/>
  <c r="P1480" i="1" s="1"/>
  <c r="Q1480" i="1" s="1"/>
  <c r="S1480" i="1" s="1"/>
  <c r="AA1480" i="1"/>
  <c r="M1808" i="1"/>
  <c r="O1808" i="1" s="1"/>
  <c r="P1808" i="1" s="1"/>
  <c r="Q1808" i="1" s="1"/>
  <c r="S1808" i="1" s="1"/>
  <c r="AA1808" i="1"/>
  <c r="M1396" i="1"/>
  <c r="O1396" i="1" s="1"/>
  <c r="P1396" i="1" s="1"/>
  <c r="Q1396" i="1" s="1"/>
  <c r="S1396" i="1" s="1"/>
  <c r="AA1396" i="1"/>
  <c r="M1465" i="1"/>
  <c r="O1465" i="1" s="1"/>
  <c r="P1465" i="1" s="1"/>
  <c r="Q1465" i="1" s="1"/>
  <c r="S1465" i="1" s="1"/>
  <c r="AA1465" i="1"/>
  <c r="M1656" i="1"/>
  <c r="O1656" i="1" s="1"/>
  <c r="P1656" i="1" s="1"/>
  <c r="Q1656" i="1" s="1"/>
  <c r="S1656" i="1" s="1"/>
  <c r="AA1656" i="1"/>
  <c r="M1555" i="1"/>
  <c r="O1555" i="1" s="1"/>
  <c r="P1555" i="1" s="1"/>
  <c r="Q1555" i="1" s="1"/>
  <c r="S1555" i="1" s="1"/>
  <c r="AA1555" i="1"/>
  <c r="Z1372" i="1"/>
  <c r="AB1372" i="1"/>
  <c r="Y1640" i="1"/>
  <c r="M1311" i="1"/>
  <c r="O1311" i="1" s="1"/>
  <c r="P1311" i="1" s="1"/>
  <c r="Q1311" i="1" s="1"/>
  <c r="S1311" i="1" s="1"/>
  <c r="AA1311" i="1"/>
  <c r="M1679" i="1"/>
  <c r="O1679" i="1" s="1"/>
  <c r="P1679" i="1" s="1"/>
  <c r="Q1679" i="1" s="1"/>
  <c r="S1679" i="1" s="1"/>
  <c r="AA1679" i="1"/>
  <c r="M1563" i="1"/>
  <c r="O1563" i="1" s="1"/>
  <c r="P1563" i="1" s="1"/>
  <c r="Q1563" i="1" s="1"/>
  <c r="S1563" i="1" s="1"/>
  <c r="AA1563" i="1"/>
  <c r="M1330" i="1"/>
  <c r="O1330" i="1" s="1"/>
  <c r="P1330" i="1" s="1"/>
  <c r="Q1330" i="1" s="1"/>
  <c r="S1330" i="1" s="1"/>
  <c r="AA1330" i="1"/>
  <c r="M1491" i="1"/>
  <c r="O1491" i="1" s="1"/>
  <c r="P1491" i="1" s="1"/>
  <c r="Q1491" i="1" s="1"/>
  <c r="S1491" i="1" s="1"/>
  <c r="AA1491" i="1"/>
  <c r="M1446" i="1"/>
  <c r="O1446" i="1" s="1"/>
  <c r="P1446" i="1" s="1"/>
  <c r="Q1446" i="1" s="1"/>
  <c r="S1446" i="1" s="1"/>
  <c r="AA1446" i="1"/>
  <c r="Z1281" i="1"/>
  <c r="AB1281" i="1"/>
  <c r="R1613" i="1"/>
  <c r="M1576" i="1"/>
  <c r="O1576" i="1" s="1"/>
  <c r="P1576" i="1" s="1"/>
  <c r="Q1576" i="1" s="1"/>
  <c r="S1576" i="1" s="1"/>
  <c r="AA1576" i="1"/>
  <c r="M1697" i="1"/>
  <c r="O1697" i="1" s="1"/>
  <c r="P1697" i="1" s="1"/>
  <c r="Q1697" i="1" s="1"/>
  <c r="S1697" i="1" s="1"/>
  <c r="AA1697" i="1"/>
  <c r="M1420" i="1"/>
  <c r="O1420" i="1" s="1"/>
  <c r="P1420" i="1" s="1"/>
  <c r="Q1420" i="1" s="1"/>
  <c r="S1420" i="1" s="1"/>
  <c r="AA1420" i="1"/>
  <c r="M1727" i="1"/>
  <c r="O1727" i="1" s="1"/>
  <c r="P1727" i="1" s="1"/>
  <c r="Q1727" i="1" s="1"/>
  <c r="S1727" i="1" s="1"/>
  <c r="AA1727" i="1"/>
  <c r="M1755" i="1"/>
  <c r="O1755" i="1" s="1"/>
  <c r="P1755" i="1" s="1"/>
  <c r="Q1755" i="1" s="1"/>
  <c r="S1755" i="1" s="1"/>
  <c r="AA1755" i="1"/>
  <c r="R1254" i="1"/>
  <c r="R1530" i="1"/>
  <c r="M1255" i="1"/>
  <c r="O1255" i="1" s="1"/>
  <c r="P1255" i="1" s="1"/>
  <c r="Q1255" i="1" s="1"/>
  <c r="S1255" i="1" s="1"/>
  <c r="AA1255" i="1"/>
  <c r="M1787" i="1"/>
  <c r="O1787" i="1" s="1"/>
  <c r="P1787" i="1" s="1"/>
  <c r="Q1787" i="1" s="1"/>
  <c r="S1787" i="1" s="1"/>
  <c r="AA1787" i="1"/>
  <c r="R1337" i="1"/>
  <c r="M1248" i="1"/>
  <c r="O1248" i="1" s="1"/>
  <c r="P1248" i="1" s="1"/>
  <c r="Q1248" i="1" s="1"/>
  <c r="S1248" i="1" s="1"/>
  <c r="AA1248" i="1"/>
  <c r="M1306" i="1"/>
  <c r="O1306" i="1" s="1"/>
  <c r="P1306" i="1" s="1"/>
  <c r="Q1306" i="1" s="1"/>
  <c r="S1306" i="1" s="1"/>
  <c r="AA1306" i="1"/>
  <c r="M1760" i="1"/>
  <c r="O1760" i="1" s="1"/>
  <c r="P1760" i="1" s="1"/>
  <c r="Q1760" i="1" s="1"/>
  <c r="S1760" i="1" s="1"/>
  <c r="AA1760" i="1"/>
  <c r="M1441" i="1"/>
  <c r="O1441" i="1" s="1"/>
  <c r="P1441" i="1" s="1"/>
  <c r="Q1441" i="1" s="1"/>
  <c r="S1441" i="1" s="1"/>
  <c r="AA1441" i="1"/>
  <c r="M1525" i="1"/>
  <c r="O1525" i="1" s="1"/>
  <c r="P1525" i="1" s="1"/>
  <c r="Q1525" i="1" s="1"/>
  <c r="S1525" i="1" s="1"/>
  <c r="AA1525" i="1"/>
  <c r="M1721" i="1"/>
  <c r="O1721" i="1" s="1"/>
  <c r="P1721" i="1" s="1"/>
  <c r="Q1721" i="1" s="1"/>
  <c r="S1721" i="1" s="1"/>
  <c r="AA1721" i="1"/>
  <c r="M1581" i="1"/>
  <c r="O1581" i="1" s="1"/>
  <c r="P1581" i="1" s="1"/>
  <c r="Q1581" i="1" s="1"/>
  <c r="S1581" i="1" s="1"/>
  <c r="AA1581" i="1"/>
  <c r="R1305" i="1"/>
  <c r="R1598" i="1"/>
  <c r="M1536" i="1"/>
  <c r="O1536" i="1" s="1"/>
  <c r="P1536" i="1" s="1"/>
  <c r="Q1536" i="1" s="1"/>
  <c r="S1536" i="1" s="1"/>
  <c r="AA1536" i="1"/>
  <c r="M1351" i="1"/>
  <c r="O1351" i="1" s="1"/>
  <c r="P1351" i="1" s="1"/>
  <c r="Q1351" i="1" s="1"/>
  <c r="S1351" i="1" s="1"/>
  <c r="AA1351" i="1"/>
  <c r="R1575" i="1"/>
  <c r="M1749" i="1"/>
  <c r="O1749" i="1" s="1"/>
  <c r="P1749" i="1" s="1"/>
  <c r="Q1749" i="1" s="1"/>
  <c r="S1749" i="1" s="1"/>
  <c r="AA1749" i="1"/>
  <c r="M1607" i="1"/>
  <c r="O1607" i="1" s="1"/>
  <c r="P1607" i="1" s="1"/>
  <c r="Q1607" i="1" s="1"/>
  <c r="S1607" i="1" s="1"/>
  <c r="AA1607" i="1"/>
  <c r="M1240" i="1"/>
  <c r="O1240" i="1" s="1"/>
  <c r="P1240" i="1" s="1"/>
  <c r="Q1240" i="1" s="1"/>
  <c r="S1240" i="1" s="1"/>
  <c r="AA1240" i="1"/>
  <c r="M1383" i="1"/>
  <c r="O1383" i="1" s="1"/>
  <c r="P1383" i="1" s="1"/>
  <c r="Q1383" i="1" s="1"/>
  <c r="S1383" i="1" s="1"/>
  <c r="AA1383" i="1"/>
  <c r="R1389" i="1"/>
  <c r="M1261" i="1"/>
  <c r="O1261" i="1" s="1"/>
  <c r="P1261" i="1" s="1"/>
  <c r="Q1261" i="1" s="1"/>
  <c r="S1261" i="1" s="1"/>
  <c r="AA1261" i="1"/>
  <c r="M1531" i="1"/>
  <c r="O1531" i="1" s="1"/>
  <c r="P1531" i="1" s="1"/>
  <c r="Q1531" i="1" s="1"/>
  <c r="S1531" i="1" s="1"/>
  <c r="AA1531" i="1"/>
  <c r="M1570" i="1"/>
  <c r="O1570" i="1" s="1"/>
  <c r="P1570" i="1" s="1"/>
  <c r="Q1570" i="1" s="1"/>
  <c r="S1570" i="1" s="1"/>
  <c r="AA1570" i="1"/>
  <c r="M1390" i="1"/>
  <c r="O1390" i="1" s="1"/>
  <c r="P1390" i="1" s="1"/>
  <c r="Q1390" i="1" s="1"/>
  <c r="S1390" i="1" s="1"/>
  <c r="AA1390" i="1"/>
  <c r="M1435" i="1"/>
  <c r="O1435" i="1" s="1"/>
  <c r="P1435" i="1" s="1"/>
  <c r="Q1435" i="1" s="1"/>
  <c r="S1435" i="1" s="1"/>
  <c r="AA1435" i="1"/>
  <c r="M1803" i="1"/>
  <c r="O1803" i="1" s="1"/>
  <c r="P1803" i="1" s="1"/>
  <c r="Q1803" i="1" s="1"/>
  <c r="S1803" i="1" s="1"/>
  <c r="AA1803" i="1"/>
  <c r="BD1253" i="1"/>
  <c r="R1374" i="1"/>
  <c r="R1344" i="1"/>
  <c r="R1678" i="1"/>
  <c r="R1802" i="1"/>
  <c r="Y1604" i="1"/>
  <c r="AB1604" i="1" s="1"/>
  <c r="R1350" i="1"/>
  <c r="R1713" i="1"/>
  <c r="R1509" i="1"/>
  <c r="R1395" i="1"/>
  <c r="R1260" i="1"/>
  <c r="R1748" i="1"/>
  <c r="R1382" i="1"/>
  <c r="R1569" i="1"/>
  <c r="R1464" i="1"/>
  <c r="R1284" i="1"/>
  <c r="Y1371" i="1"/>
  <c r="BF1282" i="1"/>
  <c r="T1963" i="1" s="1" a="1"/>
  <c r="T1963" i="1" s="1"/>
  <c r="BF1470" i="1"/>
  <c r="BF1372" i="1"/>
  <c r="Y1560" i="1"/>
  <c r="W1417" i="1"/>
  <c r="BF1417" i="1" s="1"/>
  <c r="W1462" i="1"/>
  <c r="Y1462" i="1" s="1"/>
  <c r="W1596" i="1"/>
  <c r="BF1596" i="1" s="1"/>
  <c r="Y1245" i="1"/>
  <c r="AB1245" i="1" s="1"/>
  <c r="Y1326" i="1"/>
  <c r="T1425" i="1"/>
  <c r="U1425" i="1" s="1"/>
  <c r="X1425" i="1" s="1"/>
  <c r="W1327" i="1"/>
  <c r="Y1327" i="1" s="1"/>
  <c r="T1552" i="1"/>
  <c r="U1552" i="1" s="1"/>
  <c r="X1552" i="1" s="1"/>
  <c r="T1507" i="1"/>
  <c r="U1507" i="1" s="1"/>
  <c r="X1507" i="1" s="1"/>
  <c r="W1461" i="1"/>
  <c r="Y1461" i="1" s="1"/>
  <c r="W1676" i="1"/>
  <c r="Y1676" i="1" s="1"/>
  <c r="T1380" i="1"/>
  <c r="U1380" i="1" s="1"/>
  <c r="X1380" i="1" s="1"/>
  <c r="W1416" i="1"/>
  <c r="BF1416" i="1" s="1"/>
  <c r="W1551" i="1"/>
  <c r="BF1551" i="1" s="1"/>
  <c r="BF1237" i="1"/>
  <c r="Y1237" i="1"/>
  <c r="AB1237" i="1" s="1"/>
  <c r="BD1381" i="1"/>
  <c r="BD1463" i="1"/>
  <c r="S1970" i="1" a="1"/>
  <c r="S1970" i="1" s="1"/>
  <c r="N1427" i="1"/>
  <c r="N1713" i="1"/>
  <c r="N1685" i="1"/>
  <c r="N1691" i="1"/>
  <c r="V1418" i="1"/>
  <c r="N1305" i="1"/>
  <c r="AW1517" i="1"/>
  <c r="AX1517" i="1" s="1"/>
  <c r="BD1517" i="1" s="1"/>
  <c r="N1649" i="1"/>
  <c r="AX1283" i="1"/>
  <c r="O1967" i="1" a="1"/>
  <c r="O1967" i="1" s="1"/>
  <c r="N1472" i="1"/>
  <c r="N1247" i="1"/>
  <c r="P1970" i="1" a="1"/>
  <c r="P1970" i="1" s="1"/>
  <c r="N1382" i="1"/>
  <c r="N1754" i="1"/>
  <c r="N1802" i="1"/>
  <c r="AW1575" i="1"/>
  <c r="AX1575" i="1" s="1"/>
  <c r="BD1575" i="1" s="1"/>
  <c r="AW1509" i="1"/>
  <c r="AX1509" i="1" s="1"/>
  <c r="N1720" i="1"/>
  <c r="BD1373" i="1"/>
  <c r="V1283" i="1"/>
  <c r="L1788" i="1" a="1"/>
  <c r="L1788" i="1" s="1"/>
  <c r="L1761" i="1" a="1"/>
  <c r="L1761" i="1" s="1"/>
  <c r="L1750" i="1" a="1"/>
  <c r="L1750" i="1" s="1"/>
  <c r="L1809" i="1" a="1"/>
  <c r="L1809" i="1" s="1"/>
  <c r="L1792" i="1" a="1"/>
  <c r="L1792" i="1" s="1"/>
  <c r="L1715" i="1" a="1"/>
  <c r="L1715" i="1" s="1"/>
  <c r="L1765" i="1" a="1"/>
  <c r="L1765" i="1" s="1"/>
  <c r="L1733" i="1" a="1"/>
  <c r="L1733" i="1" s="1"/>
  <c r="L1702" i="1" a="1"/>
  <c r="L1702" i="1" s="1"/>
  <c r="L1600" i="1" a="1"/>
  <c r="L1600" i="1" s="1"/>
  <c r="L1680" i="1" a="1"/>
  <c r="L1680" i="1" s="1"/>
  <c r="L1813" i="1" a="1"/>
  <c r="L1813" i="1" s="1"/>
  <c r="L1722" i="1" a="1"/>
  <c r="L1722" i="1" s="1"/>
  <c r="L1666" i="1" a="1"/>
  <c r="L1666" i="1" s="1"/>
  <c r="L1621" i="1" a="1"/>
  <c r="L1621" i="1" s="1"/>
  <c r="L1481" i="1" a="1"/>
  <c r="L1481" i="1" s="1"/>
  <c r="L1436" i="1" a="1"/>
  <c r="L1436" i="1" s="1"/>
  <c r="L1294" i="1" a="1"/>
  <c r="L1294" i="1" s="1"/>
  <c r="L1687" i="1" a="1"/>
  <c r="L1687" i="1" s="1"/>
  <c r="L1537" i="1" a="1"/>
  <c r="L1537" i="1" s="1"/>
  <c r="L1651" i="1" a="1"/>
  <c r="L1651" i="1" s="1"/>
  <c r="L1698" i="1" a="1"/>
  <c r="L1698" i="1" s="1"/>
  <c r="L1615" i="1" a="1"/>
  <c r="L1615" i="1" s="1"/>
  <c r="L1582" i="1" a="1"/>
  <c r="L1582" i="1" s="1"/>
  <c r="L1577" i="1" a="1"/>
  <c r="L1577" i="1" s="1"/>
  <c r="L1249" i="1" a="1"/>
  <c r="L1249" i="1" s="1"/>
  <c r="L1783" i="1" a="1"/>
  <c r="L1783" i="1" s="1"/>
  <c r="L1777" i="1" a="1"/>
  <c r="L1777" i="1" s="1"/>
  <c r="L1737" i="1" a="1"/>
  <c r="L1737" i="1" s="1"/>
  <c r="L1693" i="1" a="1"/>
  <c r="L1693" i="1" s="1"/>
  <c r="L1630" i="1" a="1"/>
  <c r="L1630" i="1" s="1"/>
  <c r="L1564" i="1" a="1"/>
  <c r="L1564" i="1" s="1"/>
  <c r="L1492" i="1" a="1"/>
  <c r="L1492" i="1" s="1"/>
  <c r="L1402" i="1" a="1"/>
  <c r="L1402" i="1" s="1"/>
  <c r="L1376" i="1" a="1"/>
  <c r="L1376" i="1" s="1"/>
  <c r="L1256" i="1" a="1"/>
  <c r="L1256" i="1" s="1"/>
  <c r="L1626" i="1" a="1"/>
  <c r="L1626" i="1" s="1"/>
  <c r="L1532" i="1" a="1"/>
  <c r="L1532" i="1" s="1"/>
  <c r="L1728" i="1" a="1"/>
  <c r="L1728" i="1" s="1"/>
  <c r="L1361" i="1" a="1"/>
  <c r="L1361" i="1" s="1"/>
  <c r="L1519" i="1" a="1"/>
  <c r="L1519" i="1" s="1"/>
  <c r="L1571" i="1" a="1"/>
  <c r="L1571" i="1" s="1"/>
  <c r="L1496" i="1" a="1"/>
  <c r="L1496" i="1" s="1"/>
  <c r="L1447" i="1" a="1"/>
  <c r="L1447" i="1" s="1"/>
  <c r="L1352" i="1" a="1"/>
  <c r="L1352" i="1" s="1"/>
  <c r="L1421" i="1" a="1"/>
  <c r="L1421" i="1" s="1"/>
  <c r="L1406" i="1" a="1"/>
  <c r="L1406" i="1" s="1"/>
  <c r="L1339" i="1" a="1"/>
  <c r="L1339" i="1" s="1"/>
  <c r="L1608" i="1" a="1"/>
  <c r="L1608" i="1" s="1"/>
  <c r="L1487" i="1" a="1"/>
  <c r="L1487" i="1" s="1"/>
  <c r="L1346" i="1" a="1"/>
  <c r="L1346" i="1" s="1"/>
  <c r="L1474" i="1" a="1"/>
  <c r="L1474" i="1" s="1"/>
  <c r="L1429" i="1" a="1"/>
  <c r="L1429" i="1" s="1"/>
  <c r="L1271" i="1" a="1"/>
  <c r="L1271" i="1" s="1"/>
  <c r="L1262" i="1" a="1"/>
  <c r="L1262" i="1" s="1"/>
  <c r="L1756" i="1" a="1"/>
  <c r="L1756" i="1" s="1"/>
  <c r="L1241" i="1" a="1"/>
  <c r="L1241" i="1" s="1"/>
  <c r="L1662" i="1" a="1"/>
  <c r="L1662" i="1" s="1"/>
  <c r="L1451" i="1" a="1"/>
  <c r="L1451" i="1" s="1"/>
  <c r="L1442" i="1" a="1"/>
  <c r="L1442" i="1" s="1"/>
  <c r="L1357" i="1" a="1"/>
  <c r="L1357" i="1" s="1"/>
  <c r="L1804" i="1" a="1"/>
  <c r="L1804" i="1" s="1"/>
  <c r="L1466" i="1" a="1"/>
  <c r="L1466" i="1" s="1"/>
  <c r="L1267" i="1" a="1"/>
  <c r="L1267" i="1" s="1"/>
  <c r="L1556" i="1" a="1"/>
  <c r="L1556" i="1" s="1"/>
  <c r="L1541" i="1" a="1"/>
  <c r="L1541" i="1" s="1"/>
  <c r="L1312" i="1" a="1"/>
  <c r="L1312" i="1" s="1"/>
  <c r="L1657" i="1" a="1"/>
  <c r="L1657" i="1" s="1"/>
  <c r="L1397" i="1" a="1"/>
  <c r="L1397" i="1" s="1"/>
  <c r="L1511" i="1" a="1"/>
  <c r="L1511" i="1" s="1"/>
  <c r="L1384" i="1" a="1"/>
  <c r="L1384" i="1" s="1"/>
  <c r="L1286" i="1" a="1"/>
  <c r="L1286" i="1" s="1"/>
  <c r="L1644" i="1" a="1"/>
  <c r="L1644" i="1" s="1"/>
  <c r="L1316" i="1" a="1"/>
  <c r="L1316" i="1" s="1"/>
  <c r="L1331" i="1" a="1"/>
  <c r="L1331" i="1" s="1"/>
  <c r="L1586" i="1" a="1"/>
  <c r="L1586" i="1" s="1"/>
  <c r="L1391" i="1" a="1"/>
  <c r="L1391" i="1" s="1"/>
  <c r="L1307" i="1" a="1"/>
  <c r="L1307" i="1" s="1"/>
  <c r="L1526" i="1" a="1"/>
  <c r="L1526" i="1" s="1"/>
  <c r="L1301" i="1" a="1"/>
  <c r="L1301" i="1" s="1"/>
  <c r="AW1382" i="1"/>
  <c r="AX1382" i="1" s="1"/>
  <c r="BD1382" i="1" s="1"/>
  <c r="N1485" i="1"/>
  <c r="V1478" i="1"/>
  <c r="N1598" i="1"/>
  <c r="N1389" i="1"/>
  <c r="N1479" i="1"/>
  <c r="N1299" i="1"/>
  <c r="AW1642" i="1"/>
  <c r="AX1642" i="1" s="1"/>
  <c r="BD1642" i="1" s="1"/>
  <c r="AW1802" i="1"/>
  <c r="AX1802" i="1" s="1"/>
  <c r="AW1691" i="1"/>
  <c r="AX1691" i="1" s="1"/>
  <c r="V1516" i="1"/>
  <c r="N1464" i="1"/>
  <c r="N1440" i="1"/>
  <c r="AW1479" i="1"/>
  <c r="AX1479" i="1" s="1"/>
  <c r="BD1479" i="1" s="1"/>
  <c r="AW1748" i="1"/>
  <c r="AX1748" i="1" s="1"/>
  <c r="BD1748" i="1" s="1"/>
  <c r="AW1685" i="1"/>
  <c r="AX1685" i="1" s="1"/>
  <c r="N1781" i="1"/>
  <c r="N1239" i="1"/>
  <c r="N1329" i="1"/>
  <c r="AH1284" i="1"/>
  <c r="N1969" i="1" a="1"/>
  <c r="N1969" i="1" s="1"/>
  <c r="AW1299" i="1"/>
  <c r="AX1299" i="1" s="1"/>
  <c r="BD1299" i="1" s="1"/>
  <c r="AW1720" i="1"/>
  <c r="AX1720" i="1" s="1"/>
  <c r="BD1720" i="1" s="1"/>
  <c r="AH1434" i="1"/>
  <c r="AI1434" i="1" s="1"/>
  <c r="N1569" i="1"/>
  <c r="N1655" i="1"/>
  <c r="AW1754" i="1"/>
  <c r="AX1754" i="1" s="1"/>
  <c r="BD1754" i="1" s="1"/>
  <c r="V1373" i="1"/>
  <c r="AI1283" i="1"/>
  <c r="P1966" i="1" s="1" a="1"/>
  <c r="P1966" i="1" s="1"/>
  <c r="O1966" i="1" a="1"/>
  <c r="O1966" i="1" s="1"/>
  <c r="N1575" i="1"/>
  <c r="N1748" i="1"/>
  <c r="N1284" i="1"/>
  <c r="N1619" i="1"/>
  <c r="N1517" i="1"/>
  <c r="N1254" i="1"/>
  <c r="N1374" i="1"/>
  <c r="AW1254" i="1"/>
  <c r="AX1254" i="1" s="1"/>
  <c r="BD1254" i="1" s="1"/>
  <c r="N1350" i="1"/>
  <c r="N1509" i="1"/>
  <c r="N1260" i="1"/>
  <c r="N1642" i="1"/>
  <c r="N1554" i="1"/>
  <c r="N1970" i="1" a="1"/>
  <c r="N1970" i="1" s="1"/>
  <c r="N1419" i="1"/>
  <c r="AW1464" i="1"/>
  <c r="AX1464" i="1" s="1"/>
  <c r="BD1464" i="1" s="1"/>
  <c r="AW1427" i="1"/>
  <c r="AX1427" i="1" s="1"/>
  <c r="BD1427" i="1" s="1"/>
  <c r="AW1419" i="1"/>
  <c r="AX1419" i="1" s="1"/>
  <c r="BD1419" i="1" s="1"/>
  <c r="AW1655" i="1"/>
  <c r="AX1655" i="1" s="1"/>
  <c r="N1337" i="1"/>
  <c r="N1613" i="1"/>
  <c r="BD1523" i="1"/>
  <c r="N1726" i="1"/>
  <c r="K1783" i="1" a="1"/>
  <c r="K1783" i="1" s="1"/>
  <c r="K1788" i="1" a="1"/>
  <c r="K1788" i="1" s="1"/>
  <c r="K1761" i="1" a="1"/>
  <c r="K1761" i="1" s="1"/>
  <c r="K1737" i="1" a="1"/>
  <c r="K1737" i="1" s="1"/>
  <c r="K1804" i="1" a="1"/>
  <c r="K1804" i="1" s="1"/>
  <c r="K1722" i="1" a="1"/>
  <c r="K1722" i="1" s="1"/>
  <c r="K1809" i="1" a="1"/>
  <c r="K1809" i="1" s="1"/>
  <c r="K1813" i="1" a="1"/>
  <c r="K1813" i="1" s="1"/>
  <c r="K1680" i="1" a="1"/>
  <c r="K1680" i="1" s="1"/>
  <c r="K1728" i="1" a="1"/>
  <c r="K1728" i="1" s="1"/>
  <c r="K1621" i="1" a="1"/>
  <c r="K1621" i="1" s="1"/>
  <c r="K1693" i="1" a="1"/>
  <c r="K1693" i="1" s="1"/>
  <c r="K1644" i="1" a="1"/>
  <c r="K1644" i="1" s="1"/>
  <c r="K1792" i="1" a="1"/>
  <c r="K1792" i="1" s="1"/>
  <c r="K1698" i="1" a="1"/>
  <c r="K1698" i="1" s="1"/>
  <c r="K1608" i="1" a="1"/>
  <c r="K1608" i="1" s="1"/>
  <c r="K1556" i="1" a="1"/>
  <c r="K1556" i="1" s="1"/>
  <c r="K1519" i="1" a="1"/>
  <c r="K1519" i="1" s="1"/>
  <c r="K1715" i="1" a="1"/>
  <c r="K1715" i="1" s="1"/>
  <c r="K1687" i="1" a="1"/>
  <c r="K1687" i="1" s="1"/>
  <c r="K1600" i="1" a="1"/>
  <c r="K1600" i="1" s="1"/>
  <c r="K1496" i="1" a="1"/>
  <c r="K1496" i="1" s="1"/>
  <c r="K1376" i="1" a="1"/>
  <c r="K1376" i="1" s="1"/>
  <c r="K1586" i="1" a="1"/>
  <c r="K1586" i="1" s="1"/>
  <c r="K1402" i="1" a="1"/>
  <c r="K1402" i="1" s="1"/>
  <c r="K1615" i="1" a="1"/>
  <c r="K1615" i="1" s="1"/>
  <c r="K1582" i="1" a="1"/>
  <c r="K1582" i="1" s="1"/>
  <c r="K1662" i="1" a="1"/>
  <c r="K1662" i="1" s="1"/>
  <c r="K1630" i="1" a="1"/>
  <c r="K1630" i="1" s="1"/>
  <c r="K1294" i="1" a="1"/>
  <c r="K1294" i="1" s="1"/>
  <c r="K1564" i="1" a="1"/>
  <c r="K1564" i="1" s="1"/>
  <c r="K1750" i="1" a="1"/>
  <c r="K1750" i="1" s="1"/>
  <c r="K1657" i="1" a="1"/>
  <c r="K1657" i="1" s="1"/>
  <c r="K1481" i="1" a="1"/>
  <c r="K1481" i="1" s="1"/>
  <c r="K1474" i="1" a="1"/>
  <c r="K1474" i="1" s="1"/>
  <c r="K1651" i="1" a="1"/>
  <c r="K1651" i="1" s="1"/>
  <c r="K1492" i="1" a="1"/>
  <c r="K1492" i="1" s="1"/>
  <c r="K1537" i="1" a="1"/>
  <c r="K1537" i="1" s="1"/>
  <c r="K1466" i="1" a="1"/>
  <c r="K1466" i="1" s="1"/>
  <c r="K1451" i="1" a="1"/>
  <c r="K1451" i="1" s="1"/>
  <c r="K1777" i="1" a="1"/>
  <c r="K1777" i="1" s="1"/>
  <c r="K1733" i="1" a="1"/>
  <c r="K1733" i="1" s="1"/>
  <c r="K1571" i="1" a="1"/>
  <c r="K1571" i="1" s="1"/>
  <c r="K1532" i="1" a="1"/>
  <c r="K1532" i="1" s="1"/>
  <c r="K1447" i="1" a="1"/>
  <c r="K1447" i="1" s="1"/>
  <c r="K1361" i="1" a="1"/>
  <c r="K1361" i="1" s="1"/>
  <c r="K1352" i="1" a="1"/>
  <c r="K1352" i="1" s="1"/>
  <c r="K1256" i="1" a="1"/>
  <c r="K1256" i="1" s="1"/>
  <c r="K1249" i="1" a="1"/>
  <c r="K1249" i="1" s="1"/>
  <c r="K1541" i="1" a="1"/>
  <c r="K1541" i="1" s="1"/>
  <c r="K1286" i="1" a="1"/>
  <c r="K1286" i="1" s="1"/>
  <c r="K1429" i="1" a="1"/>
  <c r="K1429" i="1" s="1"/>
  <c r="K1271" i="1" a="1"/>
  <c r="K1271" i="1" s="1"/>
  <c r="K1262" i="1" a="1"/>
  <c r="K1262" i="1" s="1"/>
  <c r="K1436" i="1" a="1"/>
  <c r="K1436" i="1" s="1"/>
  <c r="K1526" i="1" a="1"/>
  <c r="K1526" i="1" s="1"/>
  <c r="K1397" i="1" a="1"/>
  <c r="K1397" i="1" s="1"/>
  <c r="K1339" i="1" a="1"/>
  <c r="K1339" i="1" s="1"/>
  <c r="K1406" i="1" a="1"/>
  <c r="K1406" i="1" s="1"/>
  <c r="K1442" i="1" a="1"/>
  <c r="K1442" i="1" s="1"/>
  <c r="K1357" i="1" a="1"/>
  <c r="K1357" i="1" s="1"/>
  <c r="K1346" i="1" a="1"/>
  <c r="K1346" i="1" s="1"/>
  <c r="K1241" i="1" a="1"/>
  <c r="K1241" i="1" s="1"/>
  <c r="K1267" i="1" a="1"/>
  <c r="K1267" i="1" s="1"/>
  <c r="K1666" i="1" a="1"/>
  <c r="K1666" i="1" s="1"/>
  <c r="K1312" i="1" a="1"/>
  <c r="K1312" i="1" s="1"/>
  <c r="K1765" i="1" a="1"/>
  <c r="K1765" i="1" s="1"/>
  <c r="K1702" i="1" a="1"/>
  <c r="K1702" i="1" s="1"/>
  <c r="K1307" i="1" a="1"/>
  <c r="K1307" i="1" s="1"/>
  <c r="K1626" i="1" a="1"/>
  <c r="K1626" i="1" s="1"/>
  <c r="K1487" i="1" a="1"/>
  <c r="K1487" i="1" s="1"/>
  <c r="K1301" i="1" a="1"/>
  <c r="K1301" i="1" s="1"/>
  <c r="K1756" i="1" a="1"/>
  <c r="K1756" i="1" s="1"/>
  <c r="K1331" i="1" a="1"/>
  <c r="K1331" i="1" s="1"/>
  <c r="K1391" i="1" a="1"/>
  <c r="K1391" i="1" s="1"/>
  <c r="K1511" i="1" a="1"/>
  <c r="K1511" i="1" s="1"/>
  <c r="K1421" i="1" a="1"/>
  <c r="K1421" i="1" s="1"/>
  <c r="K1384" i="1" a="1"/>
  <c r="K1384" i="1" s="1"/>
  <c r="K1316" i="1" a="1"/>
  <c r="K1316" i="1" s="1"/>
  <c r="K1577" i="1" a="1"/>
  <c r="K1577" i="1" s="1"/>
  <c r="N1775" i="1"/>
  <c r="AW1389" i="1"/>
  <c r="AX1389" i="1" s="1"/>
  <c r="BD1389" i="1" s="1"/>
  <c r="AW1606" i="1"/>
  <c r="AX1606" i="1" s="1"/>
  <c r="BD1606" i="1" s="1"/>
  <c r="N1292" i="1"/>
  <c r="AH1642" i="1"/>
  <c r="AI1642" i="1" s="1"/>
  <c r="H1809" i="1" a="1"/>
  <c r="H1809" i="1" s="1"/>
  <c r="I1809" i="1" s="1"/>
  <c r="H1804" i="1" a="1"/>
  <c r="H1804" i="1" s="1"/>
  <c r="I1804" i="1" s="1"/>
  <c r="H1783" i="1" a="1"/>
  <c r="H1783" i="1" s="1"/>
  <c r="I1783" i="1" s="1"/>
  <c r="H1737" i="1" a="1"/>
  <c r="H1737" i="1" s="1"/>
  <c r="I1737" i="1" s="1"/>
  <c r="H1702" i="1" a="1"/>
  <c r="H1702" i="1" s="1"/>
  <c r="I1702" i="1" s="1"/>
  <c r="H1756" i="1" a="1"/>
  <c r="H1756" i="1" s="1"/>
  <c r="I1756" i="1" s="1"/>
  <c r="H1722" i="1" a="1"/>
  <c r="H1722" i="1" s="1"/>
  <c r="I1722" i="1" s="1"/>
  <c r="H1715" i="1" a="1"/>
  <c r="H1715" i="1" s="1"/>
  <c r="I1715" i="1" s="1"/>
  <c r="H1626" i="1" a="1"/>
  <c r="H1626" i="1" s="1"/>
  <c r="I1626" i="1" s="1"/>
  <c r="H1586" i="1" a="1"/>
  <c r="H1586" i="1" s="1"/>
  <c r="I1586" i="1" s="1"/>
  <c r="H1577" i="1" a="1"/>
  <c r="H1577" i="1" s="1"/>
  <c r="I1577" i="1" s="1"/>
  <c r="H1657" i="1" a="1"/>
  <c r="H1657" i="1" s="1"/>
  <c r="I1657" i="1" s="1"/>
  <c r="H1564" i="1" a="1"/>
  <c r="H1564" i="1" s="1"/>
  <c r="I1564" i="1" s="1"/>
  <c r="H1777" i="1" a="1"/>
  <c r="H1777" i="1" s="1"/>
  <c r="I1777" i="1" s="1"/>
  <c r="H1541" i="1" a="1"/>
  <c r="H1541" i="1" s="1"/>
  <c r="I1541" i="1" s="1"/>
  <c r="H1537" i="1" a="1"/>
  <c r="H1537" i="1" s="1"/>
  <c r="I1537" i="1" s="1"/>
  <c r="H1792" i="1" a="1"/>
  <c r="H1792" i="1" s="1"/>
  <c r="I1792" i="1" s="1"/>
  <c r="H1761" i="1" a="1"/>
  <c r="H1761" i="1" s="1"/>
  <c r="I1761" i="1" s="1"/>
  <c r="H1519" i="1" a="1"/>
  <c r="H1519" i="1" s="1"/>
  <c r="I1519" i="1" s="1"/>
  <c r="H1466" i="1" a="1"/>
  <c r="H1466" i="1" s="1"/>
  <c r="I1466" i="1" s="1"/>
  <c r="H1406" i="1" a="1"/>
  <c r="H1406" i="1" s="1"/>
  <c r="I1406" i="1" s="1"/>
  <c r="H1384" i="1" a="1"/>
  <c r="H1384" i="1" s="1"/>
  <c r="I1384" i="1" s="1"/>
  <c r="H1352" i="1" a="1"/>
  <c r="H1352" i="1" s="1"/>
  <c r="I1352" i="1" s="1"/>
  <c r="H1316" i="1" a="1"/>
  <c r="H1316" i="1" s="1"/>
  <c r="I1316" i="1" s="1"/>
  <c r="H1621" i="1" a="1"/>
  <c r="H1621" i="1" s="1"/>
  <c r="I1621" i="1" s="1"/>
  <c r="H1312" i="1" a="1"/>
  <c r="H1312" i="1" s="1"/>
  <c r="I1312" i="1" s="1"/>
  <c r="H1687" i="1" a="1"/>
  <c r="H1687" i="1" s="1"/>
  <c r="I1687" i="1" s="1"/>
  <c r="H1662" i="1" a="1"/>
  <c r="H1662" i="1" s="1"/>
  <c r="I1662" i="1" s="1"/>
  <c r="H1532" i="1" a="1"/>
  <c r="H1532" i="1" s="1"/>
  <c r="I1532" i="1" s="1"/>
  <c r="H1813" i="1" a="1"/>
  <c r="H1813" i="1" s="1"/>
  <c r="I1813" i="1" s="1"/>
  <c r="H1698" i="1" a="1"/>
  <c r="H1698" i="1" s="1"/>
  <c r="I1698" i="1" s="1"/>
  <c r="H1571" i="1" a="1"/>
  <c r="H1571" i="1" s="1"/>
  <c r="I1571" i="1" s="1"/>
  <c r="H1693" i="1" a="1"/>
  <c r="H1693" i="1" s="1"/>
  <c r="I1693" i="1" s="1"/>
  <c r="H1442" i="1" a="1"/>
  <c r="H1442" i="1" s="1"/>
  <c r="I1442" i="1" s="1"/>
  <c r="H1644" i="1" a="1"/>
  <c r="H1644" i="1" s="1"/>
  <c r="I1644" i="1" s="1"/>
  <c r="H1765" i="1" a="1"/>
  <c r="H1765" i="1" s="1"/>
  <c r="I1765" i="1" s="1"/>
  <c r="H1391" i="1" a="1"/>
  <c r="H1391" i="1" s="1"/>
  <c r="I1391" i="1" s="1"/>
  <c r="H1402" i="1" a="1"/>
  <c r="H1402" i="1" s="1"/>
  <c r="I1402" i="1" s="1"/>
  <c r="H1301" i="1" a="1"/>
  <c r="H1301" i="1" s="1"/>
  <c r="I1301" i="1" s="1"/>
  <c r="H1241" i="1" a="1"/>
  <c r="H1241" i="1" s="1"/>
  <c r="I1241" i="1" s="1"/>
  <c r="H1496" i="1" a="1"/>
  <c r="H1496" i="1" s="1"/>
  <c r="I1496" i="1" s="1"/>
  <c r="H1481" i="1" a="1"/>
  <c r="H1481" i="1" s="1"/>
  <c r="I1481" i="1" s="1"/>
  <c r="H1451" i="1" a="1"/>
  <c r="H1451" i="1" s="1"/>
  <c r="I1451" i="1" s="1"/>
  <c r="H1728" i="1" a="1"/>
  <c r="H1728" i="1" s="1"/>
  <c r="I1728" i="1" s="1"/>
  <c r="H1556" i="1" a="1"/>
  <c r="H1556" i="1" s="1"/>
  <c r="I1556" i="1" s="1"/>
  <c r="H1487" i="1" a="1"/>
  <c r="H1487" i="1" s="1"/>
  <c r="I1487" i="1" s="1"/>
  <c r="H1376" i="1" a="1"/>
  <c r="H1376" i="1" s="1"/>
  <c r="I1376" i="1" s="1"/>
  <c r="H1436" i="1" a="1"/>
  <c r="H1436" i="1" s="1"/>
  <c r="I1436" i="1" s="1"/>
  <c r="H1256" i="1" a="1"/>
  <c r="H1256" i="1" s="1"/>
  <c r="I1256" i="1" s="1"/>
  <c r="H1608" i="1" a="1"/>
  <c r="H1608" i="1" s="1"/>
  <c r="I1608" i="1" s="1"/>
  <c r="H1474" i="1" a="1"/>
  <c r="H1474" i="1" s="1"/>
  <c r="I1474" i="1" s="1"/>
  <c r="H1666" i="1" a="1"/>
  <c r="H1666" i="1" s="1"/>
  <c r="I1666" i="1" s="1"/>
  <c r="H1447" i="1" a="1"/>
  <c r="H1447" i="1" s="1"/>
  <c r="I1447" i="1" s="1"/>
  <c r="H1492" i="1" a="1"/>
  <c r="H1492" i="1" s="1"/>
  <c r="I1492" i="1" s="1"/>
  <c r="H1331" i="1" a="1"/>
  <c r="H1331" i="1" s="1"/>
  <c r="I1331" i="1" s="1"/>
  <c r="H1271" i="1" a="1"/>
  <c r="H1271" i="1" s="1"/>
  <c r="I1271" i="1" s="1"/>
  <c r="H1733" i="1" a="1"/>
  <c r="H1733" i="1" s="1"/>
  <c r="I1733" i="1" s="1"/>
  <c r="H1600" i="1" a="1"/>
  <c r="H1600" i="1" s="1"/>
  <c r="I1600" i="1" s="1"/>
  <c r="H1750" i="1" a="1"/>
  <c r="H1750" i="1" s="1"/>
  <c r="I1750" i="1" s="1"/>
  <c r="H1680" i="1" a="1"/>
  <c r="H1680" i="1" s="1"/>
  <c r="I1680" i="1" s="1"/>
  <c r="H1339" i="1" a="1"/>
  <c r="H1339" i="1" s="1"/>
  <c r="I1339" i="1" s="1"/>
  <c r="H1615" i="1" a="1"/>
  <c r="H1615" i="1" s="1"/>
  <c r="I1615" i="1" s="1"/>
  <c r="H1357" i="1" a="1"/>
  <c r="H1357" i="1" s="1"/>
  <c r="I1357" i="1" s="1"/>
  <c r="H1346" i="1" a="1"/>
  <c r="H1346" i="1" s="1"/>
  <c r="I1346" i="1" s="1"/>
  <c r="H1262" i="1" a="1"/>
  <c r="H1262" i="1" s="1"/>
  <c r="I1262" i="1" s="1"/>
  <c r="H1294" i="1" a="1"/>
  <c r="H1294" i="1" s="1"/>
  <c r="I1294" i="1" s="1"/>
  <c r="H1267" i="1" a="1"/>
  <c r="H1267" i="1" s="1"/>
  <c r="I1267" i="1" s="1"/>
  <c r="H1429" i="1" a="1"/>
  <c r="H1429" i="1" s="1"/>
  <c r="I1429" i="1" s="1"/>
  <c r="H1421" i="1" a="1"/>
  <c r="H1421" i="1" s="1"/>
  <c r="I1421" i="1" s="1"/>
  <c r="H1526" i="1" a="1"/>
  <c r="H1526" i="1" s="1"/>
  <c r="I1526" i="1" s="1"/>
  <c r="H1397" i="1" a="1"/>
  <c r="H1397" i="1" s="1"/>
  <c r="I1397" i="1" s="1"/>
  <c r="H1286" i="1" a="1"/>
  <c r="H1286" i="1" s="1"/>
  <c r="I1286" i="1" s="1"/>
  <c r="H1361" i="1" a="1"/>
  <c r="H1361" i="1" s="1"/>
  <c r="I1361" i="1" s="1"/>
  <c r="H1511" i="1" a="1"/>
  <c r="H1511" i="1" s="1"/>
  <c r="I1511" i="1" s="1"/>
  <c r="H1307" i="1" a="1"/>
  <c r="H1307" i="1" s="1"/>
  <c r="I1307" i="1" s="1"/>
  <c r="H1249" i="1" a="1"/>
  <c r="H1249" i="1" s="1"/>
  <c r="I1249" i="1" s="1"/>
  <c r="H1630" i="1" a="1"/>
  <c r="H1630" i="1" s="1"/>
  <c r="I1630" i="1" s="1"/>
  <c r="H1651" i="1" a="1"/>
  <c r="H1651" i="1" s="1"/>
  <c r="I1651" i="1" s="1"/>
  <c r="H1582" i="1" a="1"/>
  <c r="H1582" i="1" s="1"/>
  <c r="I1582" i="1" s="1"/>
  <c r="H1788" i="1" a="1"/>
  <c r="H1788" i="1" s="1"/>
  <c r="I1788" i="1" s="1"/>
  <c r="AW1344" i="1"/>
  <c r="AX1344" i="1" s="1"/>
  <c r="AW1485" i="1"/>
  <c r="AX1485" i="1" s="1"/>
  <c r="BD1485" i="1" s="1"/>
  <c r="AW1613" i="1"/>
  <c r="AX1613" i="1" s="1"/>
  <c r="BD1613" i="1" s="1"/>
  <c r="N1606" i="1"/>
  <c r="N1562" i="1"/>
  <c r="N1530" i="1"/>
  <c r="V1381" i="1"/>
  <c r="N1395" i="1"/>
  <c r="O1970" i="1" a="1"/>
  <c r="O1970" i="1" s="1"/>
  <c r="N1678" i="1"/>
  <c r="AW1775" i="1"/>
  <c r="AX1775" i="1" s="1"/>
  <c r="BD1775" i="1" s="1"/>
  <c r="V1425" i="1"/>
  <c r="AH1782" i="1"/>
  <c r="AI1782" i="1" s="1"/>
  <c r="AH1446" i="1"/>
  <c r="AI1446" i="1" s="1"/>
  <c r="AH1555" i="1"/>
  <c r="AI1555" i="1" s="1"/>
  <c r="AH1356" i="1"/>
  <c r="AI1356" i="1" s="1"/>
  <c r="AH1656" i="1"/>
  <c r="AI1656" i="1" s="1"/>
  <c r="AH1531" i="1"/>
  <c r="AI1531" i="1" s="1"/>
  <c r="AH1525" i="1"/>
  <c r="AI1525" i="1" s="1"/>
  <c r="AH1300" i="1"/>
  <c r="AI1300" i="1" s="1"/>
  <c r="AH1390" i="1"/>
  <c r="AI1390" i="1" s="1"/>
  <c r="AH1491" i="1"/>
  <c r="AI1491" i="1" s="1"/>
  <c r="AH1679" i="1"/>
  <c r="AI1679" i="1" s="1"/>
  <c r="AH1620" i="1"/>
  <c r="AI1620" i="1" s="1"/>
  <c r="AH1803" i="1"/>
  <c r="AI1803" i="1" s="1"/>
  <c r="AH1808" i="1"/>
  <c r="AI1808" i="1" s="1"/>
  <c r="AH1787" i="1"/>
  <c r="AI1787" i="1" s="1"/>
  <c r="AH1473" i="1"/>
  <c r="AI1473" i="1" s="1"/>
  <c r="AH1732" i="1"/>
  <c r="AI1732" i="1" s="1"/>
  <c r="AH1760" i="1"/>
  <c r="AI1760" i="1" s="1"/>
  <c r="AH1338" i="1"/>
  <c r="AI1338" i="1" s="1"/>
  <c r="AH1749" i="1"/>
  <c r="AI1749" i="1" s="1"/>
  <c r="AH1435" i="1"/>
  <c r="AI1435" i="1" s="1"/>
  <c r="AH1510" i="1"/>
  <c r="AI1510" i="1" s="1"/>
  <c r="AH1607" i="1"/>
  <c r="AI1607" i="1" s="1"/>
  <c r="AH1293" i="1"/>
  <c r="AI1293" i="1" s="1"/>
  <c r="AH1727" i="1"/>
  <c r="AI1727" i="1" s="1"/>
  <c r="AH1697" i="1"/>
  <c r="AI1697" i="1" s="1"/>
  <c r="AH1625" i="1"/>
  <c r="AI1625" i="1" s="1"/>
  <c r="AH1396" i="1"/>
  <c r="AI1396" i="1" s="1"/>
  <c r="AH1383" i="1"/>
  <c r="AI1383" i="1" s="1"/>
  <c r="AH1614" i="1"/>
  <c r="AI1614" i="1" s="1"/>
  <c r="AH1420" i="1"/>
  <c r="AI1420" i="1" s="1"/>
  <c r="AH1686" i="1"/>
  <c r="AI1686" i="1" s="1"/>
  <c r="AH1581" i="1"/>
  <c r="AI1581" i="1" s="1"/>
  <c r="AH1375" i="1"/>
  <c r="AI1375" i="1" s="1"/>
  <c r="AH1650" i="1"/>
  <c r="AI1650" i="1" s="1"/>
  <c r="AH1311" i="1"/>
  <c r="AI1311" i="1" s="1"/>
  <c r="AH1576" i="1"/>
  <c r="AI1576" i="1" s="1"/>
  <c r="AH1351" i="1"/>
  <c r="AI1351" i="1" s="1"/>
  <c r="AH1248" i="1"/>
  <c r="AI1248" i="1" s="1"/>
  <c r="AH1401" i="1"/>
  <c r="AI1401" i="1" s="1"/>
  <c r="AH1599" i="1"/>
  <c r="AI1599" i="1" s="1"/>
  <c r="AH1755" i="1"/>
  <c r="AI1755" i="1" s="1"/>
  <c r="AH1266" i="1"/>
  <c r="AI1266" i="1" s="1"/>
  <c r="AH1714" i="1"/>
  <c r="AI1714" i="1" s="1"/>
  <c r="AH1428" i="1"/>
  <c r="AI1428" i="1" s="1"/>
  <c r="AH1661" i="1"/>
  <c r="AI1661" i="1" s="1"/>
  <c r="AH1518" i="1"/>
  <c r="AI1518" i="1" s="1"/>
  <c r="AH1465" i="1"/>
  <c r="AI1465" i="1" s="1"/>
  <c r="AH1643" i="1"/>
  <c r="AI1643" i="1" s="1"/>
  <c r="AH1261" i="1"/>
  <c r="AI1261" i="1" s="1"/>
  <c r="AH1345" i="1"/>
  <c r="AI1345" i="1" s="1"/>
  <c r="AH1330" i="1"/>
  <c r="AI1330" i="1" s="1"/>
  <c r="AH1692" i="1"/>
  <c r="AI1692" i="1" s="1"/>
  <c r="AH1486" i="1"/>
  <c r="AI1486" i="1" s="1"/>
  <c r="AH1306" i="1"/>
  <c r="AI1306" i="1" s="1"/>
  <c r="AH1563" i="1"/>
  <c r="AI1563" i="1" s="1"/>
  <c r="AH1255" i="1"/>
  <c r="AI1255" i="1" s="1"/>
  <c r="AH1570" i="1"/>
  <c r="AI1570" i="1" s="1"/>
  <c r="AH1441" i="1"/>
  <c r="AI1441" i="1" s="1"/>
  <c r="AH1721" i="1"/>
  <c r="AI1721" i="1" s="1"/>
  <c r="AH1480" i="1"/>
  <c r="AI1480" i="1" s="1"/>
  <c r="AW1337" i="1"/>
  <c r="AX1337" i="1" s="1"/>
  <c r="BD1337" i="1" s="1"/>
  <c r="AW1562" i="1"/>
  <c r="AX1562" i="1" s="1"/>
  <c r="BD1562" i="1" s="1"/>
  <c r="AW1239" i="1"/>
  <c r="AX1239" i="1" s="1"/>
  <c r="BD1239" i="1" s="1"/>
  <c r="N1344" i="1"/>
  <c r="N1524" i="1"/>
  <c r="C15" i="8"/>
  <c r="E14" i="8"/>
  <c r="I14" i="8"/>
  <c r="H24" i="1" a="1"/>
  <c r="H24" i="1" s="1"/>
  <c r="AW1569" i="1"/>
  <c r="AX1569" i="1" s="1"/>
  <c r="BD1569" i="1" s="1"/>
  <c r="AW1472" i="1"/>
  <c r="AX1472" i="1" s="1"/>
  <c r="BD1472" i="1" s="1"/>
  <c r="N1434" i="1"/>
  <c r="K22" i="1"/>
  <c r="J23" i="1"/>
  <c r="I23" i="1"/>
  <c r="C24" i="1"/>
  <c r="D24" i="1"/>
  <c r="F24" i="1" s="1"/>
  <c r="B25" i="1"/>
  <c r="G25" i="1"/>
  <c r="A25" i="1"/>
  <c r="Y1236" i="1"/>
  <c r="Y1335" i="1"/>
  <c r="BF1335" i="1"/>
  <c r="BF1506" i="1"/>
  <c r="Y1506" i="1"/>
  <c r="AB1506" i="1" s="1"/>
  <c r="F1976" i="1"/>
  <c r="R1975" i="1" a="1"/>
  <c r="R1975" i="1" s="1"/>
  <c r="E1981" i="1"/>
  <c r="D1981" i="1" s="1" a="1"/>
  <c r="D1981" i="1" s="1"/>
  <c r="F1978" i="1" a="1"/>
  <c r="F1978" i="1" s="1"/>
  <c r="R1973" i="1" a="1"/>
  <c r="R1973" i="1" s="1"/>
  <c r="T1973" i="1" a="1"/>
  <c r="T1973" i="1" s="1"/>
  <c r="Q1973" i="1" a="1"/>
  <c r="Q1973" i="1" s="1"/>
  <c r="R1625" i="1" l="1"/>
  <c r="BE1515" i="1"/>
  <c r="BL1515" i="1" s="1"/>
  <c r="BE1290" i="1"/>
  <c r="BL1290" i="1" s="1"/>
  <c r="AC1470" i="1"/>
  <c r="Z1282" i="1"/>
  <c r="AD1282" i="1" s="1"/>
  <c r="AO1282" i="1" s="1"/>
  <c r="BE1282" i="1" s="1"/>
  <c r="BL1282" i="1" s="1"/>
  <c r="AW1783" i="1"/>
  <c r="AX1783" i="1" s="1"/>
  <c r="BD1783" i="1" s="1"/>
  <c r="AW1687" i="1"/>
  <c r="AX1687" i="1" s="1"/>
  <c r="BD1687" i="1" s="1"/>
  <c r="AW1307" i="1"/>
  <c r="AX1307" i="1" s="1"/>
  <c r="BD1307" i="1" s="1"/>
  <c r="AW1294" i="1"/>
  <c r="AX1294" i="1" s="1"/>
  <c r="BD1294" i="1" s="1"/>
  <c r="AW1346" i="1"/>
  <c r="AX1346" i="1" s="1"/>
  <c r="BD1346" i="1" s="1"/>
  <c r="AW1680" i="1"/>
  <c r="AX1680" i="1" s="1"/>
  <c r="BD1680" i="1" s="1"/>
  <c r="AW1331" i="1"/>
  <c r="AX1331" i="1" s="1"/>
  <c r="BD1331" i="1" s="1"/>
  <c r="AW1241" i="1"/>
  <c r="AX1241" i="1" s="1"/>
  <c r="BD1241" i="1" s="1"/>
  <c r="AW1804" i="1"/>
  <c r="AX1804" i="1" s="1"/>
  <c r="BD1804" i="1" s="1"/>
  <c r="AW1737" i="1"/>
  <c r="AX1737" i="1" s="1"/>
  <c r="BD1737" i="1" s="1"/>
  <c r="AW1777" i="1"/>
  <c r="AX1777" i="1" s="1"/>
  <c r="BD1777" i="1" s="1"/>
  <c r="AW1511" i="1"/>
  <c r="AX1511" i="1" s="1"/>
  <c r="BD1511" i="1" s="1"/>
  <c r="AW1626" i="1"/>
  <c r="AX1626" i="1" s="1"/>
  <c r="BD1626" i="1" s="1"/>
  <c r="AW1600" i="1"/>
  <c r="AX1600" i="1" s="1"/>
  <c r="BD1600" i="1" s="1"/>
  <c r="AW1537" i="1"/>
  <c r="AX1537" i="1" s="1"/>
  <c r="BD1537" i="1" s="1"/>
  <c r="AW1406" i="1"/>
  <c r="AX1406" i="1" s="1"/>
  <c r="BD1406" i="1" s="1"/>
  <c r="AW1301" i="1"/>
  <c r="AX1301" i="1" s="1"/>
  <c r="BD1301" i="1" s="1"/>
  <c r="AW1556" i="1"/>
  <c r="AX1556" i="1" s="1"/>
  <c r="BD1556" i="1" s="1"/>
  <c r="AW1582" i="1"/>
  <c r="AX1582" i="1" s="1"/>
  <c r="BD1582" i="1" s="1"/>
  <c r="AW1451" i="1"/>
  <c r="AX1451" i="1" s="1"/>
  <c r="BD1451" i="1" s="1"/>
  <c r="AW1756" i="1"/>
  <c r="AX1756" i="1" s="1"/>
  <c r="BD1756" i="1" s="1"/>
  <c r="AW1262" i="1"/>
  <c r="AX1262" i="1" s="1"/>
  <c r="BD1262" i="1" s="1"/>
  <c r="AW1286" i="1"/>
  <c r="AX1286" i="1" s="1"/>
  <c r="BD1286" i="1" s="1"/>
  <c r="AW1651" i="1"/>
  <c r="AX1651" i="1" s="1"/>
  <c r="BD1651" i="1" s="1"/>
  <c r="AW1715" i="1"/>
  <c r="AX1715" i="1" s="1"/>
  <c r="BD1715" i="1" s="1"/>
  <c r="AW1466" i="1"/>
  <c r="AX1466" i="1" s="1"/>
  <c r="BD1466" i="1" s="1"/>
  <c r="AW1361" i="1"/>
  <c r="AX1361" i="1" s="1"/>
  <c r="BD1361" i="1" s="1"/>
  <c r="AW1429" i="1"/>
  <c r="AX1429" i="1" s="1"/>
  <c r="BD1429" i="1" s="1"/>
  <c r="AW1402" i="1"/>
  <c r="AX1402" i="1" s="1"/>
  <c r="BD1402" i="1" s="1"/>
  <c r="AW1271" i="1"/>
  <c r="AX1271" i="1" s="1"/>
  <c r="BD1271" i="1" s="1"/>
  <c r="AW1532" i="1"/>
  <c r="AX1532" i="1" s="1"/>
  <c r="BD1532" i="1" s="1"/>
  <c r="AC1372" i="1"/>
  <c r="R1536" i="1"/>
  <c r="R1383" i="1"/>
  <c r="R1787" i="1"/>
  <c r="R1679" i="1"/>
  <c r="R1727" i="1"/>
  <c r="R1749" i="1"/>
  <c r="R1428" i="1"/>
  <c r="R1782" i="1"/>
  <c r="R1396" i="1"/>
  <c r="R1435" i="1"/>
  <c r="R1293" i="1"/>
  <c r="R1808" i="1"/>
  <c r="R1518" i="1"/>
  <c r="R1614" i="1"/>
  <c r="R1643" i="1"/>
  <c r="R1266" i="1"/>
  <c r="R1525" i="1"/>
  <c r="R1755" i="1"/>
  <c r="R1351" i="1"/>
  <c r="R1692" i="1"/>
  <c r="R1330" i="1"/>
  <c r="R1420" i="1"/>
  <c r="R1401" i="1"/>
  <c r="R1261" i="1"/>
  <c r="R1300" i="1"/>
  <c r="AC1281" i="1"/>
  <c r="M1481" i="1"/>
  <c r="O1481" i="1" s="1"/>
  <c r="P1481" i="1" s="1"/>
  <c r="Q1481" i="1" s="1"/>
  <c r="S1481" i="1" s="1"/>
  <c r="AA1481" i="1"/>
  <c r="M1722" i="1"/>
  <c r="O1722" i="1" s="1"/>
  <c r="P1722" i="1" s="1"/>
  <c r="Q1722" i="1" s="1"/>
  <c r="S1722" i="1" s="1"/>
  <c r="AA1722" i="1"/>
  <c r="M1687" i="1"/>
  <c r="O1687" i="1" s="1"/>
  <c r="P1687" i="1" s="1"/>
  <c r="Q1687" i="1" s="1"/>
  <c r="S1687" i="1" s="1"/>
  <c r="AA1687" i="1"/>
  <c r="M1657" i="1"/>
  <c r="O1657" i="1" s="1"/>
  <c r="P1657" i="1" s="1"/>
  <c r="Q1657" i="1" s="1"/>
  <c r="S1657" i="1" s="1"/>
  <c r="AA1657" i="1"/>
  <c r="M1442" i="1"/>
  <c r="O1442" i="1" s="1"/>
  <c r="P1442" i="1" s="1"/>
  <c r="Q1442" i="1" s="1"/>
  <c r="S1442" i="1" s="1"/>
  <c r="AA1442" i="1"/>
  <c r="M1556" i="1"/>
  <c r="O1556" i="1" s="1"/>
  <c r="P1556" i="1" s="1"/>
  <c r="Q1556" i="1" s="1"/>
  <c r="S1556" i="1" s="1"/>
  <c r="AA1556" i="1"/>
  <c r="Z1676" i="1"/>
  <c r="AB1676" i="1"/>
  <c r="M1788" i="1"/>
  <c r="O1788" i="1" s="1"/>
  <c r="P1788" i="1" s="1"/>
  <c r="Q1788" i="1" s="1"/>
  <c r="S1788" i="1" s="1"/>
  <c r="AA1788" i="1"/>
  <c r="M1630" i="1"/>
  <c r="O1630" i="1" s="1"/>
  <c r="P1630" i="1" s="1"/>
  <c r="Q1630" i="1" s="1"/>
  <c r="S1630" i="1" s="1"/>
  <c r="AA1630" i="1"/>
  <c r="M1526" i="1"/>
  <c r="O1526" i="1" s="1"/>
  <c r="P1526" i="1" s="1"/>
  <c r="Q1526" i="1" s="1"/>
  <c r="S1526" i="1" s="1"/>
  <c r="AA1526" i="1"/>
  <c r="M1307" i="1"/>
  <c r="O1307" i="1" s="1"/>
  <c r="P1307" i="1" s="1"/>
  <c r="Q1307" i="1" s="1"/>
  <c r="S1307" i="1" s="1"/>
  <c r="AA1307" i="1"/>
  <c r="M1436" i="1"/>
  <c r="O1436" i="1" s="1"/>
  <c r="P1436" i="1" s="1"/>
  <c r="Q1436" i="1" s="1"/>
  <c r="S1436" i="1" s="1"/>
  <c r="AA1436" i="1"/>
  <c r="M1777" i="1"/>
  <c r="O1777" i="1" s="1"/>
  <c r="P1777" i="1" s="1"/>
  <c r="Q1777" i="1" s="1"/>
  <c r="S1777" i="1" s="1"/>
  <c r="AA1777" i="1"/>
  <c r="M1582" i="1"/>
  <c r="O1582" i="1" s="1"/>
  <c r="P1582" i="1" s="1"/>
  <c r="Q1582" i="1" s="1"/>
  <c r="S1582" i="1" s="1"/>
  <c r="AA1582" i="1"/>
  <c r="M1644" i="1"/>
  <c r="O1644" i="1" s="1"/>
  <c r="P1644" i="1" s="1"/>
  <c r="Q1644" i="1" s="1"/>
  <c r="S1644" i="1" s="1"/>
  <c r="AA1644" i="1"/>
  <c r="Z1327" i="1"/>
  <c r="AB1327" i="1"/>
  <c r="R1570" i="1"/>
  <c r="R1255" i="1"/>
  <c r="M1702" i="1"/>
  <c r="O1702" i="1" s="1"/>
  <c r="P1702" i="1" s="1"/>
  <c r="Q1702" i="1" s="1"/>
  <c r="S1702" i="1" s="1"/>
  <c r="AA1702" i="1"/>
  <c r="M1262" i="1"/>
  <c r="O1262" i="1" s="1"/>
  <c r="P1262" i="1" s="1"/>
  <c r="Q1262" i="1" s="1"/>
  <c r="S1262" i="1" s="1"/>
  <c r="AA1262" i="1"/>
  <c r="M1451" i="1"/>
  <c r="O1451" i="1" s="1"/>
  <c r="P1451" i="1" s="1"/>
  <c r="Q1451" i="1" s="1"/>
  <c r="S1451" i="1" s="1"/>
  <c r="AA1451" i="1"/>
  <c r="M1615" i="1"/>
  <c r="O1615" i="1" s="1"/>
  <c r="P1615" i="1" s="1"/>
  <c r="Q1615" i="1" s="1"/>
  <c r="S1615" i="1" s="1"/>
  <c r="AA1615" i="1"/>
  <c r="M1693" i="1"/>
  <c r="O1693" i="1" s="1"/>
  <c r="P1693" i="1" s="1"/>
  <c r="Q1693" i="1" s="1"/>
  <c r="S1693" i="1" s="1"/>
  <c r="AA1693" i="1"/>
  <c r="R1446" i="1"/>
  <c r="M1397" i="1"/>
  <c r="O1397" i="1" s="1"/>
  <c r="P1397" i="1" s="1"/>
  <c r="Q1397" i="1" s="1"/>
  <c r="S1397" i="1" s="1"/>
  <c r="AA1397" i="1"/>
  <c r="M1783" i="1"/>
  <c r="O1783" i="1" s="1"/>
  <c r="P1783" i="1" s="1"/>
  <c r="Q1783" i="1" s="1"/>
  <c r="S1783" i="1" s="1"/>
  <c r="AA1783" i="1"/>
  <c r="Z1371" i="1"/>
  <c r="AB1371" i="1"/>
  <c r="R1650" i="1"/>
  <c r="M1733" i="1"/>
  <c r="O1733" i="1" s="1"/>
  <c r="P1733" i="1" s="1"/>
  <c r="Q1733" i="1" s="1"/>
  <c r="S1733" i="1" s="1"/>
  <c r="AA1733" i="1"/>
  <c r="R1776" i="1"/>
  <c r="M1271" i="1"/>
  <c r="O1271" i="1" s="1"/>
  <c r="P1271" i="1" s="1"/>
  <c r="Q1271" i="1" s="1"/>
  <c r="S1271" i="1" s="1"/>
  <c r="AA1271" i="1"/>
  <c r="M1621" i="1"/>
  <c r="O1621" i="1" s="1"/>
  <c r="P1621" i="1" s="1"/>
  <c r="Q1621" i="1" s="1"/>
  <c r="S1621" i="1" s="1"/>
  <c r="AA1621" i="1"/>
  <c r="Z1326" i="1"/>
  <c r="AB1326" i="1"/>
  <c r="R1697" i="1"/>
  <c r="R1345" i="1"/>
  <c r="M1577" i="1"/>
  <c r="O1577" i="1" s="1"/>
  <c r="P1577" i="1" s="1"/>
  <c r="Q1577" i="1" s="1"/>
  <c r="S1577" i="1" s="1"/>
  <c r="AA1577" i="1"/>
  <c r="M1312" i="1"/>
  <c r="O1312" i="1" s="1"/>
  <c r="P1312" i="1" s="1"/>
  <c r="Q1312" i="1" s="1"/>
  <c r="S1312" i="1" s="1"/>
  <c r="AA1312" i="1"/>
  <c r="M1429" i="1"/>
  <c r="O1429" i="1" s="1"/>
  <c r="P1429" i="1" s="1"/>
  <c r="Q1429" i="1" s="1"/>
  <c r="S1429" i="1" s="1"/>
  <c r="AA1429" i="1"/>
  <c r="M1537" i="1"/>
  <c r="O1537" i="1" s="1"/>
  <c r="P1537" i="1" s="1"/>
  <c r="Q1537" i="1" s="1"/>
  <c r="S1537" i="1" s="1"/>
  <c r="AA1537" i="1"/>
  <c r="M1586" i="1"/>
  <c r="O1586" i="1" s="1"/>
  <c r="P1586" i="1" s="1"/>
  <c r="Q1586" i="1" s="1"/>
  <c r="S1586" i="1" s="1"/>
  <c r="AA1586" i="1"/>
  <c r="M1728" i="1"/>
  <c r="O1728" i="1" s="1"/>
  <c r="P1728" i="1" s="1"/>
  <c r="Q1728" i="1" s="1"/>
  <c r="S1728" i="1" s="1"/>
  <c r="AA1728" i="1"/>
  <c r="R1563" i="1"/>
  <c r="R1390" i="1"/>
  <c r="R1285" i="1"/>
  <c r="AD1281" i="1"/>
  <c r="M1316" i="1"/>
  <c r="O1316" i="1" s="1"/>
  <c r="P1316" i="1" s="1"/>
  <c r="Q1316" i="1" s="1"/>
  <c r="S1316" i="1" s="1"/>
  <c r="AA1316" i="1"/>
  <c r="M1666" i="1"/>
  <c r="O1666" i="1" s="1"/>
  <c r="P1666" i="1" s="1"/>
  <c r="Q1666" i="1" s="1"/>
  <c r="S1666" i="1" s="1"/>
  <c r="AA1666" i="1"/>
  <c r="M1286" i="1"/>
  <c r="O1286" i="1" s="1"/>
  <c r="P1286" i="1" s="1"/>
  <c r="Q1286" i="1" s="1"/>
  <c r="S1286" i="1" s="1"/>
  <c r="AA1286" i="1"/>
  <c r="M1492" i="1"/>
  <c r="O1492" i="1" s="1"/>
  <c r="P1492" i="1" s="1"/>
  <c r="Q1492" i="1" s="1"/>
  <c r="S1492" i="1" s="1"/>
  <c r="AA1492" i="1"/>
  <c r="M1376" i="1"/>
  <c r="O1376" i="1" s="1"/>
  <c r="P1376" i="1" s="1"/>
  <c r="Q1376" i="1" s="1"/>
  <c r="S1376" i="1" s="1"/>
  <c r="AA1376" i="1"/>
  <c r="M1680" i="1"/>
  <c r="O1680" i="1" s="1"/>
  <c r="P1680" i="1" s="1"/>
  <c r="Q1680" i="1" s="1"/>
  <c r="S1680" i="1" s="1"/>
  <c r="AA1680" i="1"/>
  <c r="Z1640" i="1"/>
  <c r="AB1640" i="1"/>
  <c r="M1511" i="1"/>
  <c r="O1511" i="1" s="1"/>
  <c r="P1511" i="1" s="1"/>
  <c r="Q1511" i="1" s="1"/>
  <c r="S1511" i="1" s="1"/>
  <c r="AA1511" i="1"/>
  <c r="M1346" i="1"/>
  <c r="O1346" i="1" s="1"/>
  <c r="P1346" i="1" s="1"/>
  <c r="Q1346" i="1" s="1"/>
  <c r="S1346" i="1" s="1"/>
  <c r="AA1346" i="1"/>
  <c r="M1357" i="1"/>
  <c r="O1357" i="1" s="1"/>
  <c r="P1357" i="1" s="1"/>
  <c r="Q1357" i="1" s="1"/>
  <c r="S1357" i="1" s="1"/>
  <c r="AA1357" i="1"/>
  <c r="M1361" i="1"/>
  <c r="O1361" i="1" s="1"/>
  <c r="P1361" i="1" s="1"/>
  <c r="Q1361" i="1" s="1"/>
  <c r="S1361" i="1" s="1"/>
  <c r="AA1361" i="1"/>
  <c r="M1447" i="1"/>
  <c r="O1447" i="1" s="1"/>
  <c r="P1447" i="1" s="1"/>
  <c r="Q1447" i="1" s="1"/>
  <c r="S1447" i="1" s="1"/>
  <c r="AA1447" i="1"/>
  <c r="M1301" i="1"/>
  <c r="O1301" i="1" s="1"/>
  <c r="P1301" i="1" s="1"/>
  <c r="Q1301" i="1" s="1"/>
  <c r="S1301" i="1" s="1"/>
  <c r="AA1301" i="1"/>
  <c r="M1608" i="1"/>
  <c r="O1608" i="1" s="1"/>
  <c r="P1608" i="1" s="1"/>
  <c r="Q1608" i="1" s="1"/>
  <c r="S1608" i="1" s="1"/>
  <c r="AA1608" i="1"/>
  <c r="M1571" i="1"/>
  <c r="O1571" i="1" s="1"/>
  <c r="P1571" i="1" s="1"/>
  <c r="Q1571" i="1" s="1"/>
  <c r="S1571" i="1" s="1"/>
  <c r="AA1571" i="1"/>
  <c r="M1792" i="1"/>
  <c r="O1792" i="1" s="1"/>
  <c r="P1792" i="1" s="1"/>
  <c r="Q1792" i="1" s="1"/>
  <c r="S1792" i="1" s="1"/>
  <c r="AA1792" i="1"/>
  <c r="R1240" i="1"/>
  <c r="M1384" i="1"/>
  <c r="O1384" i="1" s="1"/>
  <c r="P1384" i="1" s="1"/>
  <c r="Q1384" i="1" s="1"/>
  <c r="S1384" i="1" s="1"/>
  <c r="AA1384" i="1"/>
  <c r="R1576" i="1"/>
  <c r="Z1236" i="1"/>
  <c r="AB1236" i="1"/>
  <c r="M1256" i="1"/>
  <c r="O1256" i="1" s="1"/>
  <c r="P1256" i="1" s="1"/>
  <c r="Q1256" i="1" s="1"/>
  <c r="S1256" i="1" s="1"/>
  <c r="AA1256" i="1"/>
  <c r="M1391" i="1"/>
  <c r="O1391" i="1" s="1"/>
  <c r="P1391" i="1" s="1"/>
  <c r="Q1391" i="1" s="1"/>
  <c r="S1391" i="1" s="1"/>
  <c r="AA1391" i="1"/>
  <c r="M1352" i="1"/>
  <c r="O1352" i="1" s="1"/>
  <c r="P1352" i="1" s="1"/>
  <c r="Q1352" i="1" s="1"/>
  <c r="S1352" i="1" s="1"/>
  <c r="AA1352" i="1"/>
  <c r="M1715" i="1"/>
  <c r="O1715" i="1" s="1"/>
  <c r="P1715" i="1" s="1"/>
  <c r="Q1715" i="1" s="1"/>
  <c r="S1715" i="1" s="1"/>
  <c r="AA1715" i="1"/>
  <c r="M1804" i="1"/>
  <c r="O1804" i="1" s="1"/>
  <c r="P1804" i="1" s="1"/>
  <c r="Q1804" i="1" s="1"/>
  <c r="S1804" i="1" s="1"/>
  <c r="AA1804" i="1"/>
  <c r="Z1560" i="1"/>
  <c r="AB1560" i="1"/>
  <c r="AD1470" i="1"/>
  <c r="AO1470" i="1" s="1"/>
  <c r="M1331" i="1"/>
  <c r="O1331" i="1" s="1"/>
  <c r="P1331" i="1" s="1"/>
  <c r="Q1331" i="1" s="1"/>
  <c r="S1331" i="1" s="1"/>
  <c r="AA1331" i="1"/>
  <c r="M1750" i="1"/>
  <c r="O1750" i="1" s="1"/>
  <c r="P1750" i="1" s="1"/>
  <c r="Q1750" i="1" s="1"/>
  <c r="S1750" i="1" s="1"/>
  <c r="AA1750" i="1"/>
  <c r="M1519" i="1"/>
  <c r="O1519" i="1" s="1"/>
  <c r="P1519" i="1" s="1"/>
  <c r="Q1519" i="1" s="1"/>
  <c r="S1519" i="1" s="1"/>
  <c r="AA1519" i="1"/>
  <c r="M1737" i="1"/>
  <c r="O1737" i="1" s="1"/>
  <c r="P1737" i="1" s="1"/>
  <c r="Q1737" i="1" s="1"/>
  <c r="S1737" i="1" s="1"/>
  <c r="AA1737" i="1"/>
  <c r="R1510" i="1"/>
  <c r="M1756" i="1"/>
  <c r="O1756" i="1" s="1"/>
  <c r="P1756" i="1" s="1"/>
  <c r="Q1756" i="1" s="1"/>
  <c r="S1756" i="1" s="1"/>
  <c r="AA1756" i="1"/>
  <c r="M1406" i="1"/>
  <c r="O1406" i="1" s="1"/>
  <c r="P1406" i="1" s="1"/>
  <c r="Q1406" i="1" s="1"/>
  <c r="S1406" i="1" s="1"/>
  <c r="AA1406" i="1"/>
  <c r="M1564" i="1"/>
  <c r="O1564" i="1" s="1"/>
  <c r="P1564" i="1" s="1"/>
  <c r="Q1564" i="1" s="1"/>
  <c r="S1564" i="1" s="1"/>
  <c r="AA1564" i="1"/>
  <c r="M1761" i="1"/>
  <c r="O1761" i="1" s="1"/>
  <c r="P1761" i="1" s="1"/>
  <c r="Q1761" i="1" s="1"/>
  <c r="S1761" i="1" s="1"/>
  <c r="AA1761" i="1"/>
  <c r="M1339" i="1"/>
  <c r="O1339" i="1" s="1"/>
  <c r="P1339" i="1" s="1"/>
  <c r="Q1339" i="1" s="1"/>
  <c r="S1339" i="1" s="1"/>
  <c r="AA1339" i="1"/>
  <c r="M1532" i="1"/>
  <c r="O1532" i="1" s="1"/>
  <c r="P1532" i="1" s="1"/>
  <c r="Q1532" i="1" s="1"/>
  <c r="S1532" i="1" s="1"/>
  <c r="AA1532" i="1"/>
  <c r="M1294" i="1"/>
  <c r="O1294" i="1" s="1"/>
  <c r="P1294" i="1" s="1"/>
  <c r="Q1294" i="1" s="1"/>
  <c r="S1294" i="1" s="1"/>
  <c r="AA1294" i="1"/>
  <c r="Z1461" i="1"/>
  <c r="AB1461" i="1"/>
  <c r="R1661" i="1"/>
  <c r="M1487" i="1"/>
  <c r="O1487" i="1" s="1"/>
  <c r="P1487" i="1" s="1"/>
  <c r="Q1487" i="1" s="1"/>
  <c r="S1487" i="1" s="1"/>
  <c r="AA1487" i="1"/>
  <c r="M1698" i="1"/>
  <c r="O1698" i="1" s="1"/>
  <c r="P1698" i="1" s="1"/>
  <c r="Q1698" i="1" s="1"/>
  <c r="S1698" i="1" s="1"/>
  <c r="AA1698" i="1"/>
  <c r="R1803" i="1"/>
  <c r="M1626" i="1"/>
  <c r="O1626" i="1" s="1"/>
  <c r="P1626" i="1" s="1"/>
  <c r="Q1626" i="1" s="1"/>
  <c r="S1626" i="1" s="1"/>
  <c r="AA1626" i="1"/>
  <c r="M1662" i="1"/>
  <c r="O1662" i="1" s="1"/>
  <c r="P1662" i="1" s="1"/>
  <c r="Q1662" i="1" s="1"/>
  <c r="S1662" i="1" s="1"/>
  <c r="AA1662" i="1"/>
  <c r="Z1604" i="1"/>
  <c r="AD1604" i="1" s="1"/>
  <c r="AO1604" i="1" s="1"/>
  <c r="M1765" i="1"/>
  <c r="O1765" i="1" s="1"/>
  <c r="P1765" i="1" s="1"/>
  <c r="Q1765" i="1" s="1"/>
  <c r="S1765" i="1" s="1"/>
  <c r="AA1765" i="1"/>
  <c r="M1466" i="1"/>
  <c r="O1466" i="1" s="1"/>
  <c r="P1466" i="1" s="1"/>
  <c r="Q1466" i="1" s="1"/>
  <c r="S1466" i="1" s="1"/>
  <c r="AA1466" i="1"/>
  <c r="M1402" i="1"/>
  <c r="O1402" i="1" s="1"/>
  <c r="P1402" i="1" s="1"/>
  <c r="Q1402" i="1" s="1"/>
  <c r="S1402" i="1" s="1"/>
  <c r="AA1402" i="1"/>
  <c r="M1267" i="1"/>
  <c r="O1267" i="1" s="1"/>
  <c r="P1267" i="1" s="1"/>
  <c r="Q1267" i="1" s="1"/>
  <c r="S1267" i="1" s="1"/>
  <c r="AA1267" i="1"/>
  <c r="M1541" i="1"/>
  <c r="O1541" i="1" s="1"/>
  <c r="P1541" i="1" s="1"/>
  <c r="Q1541" i="1" s="1"/>
  <c r="S1541" i="1" s="1"/>
  <c r="AA1541" i="1"/>
  <c r="M1651" i="1"/>
  <c r="O1651" i="1" s="1"/>
  <c r="P1651" i="1" s="1"/>
  <c r="Q1651" i="1" s="1"/>
  <c r="S1651" i="1" s="1"/>
  <c r="AA1651" i="1"/>
  <c r="M1496" i="1"/>
  <c r="O1496" i="1" s="1"/>
  <c r="P1496" i="1" s="1"/>
  <c r="Q1496" i="1" s="1"/>
  <c r="S1496" i="1" s="1"/>
  <c r="AA1496" i="1"/>
  <c r="M1813" i="1"/>
  <c r="O1813" i="1" s="1"/>
  <c r="P1813" i="1" s="1"/>
  <c r="Q1813" i="1" s="1"/>
  <c r="S1813" i="1" s="1"/>
  <c r="AA1813" i="1"/>
  <c r="Z1462" i="1"/>
  <c r="AB1462" i="1"/>
  <c r="R1441" i="1"/>
  <c r="R1486" i="1"/>
  <c r="R1656" i="1"/>
  <c r="R1620" i="1"/>
  <c r="R1714" i="1"/>
  <c r="Z1335" i="1"/>
  <c r="AB1335" i="1"/>
  <c r="M1421" i="1"/>
  <c r="O1421" i="1" s="1"/>
  <c r="P1421" i="1" s="1"/>
  <c r="Q1421" i="1" s="1"/>
  <c r="S1421" i="1" s="1"/>
  <c r="AA1421" i="1"/>
  <c r="M1241" i="1"/>
  <c r="O1241" i="1" s="1"/>
  <c r="P1241" i="1" s="1"/>
  <c r="Q1241" i="1" s="1"/>
  <c r="S1241" i="1" s="1"/>
  <c r="AA1241" i="1"/>
  <c r="M1249" i="1"/>
  <c r="O1249" i="1" s="1"/>
  <c r="P1249" i="1" s="1"/>
  <c r="Q1249" i="1" s="1"/>
  <c r="S1249" i="1" s="1"/>
  <c r="AA1249" i="1"/>
  <c r="M1474" i="1"/>
  <c r="O1474" i="1" s="1"/>
  <c r="P1474" i="1" s="1"/>
  <c r="Q1474" i="1" s="1"/>
  <c r="S1474" i="1" s="1"/>
  <c r="AA1474" i="1"/>
  <c r="M1600" i="1"/>
  <c r="O1600" i="1" s="1"/>
  <c r="P1600" i="1" s="1"/>
  <c r="Q1600" i="1" s="1"/>
  <c r="S1600" i="1" s="1"/>
  <c r="AA1600" i="1"/>
  <c r="M1809" i="1"/>
  <c r="O1809" i="1" s="1"/>
  <c r="P1809" i="1" s="1"/>
  <c r="Q1809" i="1" s="1"/>
  <c r="S1809" i="1" s="1"/>
  <c r="AA1809" i="1"/>
  <c r="R1686" i="1"/>
  <c r="R1248" i="1"/>
  <c r="R1732" i="1"/>
  <c r="AD1372" i="1"/>
  <c r="AO1372" i="1" s="1"/>
  <c r="BE1372" i="1" s="1"/>
  <c r="BL1372" i="1" s="1"/>
  <c r="R1306" i="1"/>
  <c r="BF1676" i="1"/>
  <c r="R1491" i="1"/>
  <c r="R1607" i="1"/>
  <c r="R1311" i="1"/>
  <c r="R1555" i="1"/>
  <c r="R1473" i="1"/>
  <c r="R1721" i="1"/>
  <c r="R1375" i="1"/>
  <c r="R1760" i="1"/>
  <c r="R1356" i="1"/>
  <c r="R1599" i="1"/>
  <c r="R1338" i="1"/>
  <c r="R1465" i="1"/>
  <c r="R1581" i="1"/>
  <c r="R1480" i="1"/>
  <c r="R1531" i="1"/>
  <c r="BF1327" i="1"/>
  <c r="BF1462" i="1"/>
  <c r="Y1551" i="1"/>
  <c r="Y1416" i="1"/>
  <c r="Y1417" i="1"/>
  <c r="AB1417" i="1" s="1"/>
  <c r="T1508" i="1"/>
  <c r="U1508" i="1" s="1"/>
  <c r="X1508" i="1" s="1"/>
  <c r="T1418" i="1"/>
  <c r="U1418" i="1" s="1"/>
  <c r="X1418" i="1" s="1"/>
  <c r="Y1596" i="1"/>
  <c r="T1246" i="1"/>
  <c r="U1246" i="1" s="1"/>
  <c r="X1246" i="1" s="1"/>
  <c r="T1478" i="1"/>
  <c r="U1478" i="1" s="1"/>
  <c r="X1478" i="1" s="1"/>
  <c r="T1283" i="1"/>
  <c r="U1283" i="1" s="1"/>
  <c r="X1283" i="1" s="1"/>
  <c r="W1380" i="1"/>
  <c r="T1388" i="1"/>
  <c r="U1388" i="1" s="1"/>
  <c r="X1388" i="1" s="1"/>
  <c r="T1328" i="1"/>
  <c r="U1328" i="1" s="1"/>
  <c r="X1328" i="1" s="1"/>
  <c r="T1336" i="1"/>
  <c r="U1336" i="1" s="1"/>
  <c r="X1336" i="1" s="1"/>
  <c r="W1507" i="1"/>
  <c r="BF1507" i="1" s="1"/>
  <c r="BF1461" i="1"/>
  <c r="T1426" i="1"/>
  <c r="U1426" i="1" s="1"/>
  <c r="X1426" i="1" s="1"/>
  <c r="W1552" i="1"/>
  <c r="Y1552" i="1" s="1"/>
  <c r="T1648" i="1"/>
  <c r="U1648" i="1" s="1"/>
  <c r="X1648" i="1" s="1"/>
  <c r="T1561" i="1"/>
  <c r="U1561" i="1" s="1"/>
  <c r="X1561" i="1" s="1"/>
  <c r="T1343" i="1"/>
  <c r="U1343" i="1" s="1"/>
  <c r="X1343" i="1" s="1"/>
  <c r="T1381" i="1"/>
  <c r="U1381" i="1" s="1"/>
  <c r="X1381" i="1" s="1"/>
  <c r="T1719" i="1"/>
  <c r="U1719" i="1" s="1"/>
  <c r="X1719" i="1" s="1"/>
  <c r="W1425" i="1"/>
  <c r="Y1425" i="1" s="1"/>
  <c r="AB1425" i="1" s="1"/>
  <c r="T1373" i="1"/>
  <c r="U1373" i="1" s="1"/>
  <c r="X1373" i="1" s="1"/>
  <c r="T1568" i="1"/>
  <c r="U1568" i="1" s="1"/>
  <c r="X1568" i="1" s="1"/>
  <c r="T1253" i="1"/>
  <c r="U1253" i="1" s="1"/>
  <c r="X1253" i="1" s="1"/>
  <c r="Z1245" i="1"/>
  <c r="AD1245" i="1" s="1"/>
  <c r="AO1245" i="1" s="1"/>
  <c r="T1612" i="1"/>
  <c r="U1612" i="1" s="1"/>
  <c r="X1612" i="1" s="1"/>
  <c r="T1516" i="1"/>
  <c r="U1516" i="1" s="1"/>
  <c r="X1516" i="1" s="1"/>
  <c r="T1238" i="1"/>
  <c r="U1238" i="1" s="1"/>
  <c r="X1238" i="1" s="1"/>
  <c r="Z1237" i="1"/>
  <c r="AD1237" i="1" s="1"/>
  <c r="AO1237" i="1" s="1"/>
  <c r="BE1237" i="1" s="1"/>
  <c r="BL1237" i="1" s="1"/>
  <c r="BD1802" i="1"/>
  <c r="BD1344" i="1"/>
  <c r="N1973" i="1" a="1"/>
  <c r="N1973" i="1" s="1"/>
  <c r="BD1691" i="1"/>
  <c r="BD1509" i="1"/>
  <c r="U1970" i="1"/>
  <c r="V1970" i="1" s="1"/>
  <c r="N1614" i="1"/>
  <c r="AW1396" i="1"/>
  <c r="AX1396" i="1" s="1"/>
  <c r="BD1396" i="1" s="1"/>
  <c r="AW1525" i="1"/>
  <c r="AX1525" i="1" s="1"/>
  <c r="BD1525" i="1" s="1"/>
  <c r="AW1266" i="1"/>
  <c r="AX1266" i="1" s="1"/>
  <c r="BD1266" i="1" s="1"/>
  <c r="AW1787" i="1"/>
  <c r="AX1787" i="1" s="1"/>
  <c r="BD1787" i="1" s="1"/>
  <c r="N1570" i="1"/>
  <c r="N1581" i="1"/>
  <c r="N1248" i="1"/>
  <c r="L1817" i="1" a="1"/>
  <c r="L1817" i="1" s="1"/>
  <c r="L1810" i="1" a="1"/>
  <c r="L1810" i="1" s="1"/>
  <c r="L1778" i="1" a="1"/>
  <c r="L1778" i="1" s="1"/>
  <c r="L1805" i="1" a="1"/>
  <c r="L1805" i="1" s="1"/>
  <c r="L1789" i="1" a="1"/>
  <c r="L1789" i="1" s="1"/>
  <c r="L1769" i="1" a="1"/>
  <c r="L1769" i="1" s="1"/>
  <c r="L1762" i="1" a="1"/>
  <c r="L1762" i="1" s="1"/>
  <c r="L1688" i="1" a="1"/>
  <c r="L1688" i="1" s="1"/>
  <c r="L1627" i="1" a="1"/>
  <c r="L1627" i="1" s="1"/>
  <c r="L1578" i="1" a="1"/>
  <c r="L1578" i="1" s="1"/>
  <c r="L1793" i="1" a="1"/>
  <c r="L1793" i="1" s="1"/>
  <c r="L1751" i="1" a="1"/>
  <c r="L1751" i="1" s="1"/>
  <c r="L1658" i="1" a="1"/>
  <c r="L1658" i="1" s="1"/>
  <c r="L1609" i="1" a="1"/>
  <c r="L1609" i="1" s="1"/>
  <c r="L1741" i="1" a="1"/>
  <c r="L1741" i="1" s="1"/>
  <c r="L1706" i="1" a="1"/>
  <c r="L1706" i="1" s="1"/>
  <c r="L1663" i="1" a="1"/>
  <c r="L1663" i="1" s="1"/>
  <c r="L1645" i="1" a="1"/>
  <c r="L1645" i="1" s="1"/>
  <c r="L1565" i="1" a="1"/>
  <c r="L1565" i="1" s="1"/>
  <c r="L1542" i="1" a="1"/>
  <c r="L1542" i="1" s="1"/>
  <c r="L1488" i="1" a="1"/>
  <c r="L1488" i="1" s="1"/>
  <c r="L1467" i="1" a="1"/>
  <c r="L1467" i="1" s="1"/>
  <c r="L1317" i="1" a="1"/>
  <c r="L1317" i="1" s="1"/>
  <c r="L1272" i="1" a="1"/>
  <c r="L1272" i="1" s="1"/>
  <c r="L1784" i="1" a="1"/>
  <c r="L1784" i="1" s="1"/>
  <c r="L1634" i="1" a="1"/>
  <c r="L1634" i="1" s="1"/>
  <c r="L1572" i="1" a="1"/>
  <c r="L1572" i="1" s="1"/>
  <c r="L1422" i="1" a="1"/>
  <c r="L1422" i="1" s="1"/>
  <c r="L1407" i="1" a="1"/>
  <c r="L1407" i="1" s="1"/>
  <c r="L1332" i="1" a="1"/>
  <c r="L1332" i="1" s="1"/>
  <c r="L1814" i="1" a="1"/>
  <c r="L1814" i="1" s="1"/>
  <c r="L1734" i="1" a="1"/>
  <c r="L1734" i="1" s="1"/>
  <c r="L1729" i="1" a="1"/>
  <c r="L1729" i="1" s="1"/>
  <c r="L1699" i="1" a="1"/>
  <c r="L1699" i="1" s="1"/>
  <c r="L1681" i="1" a="1"/>
  <c r="L1681" i="1" s="1"/>
  <c r="L1545" i="1" a="1"/>
  <c r="L1545" i="1" s="1"/>
  <c r="L1437" i="1" a="1"/>
  <c r="L1437" i="1" s="1"/>
  <c r="L1527" i="1" a="1"/>
  <c r="L1527" i="1" s="1"/>
  <c r="L1452" i="1" a="1"/>
  <c r="L1452" i="1" s="1"/>
  <c r="L1766" i="1" a="1"/>
  <c r="L1766" i="1" s="1"/>
  <c r="L1757" i="1" a="1"/>
  <c r="L1757" i="1" s="1"/>
  <c r="L1631" i="1" a="1"/>
  <c r="L1631" i="1" s="1"/>
  <c r="L1583" i="1" a="1"/>
  <c r="L1583" i="1" s="1"/>
  <c r="L1723" i="1" a="1"/>
  <c r="L1723" i="1" s="1"/>
  <c r="L1398" i="1" a="1"/>
  <c r="L1398" i="1" s="1"/>
  <c r="L1287" i="1" a="1"/>
  <c r="L1287" i="1" s="1"/>
  <c r="L1242" i="1" a="1"/>
  <c r="L1242" i="1" s="1"/>
  <c r="L1601" i="1" a="1"/>
  <c r="L1601" i="1" s="1"/>
  <c r="L1557" i="1" a="1"/>
  <c r="L1557" i="1" s="1"/>
  <c r="L1430" i="1" a="1"/>
  <c r="L1430" i="1" s="1"/>
  <c r="L1313" i="1" a="1"/>
  <c r="L1313" i="1" s="1"/>
  <c r="L1308" i="1" a="1"/>
  <c r="L1308" i="1" s="1"/>
  <c r="L1268" i="1" a="1"/>
  <c r="L1268" i="1" s="1"/>
  <c r="L1590" i="1" a="1"/>
  <c r="L1590" i="1" s="1"/>
  <c r="L1500" i="1" a="1"/>
  <c r="L1500" i="1" s="1"/>
  <c r="L1295" i="1" a="1"/>
  <c r="L1295" i="1" s="1"/>
  <c r="L1716" i="1" a="1"/>
  <c r="L1716" i="1" s="1"/>
  <c r="L1622" i="1" a="1"/>
  <c r="L1622" i="1" s="1"/>
  <c r="L1493" i="1" a="1"/>
  <c r="L1493" i="1" s="1"/>
  <c r="L1482" i="1" a="1"/>
  <c r="L1482" i="1" s="1"/>
  <c r="L1250" i="1" a="1"/>
  <c r="L1250" i="1" s="1"/>
  <c r="L1443" i="1" a="1"/>
  <c r="L1443" i="1" s="1"/>
  <c r="L1362" i="1" a="1"/>
  <c r="L1362" i="1" s="1"/>
  <c r="L1796" i="1" a="1"/>
  <c r="L1796" i="1" s="1"/>
  <c r="L1670" i="1" a="1"/>
  <c r="L1670" i="1" s="1"/>
  <c r="L1512" i="1" a="1"/>
  <c r="L1512" i="1" s="1"/>
  <c r="L1455" i="1" a="1"/>
  <c r="L1455" i="1" s="1"/>
  <c r="L1353" i="1" a="1"/>
  <c r="L1353" i="1" s="1"/>
  <c r="L1616" i="1" a="1"/>
  <c r="L1616" i="1" s="1"/>
  <c r="L1448" i="1" a="1"/>
  <c r="L1448" i="1" s="1"/>
  <c r="L1392" i="1" a="1"/>
  <c r="L1392" i="1" s="1"/>
  <c r="L1703" i="1" a="1"/>
  <c r="L1703" i="1" s="1"/>
  <c r="L1694" i="1" a="1"/>
  <c r="L1694" i="1" s="1"/>
  <c r="L1667" i="1" a="1"/>
  <c r="L1667" i="1" s="1"/>
  <c r="L1497" i="1" a="1"/>
  <c r="L1497" i="1" s="1"/>
  <c r="L1320" i="1" a="1"/>
  <c r="L1320" i="1" s="1"/>
  <c r="L1257" i="1" a="1"/>
  <c r="L1257" i="1" s="1"/>
  <c r="L1538" i="1" a="1"/>
  <c r="L1538" i="1" s="1"/>
  <c r="L1403" i="1" a="1"/>
  <c r="L1403" i="1" s="1"/>
  <c r="L1385" i="1" a="1"/>
  <c r="L1385" i="1" s="1"/>
  <c r="L1738" i="1" a="1"/>
  <c r="L1738" i="1" s="1"/>
  <c r="L1587" i="1" a="1"/>
  <c r="L1587" i="1" s="1"/>
  <c r="L1365" i="1" a="1"/>
  <c r="L1365" i="1" s="1"/>
  <c r="L1302" i="1" a="1"/>
  <c r="L1302" i="1" s="1"/>
  <c r="L1347" i="1" a="1"/>
  <c r="L1347" i="1" s="1"/>
  <c r="L1652" i="1" a="1"/>
  <c r="L1652" i="1" s="1"/>
  <c r="L1533" i="1" a="1"/>
  <c r="L1533" i="1" s="1"/>
  <c r="L1410" i="1" a="1"/>
  <c r="L1410" i="1" s="1"/>
  <c r="L1275" i="1" a="1"/>
  <c r="L1275" i="1" s="1"/>
  <c r="L1377" i="1" a="1"/>
  <c r="L1377" i="1" s="1"/>
  <c r="L1358" i="1" a="1"/>
  <c r="L1358" i="1" s="1"/>
  <c r="L1340" i="1" a="1"/>
  <c r="L1340" i="1" s="1"/>
  <c r="L1475" i="1" a="1"/>
  <c r="L1475" i="1" s="1"/>
  <c r="L1263" i="1" a="1"/>
  <c r="L1263" i="1" s="1"/>
  <c r="L1520" i="1" a="1"/>
  <c r="L1520" i="1" s="1"/>
  <c r="N1510" i="1"/>
  <c r="N1420" i="1"/>
  <c r="V1238" i="1"/>
  <c r="N1650" i="1"/>
  <c r="AW1625" i="1"/>
  <c r="AX1625" i="1" s="1"/>
  <c r="BD1625" i="1" s="1"/>
  <c r="AW1755" i="1"/>
  <c r="AX1755" i="1" s="1"/>
  <c r="BD1755" i="1" s="1"/>
  <c r="AW1383" i="1"/>
  <c r="AX1383" i="1" s="1"/>
  <c r="BD1383" i="1" s="1"/>
  <c r="V1246" i="1"/>
  <c r="N1375" i="1"/>
  <c r="AW1401" i="1"/>
  <c r="AX1401" i="1" s="1"/>
  <c r="BD1401" i="1" s="1"/>
  <c r="AW1306" i="1"/>
  <c r="AX1306" i="1" s="1"/>
  <c r="BD1306" i="1" s="1"/>
  <c r="AW1776" i="1"/>
  <c r="AX1776" i="1" s="1"/>
  <c r="BD1776" i="1" s="1"/>
  <c r="K1778" i="1" a="1"/>
  <c r="K1778" i="1" s="1"/>
  <c r="K1817" i="1" a="1"/>
  <c r="K1817" i="1" s="1"/>
  <c r="K1810" i="1" a="1"/>
  <c r="K1810" i="1" s="1"/>
  <c r="K1805" i="1" a="1"/>
  <c r="K1805" i="1" s="1"/>
  <c r="K1789" i="1" a="1"/>
  <c r="K1789" i="1" s="1"/>
  <c r="K1716" i="1" a="1"/>
  <c r="K1716" i="1" s="1"/>
  <c r="K1796" i="1" a="1"/>
  <c r="K1796" i="1" s="1"/>
  <c r="K1741" i="1" a="1"/>
  <c r="K1741" i="1" s="1"/>
  <c r="K1734" i="1" a="1"/>
  <c r="K1734" i="1" s="1"/>
  <c r="K1729" i="1" a="1"/>
  <c r="K1729" i="1" s="1"/>
  <c r="K1723" i="1" a="1"/>
  <c r="K1723" i="1" s="1"/>
  <c r="K1762" i="1" a="1"/>
  <c r="K1762" i="1" s="1"/>
  <c r="K1706" i="1" a="1"/>
  <c r="K1706" i="1" s="1"/>
  <c r="K1814" i="1" a="1"/>
  <c r="K1814" i="1" s="1"/>
  <c r="K1688" i="1" a="1"/>
  <c r="K1688" i="1" s="1"/>
  <c r="K1622" i="1" a="1"/>
  <c r="K1622" i="1" s="1"/>
  <c r="K1583" i="1" a="1"/>
  <c r="K1583" i="1" s="1"/>
  <c r="K1793" i="1" a="1"/>
  <c r="K1793" i="1" s="1"/>
  <c r="K1703" i="1" a="1"/>
  <c r="K1703" i="1" s="1"/>
  <c r="K1631" i="1" a="1"/>
  <c r="K1631" i="1" s="1"/>
  <c r="K1590" i="1" a="1"/>
  <c r="K1590" i="1" s="1"/>
  <c r="K1533" i="1" a="1"/>
  <c r="K1533" i="1" s="1"/>
  <c r="K1512" i="1" a="1"/>
  <c r="K1512" i="1" s="1"/>
  <c r="K1757" i="1" a="1"/>
  <c r="K1757" i="1" s="1"/>
  <c r="K1634" i="1" a="1"/>
  <c r="K1634" i="1" s="1"/>
  <c r="K1609" i="1" a="1"/>
  <c r="K1609" i="1" s="1"/>
  <c r="K1545" i="1" a="1"/>
  <c r="K1545" i="1" s="1"/>
  <c r="K1520" i="1" a="1"/>
  <c r="K1520" i="1" s="1"/>
  <c r="K1443" i="1" a="1"/>
  <c r="K1443" i="1" s="1"/>
  <c r="K1403" i="1" a="1"/>
  <c r="K1403" i="1" s="1"/>
  <c r="K1645" i="1" a="1"/>
  <c r="K1645" i="1" s="1"/>
  <c r="K1482" i="1" a="1"/>
  <c r="K1482" i="1" s="1"/>
  <c r="K1257" i="1" a="1"/>
  <c r="K1257" i="1" s="1"/>
  <c r="K1784" i="1" a="1"/>
  <c r="K1784" i="1" s="1"/>
  <c r="K1766" i="1" a="1"/>
  <c r="K1766" i="1" s="1"/>
  <c r="K1670" i="1" a="1"/>
  <c r="K1670" i="1" s="1"/>
  <c r="K1652" i="1" a="1"/>
  <c r="K1652" i="1" s="1"/>
  <c r="K1452" i="1" a="1"/>
  <c r="K1452" i="1" s="1"/>
  <c r="K1347" i="1" a="1"/>
  <c r="K1347" i="1" s="1"/>
  <c r="K1751" i="1" a="1"/>
  <c r="K1751" i="1" s="1"/>
  <c r="K1587" i="1" a="1"/>
  <c r="K1587" i="1" s="1"/>
  <c r="K1769" i="1" a="1"/>
  <c r="K1769" i="1" s="1"/>
  <c r="K1738" i="1" a="1"/>
  <c r="K1738" i="1" s="1"/>
  <c r="K1658" i="1" a="1"/>
  <c r="K1658" i="1" s="1"/>
  <c r="K1627" i="1" a="1"/>
  <c r="K1627" i="1" s="1"/>
  <c r="K1694" i="1" a="1"/>
  <c r="K1694" i="1" s="1"/>
  <c r="K1527" i="1" a="1"/>
  <c r="K1527" i="1" s="1"/>
  <c r="K1500" i="1" a="1"/>
  <c r="K1500" i="1" s="1"/>
  <c r="K1268" i="1" a="1"/>
  <c r="K1268" i="1" s="1"/>
  <c r="K1578" i="1" a="1"/>
  <c r="K1578" i="1" s="1"/>
  <c r="K1542" i="1" a="1"/>
  <c r="K1542" i="1" s="1"/>
  <c r="K1410" i="1" a="1"/>
  <c r="K1410" i="1" s="1"/>
  <c r="K1263" i="1" a="1"/>
  <c r="K1263" i="1" s="1"/>
  <c r="K1601" i="1" a="1"/>
  <c r="K1601" i="1" s="1"/>
  <c r="K1557" i="1" a="1"/>
  <c r="K1557" i="1" s="1"/>
  <c r="K1430" i="1" a="1"/>
  <c r="K1430" i="1" s="1"/>
  <c r="K1313" i="1" a="1"/>
  <c r="K1313" i="1" s="1"/>
  <c r="K1308" i="1" a="1"/>
  <c r="K1308" i="1" s="1"/>
  <c r="K1681" i="1" a="1"/>
  <c r="K1681" i="1" s="1"/>
  <c r="K1467" i="1" a="1"/>
  <c r="K1467" i="1" s="1"/>
  <c r="K1455" i="1" a="1"/>
  <c r="K1455" i="1" s="1"/>
  <c r="K1437" i="1" a="1"/>
  <c r="K1437" i="1" s="1"/>
  <c r="K1320" i="1" a="1"/>
  <c r="K1320" i="1" s="1"/>
  <c r="K1667" i="1" a="1"/>
  <c r="K1667" i="1" s="1"/>
  <c r="K1407" i="1" a="1"/>
  <c r="K1407" i="1" s="1"/>
  <c r="K1385" i="1" a="1"/>
  <c r="K1385" i="1" s="1"/>
  <c r="K1317" i="1" a="1"/>
  <c r="K1317" i="1" s="1"/>
  <c r="K1295" i="1" a="1"/>
  <c r="K1295" i="1" s="1"/>
  <c r="K1362" i="1" a="1"/>
  <c r="K1362" i="1" s="1"/>
  <c r="K1242" i="1" a="1"/>
  <c r="K1242" i="1" s="1"/>
  <c r="K1663" i="1" a="1"/>
  <c r="K1663" i="1" s="1"/>
  <c r="K1572" i="1" a="1"/>
  <c r="K1572" i="1" s="1"/>
  <c r="K1398" i="1" a="1"/>
  <c r="K1398" i="1" s="1"/>
  <c r="K1538" i="1" a="1"/>
  <c r="K1538" i="1" s="1"/>
  <c r="K1250" i="1" a="1"/>
  <c r="K1250" i="1" s="1"/>
  <c r="K1422" i="1" a="1"/>
  <c r="K1422" i="1" s="1"/>
  <c r="K1616" i="1" a="1"/>
  <c r="K1616" i="1" s="1"/>
  <c r="K1565" i="1" a="1"/>
  <c r="K1565" i="1" s="1"/>
  <c r="K1488" i="1" a="1"/>
  <c r="K1488" i="1" s="1"/>
  <c r="K1448" i="1" a="1"/>
  <c r="K1448" i="1" s="1"/>
  <c r="K1392" i="1" a="1"/>
  <c r="K1392" i="1" s="1"/>
  <c r="K1287" i="1" a="1"/>
  <c r="K1287" i="1" s="1"/>
  <c r="K1497" i="1" a="1"/>
  <c r="K1497" i="1" s="1"/>
  <c r="K1365" i="1" a="1"/>
  <c r="K1365" i="1" s="1"/>
  <c r="K1302" i="1" a="1"/>
  <c r="K1302" i="1" s="1"/>
  <c r="K1275" i="1" a="1"/>
  <c r="K1275" i="1" s="1"/>
  <c r="K1377" i="1" a="1"/>
  <c r="K1377" i="1" s="1"/>
  <c r="K1358" i="1" a="1"/>
  <c r="K1358" i="1" s="1"/>
  <c r="K1340" i="1" a="1"/>
  <c r="K1340" i="1" s="1"/>
  <c r="K1272" i="1" a="1"/>
  <c r="K1272" i="1" s="1"/>
  <c r="K1699" i="1" a="1"/>
  <c r="K1699" i="1" s="1"/>
  <c r="K1475" i="1" a="1"/>
  <c r="K1475" i="1" s="1"/>
  <c r="K1332" i="1" a="1"/>
  <c r="K1332" i="1" s="1"/>
  <c r="K1493" i="1" a="1"/>
  <c r="K1493" i="1" s="1"/>
  <c r="K1353" i="1" a="1"/>
  <c r="K1353" i="1" s="1"/>
  <c r="N1599" i="1"/>
  <c r="N1311" i="1"/>
  <c r="N1782" i="1"/>
  <c r="N1446" i="1"/>
  <c r="AW1803" i="1"/>
  <c r="AX1803" i="1" s="1"/>
  <c r="AW1240" i="1"/>
  <c r="AX1240" i="1" s="1"/>
  <c r="BD1240" i="1" s="1"/>
  <c r="AW1570" i="1"/>
  <c r="AX1570" i="1" s="1"/>
  <c r="BD1570" i="1" s="1"/>
  <c r="AW1661" i="1"/>
  <c r="AX1661" i="1" s="1"/>
  <c r="BD1661" i="1" s="1"/>
  <c r="N1531" i="1"/>
  <c r="AI1284" i="1"/>
  <c r="P1969" i="1" s="1" a="1"/>
  <c r="P1969" i="1" s="1"/>
  <c r="O1969" i="1" a="1"/>
  <c r="O1969" i="1" s="1"/>
  <c r="N1643" i="1"/>
  <c r="BD1283" i="1"/>
  <c r="S1967" i="1" s="1" a="1"/>
  <c r="S1967" i="1" s="1"/>
  <c r="P1967" i="1" a="1"/>
  <c r="P1967" i="1" s="1"/>
  <c r="U1967" i="1" s="1"/>
  <c r="N1396" i="1"/>
  <c r="N1803" i="1"/>
  <c r="N1401" i="1"/>
  <c r="N1721" i="1"/>
  <c r="N1661" i="1"/>
  <c r="N1345" i="1"/>
  <c r="V1388" i="1"/>
  <c r="N1473" i="1"/>
  <c r="N1441" i="1"/>
  <c r="V1426" i="1"/>
  <c r="AH1402" i="1"/>
  <c r="AI1402" i="1" s="1"/>
  <c r="AH1577" i="1"/>
  <c r="AI1577" i="1" s="1"/>
  <c r="AH1397" i="1"/>
  <c r="AI1397" i="1" s="1"/>
  <c r="AH1492" i="1"/>
  <c r="AI1492" i="1" s="1"/>
  <c r="AH1626" i="1"/>
  <c r="AI1626" i="1" s="1"/>
  <c r="AH1249" i="1"/>
  <c r="AI1249" i="1" s="1"/>
  <c r="AH1436" i="1"/>
  <c r="AI1436" i="1" s="1"/>
  <c r="AH1737" i="1"/>
  <c r="AI1737" i="1" s="1"/>
  <c r="AH1346" i="1"/>
  <c r="AI1346" i="1" s="1"/>
  <c r="AH1702" i="1"/>
  <c r="AI1702" i="1" s="1"/>
  <c r="AH1657" i="1"/>
  <c r="AI1657" i="1" s="1"/>
  <c r="AH1429" i="1"/>
  <c r="AI1429" i="1" s="1"/>
  <c r="AH1357" i="1"/>
  <c r="AI1357" i="1" s="1"/>
  <c r="AH1406" i="1"/>
  <c r="AI1406" i="1" s="1"/>
  <c r="AH1761" i="1"/>
  <c r="AI1761" i="1" s="1"/>
  <c r="AH1621" i="1"/>
  <c r="AI1621" i="1" s="1"/>
  <c r="AH1352" i="1"/>
  <c r="AI1352" i="1" s="1"/>
  <c r="AH1262" i="1"/>
  <c r="AI1262" i="1" s="1"/>
  <c r="AH1756" i="1"/>
  <c r="AI1756" i="1" s="1"/>
  <c r="AH1750" i="1"/>
  <c r="AI1750" i="1" s="1"/>
  <c r="AH1519" i="1"/>
  <c r="AI1519" i="1" s="1"/>
  <c r="AH1666" i="1"/>
  <c r="AI1666" i="1" s="1"/>
  <c r="AH1813" i="1"/>
  <c r="AI1813" i="1" s="1"/>
  <c r="AH1571" i="1"/>
  <c r="AI1571" i="1" s="1"/>
  <c r="AH1765" i="1"/>
  <c r="AI1765" i="1" s="1"/>
  <c r="AH1809" i="1"/>
  <c r="AI1809" i="1" s="1"/>
  <c r="AH1532" i="1"/>
  <c r="AI1532" i="1" s="1"/>
  <c r="AH1777" i="1"/>
  <c r="AI1777" i="1" s="1"/>
  <c r="AH1715" i="1"/>
  <c r="AI1715" i="1" s="1"/>
  <c r="AH1733" i="1"/>
  <c r="AI1733" i="1" s="1"/>
  <c r="AH1301" i="1"/>
  <c r="AI1301" i="1" s="1"/>
  <c r="AH1312" i="1"/>
  <c r="AI1312" i="1" s="1"/>
  <c r="AH1339" i="1"/>
  <c r="AI1339" i="1" s="1"/>
  <c r="AH1481" i="1"/>
  <c r="AI1481" i="1" s="1"/>
  <c r="AH1256" i="1"/>
  <c r="AI1256" i="1" s="1"/>
  <c r="AH1361" i="1"/>
  <c r="AI1361" i="1" s="1"/>
  <c r="AH1541" i="1"/>
  <c r="AI1541" i="1" s="1"/>
  <c r="AH1496" i="1"/>
  <c r="AI1496" i="1" s="1"/>
  <c r="AH1582" i="1"/>
  <c r="AI1582" i="1" s="1"/>
  <c r="AH1662" i="1"/>
  <c r="AI1662" i="1" s="1"/>
  <c r="AH1788" i="1"/>
  <c r="AI1788" i="1" s="1"/>
  <c r="AH1564" i="1"/>
  <c r="AI1564" i="1" s="1"/>
  <c r="AH1384" i="1"/>
  <c r="AI1384" i="1" s="1"/>
  <c r="AH1511" i="1"/>
  <c r="AI1511" i="1" s="1"/>
  <c r="AH1376" i="1"/>
  <c r="AI1376" i="1" s="1"/>
  <c r="AH1556" i="1"/>
  <c r="AI1556" i="1" s="1"/>
  <c r="AH1608" i="1"/>
  <c r="AI1608" i="1" s="1"/>
  <c r="AH1466" i="1"/>
  <c r="AI1466" i="1" s="1"/>
  <c r="AH1294" i="1"/>
  <c r="AI1294" i="1" s="1"/>
  <c r="AH1693" i="1"/>
  <c r="AI1693" i="1" s="1"/>
  <c r="AH1728" i="1"/>
  <c r="AI1728" i="1" s="1"/>
  <c r="AH1451" i="1"/>
  <c r="AI1451" i="1" s="1"/>
  <c r="AH1680" i="1"/>
  <c r="AI1680" i="1" s="1"/>
  <c r="AH1615" i="1"/>
  <c r="AI1615" i="1" s="1"/>
  <c r="AH1391" i="1"/>
  <c r="AI1391" i="1" s="1"/>
  <c r="AH1331" i="1"/>
  <c r="AI1331" i="1" s="1"/>
  <c r="AH1698" i="1"/>
  <c r="AI1698" i="1" s="1"/>
  <c r="AH1804" i="1"/>
  <c r="AI1804" i="1" s="1"/>
  <c r="AH1651" i="1"/>
  <c r="AI1651" i="1" s="1"/>
  <c r="AH1421" i="1"/>
  <c r="AI1421" i="1" s="1"/>
  <c r="AH1447" i="1"/>
  <c r="AI1447" i="1" s="1"/>
  <c r="AH1316" i="1"/>
  <c r="AI1316" i="1" s="1"/>
  <c r="AH1687" i="1"/>
  <c r="AI1687" i="1" s="1"/>
  <c r="AH1600" i="1"/>
  <c r="AI1600" i="1" s="1"/>
  <c r="AH1792" i="1"/>
  <c r="AI1792" i="1" s="1"/>
  <c r="AH1783" i="1"/>
  <c r="AI1783" i="1" s="1"/>
  <c r="AH1586" i="1"/>
  <c r="AI1586" i="1" s="1"/>
  <c r="AH1630" i="1"/>
  <c r="AI1630" i="1" s="1"/>
  <c r="AH1307" i="1"/>
  <c r="AI1307" i="1" s="1"/>
  <c r="AH1442" i="1"/>
  <c r="AI1442" i="1" s="1"/>
  <c r="AH1644" i="1"/>
  <c r="AI1644" i="1" s="1"/>
  <c r="AH1267" i="1"/>
  <c r="AI1267" i="1" s="1"/>
  <c r="AH1722" i="1"/>
  <c r="AI1722" i="1" s="1"/>
  <c r="AH1526" i="1"/>
  <c r="AI1526" i="1" s="1"/>
  <c r="AH1474" i="1"/>
  <c r="AI1474" i="1" s="1"/>
  <c r="AH1271" i="1"/>
  <c r="AI1271" i="1" s="1"/>
  <c r="N1240" i="1"/>
  <c r="N1732" i="1"/>
  <c r="N1266" i="1"/>
  <c r="N1555" i="1"/>
  <c r="V1561" i="1"/>
  <c r="I15" i="8"/>
  <c r="H25" i="1" a="1"/>
  <c r="H25" i="1" s="1"/>
  <c r="E15" i="8"/>
  <c r="C16" i="8"/>
  <c r="N1491" i="1"/>
  <c r="AW1428" i="1"/>
  <c r="AX1428" i="1" s="1"/>
  <c r="BD1428" i="1" s="1"/>
  <c r="AW1356" i="1"/>
  <c r="AX1356" i="1" s="1"/>
  <c r="BD1356" i="1" s="1"/>
  <c r="AW1760" i="1"/>
  <c r="AX1760" i="1" s="1"/>
  <c r="N1255" i="1"/>
  <c r="BD1655" i="1"/>
  <c r="N1465" i="1"/>
  <c r="N1714" i="1"/>
  <c r="N1306" i="1"/>
  <c r="AW1435" i="1"/>
  <c r="AX1435" i="1" s="1"/>
  <c r="AW1351" i="1"/>
  <c r="AX1351" i="1" s="1"/>
  <c r="BD1351" i="1" s="1"/>
  <c r="N1330" i="1"/>
  <c r="N1749" i="1"/>
  <c r="N1518" i="1"/>
  <c r="N1776" i="1"/>
  <c r="AW1531" i="1"/>
  <c r="AX1531" i="1" s="1"/>
  <c r="AW1248" i="1"/>
  <c r="AX1248" i="1" s="1"/>
  <c r="AW1686" i="1"/>
  <c r="AX1686" i="1" s="1"/>
  <c r="N1656" i="1"/>
  <c r="N1697" i="1"/>
  <c r="AW1465" i="1"/>
  <c r="AX1465" i="1" s="1"/>
  <c r="BD1465" i="1" s="1"/>
  <c r="AW1607" i="1"/>
  <c r="AX1607" i="1" s="1"/>
  <c r="BD1607" i="1" s="1"/>
  <c r="AW1727" i="1"/>
  <c r="AX1727" i="1" s="1"/>
  <c r="AW1338" i="1"/>
  <c r="AX1338" i="1" s="1"/>
  <c r="BD1338" i="1" s="1"/>
  <c r="N1808" i="1"/>
  <c r="N1686" i="1"/>
  <c r="N1338" i="1"/>
  <c r="N1760" i="1"/>
  <c r="V1508" i="1"/>
  <c r="N1435" i="1"/>
  <c r="AW1293" i="1"/>
  <c r="AW1510" i="1"/>
  <c r="AX1510" i="1" s="1"/>
  <c r="BD1510" i="1" s="1"/>
  <c r="AW1480" i="1"/>
  <c r="AX1480" i="1" s="1"/>
  <c r="BD1480" i="1" s="1"/>
  <c r="N1261" i="1"/>
  <c r="N1620" i="1"/>
  <c r="N1293" i="1"/>
  <c r="N1428" i="1"/>
  <c r="AH1536" i="1"/>
  <c r="AI1536" i="1" s="1"/>
  <c r="N1787" i="1"/>
  <c r="N1300" i="1"/>
  <c r="V1328" i="1"/>
  <c r="AW1714" i="1"/>
  <c r="AX1714" i="1" s="1"/>
  <c r="BD1714" i="1" s="1"/>
  <c r="AW1555" i="1"/>
  <c r="AX1555" i="1" s="1"/>
  <c r="BD1555" i="1" s="1"/>
  <c r="AW1563" i="1"/>
  <c r="AX1563" i="1" s="1"/>
  <c r="AW1697" i="1"/>
  <c r="AX1697" i="1" s="1"/>
  <c r="BD1697" i="1" s="1"/>
  <c r="N1536" i="1"/>
  <c r="N1383" i="1"/>
  <c r="N1755" i="1"/>
  <c r="N1486" i="1"/>
  <c r="AW1390" i="1"/>
  <c r="AX1390" i="1" s="1"/>
  <c r="BD1390" i="1" s="1"/>
  <c r="AW1650" i="1"/>
  <c r="AX1650" i="1" s="1"/>
  <c r="N1356" i="1"/>
  <c r="V1253" i="1"/>
  <c r="N1607" i="1"/>
  <c r="V1648" i="1"/>
  <c r="N1285" i="1"/>
  <c r="V1344" i="1"/>
  <c r="AH1240" i="1"/>
  <c r="AI1240" i="1" s="1"/>
  <c r="AH1285" i="1"/>
  <c r="N1972" i="1" a="1"/>
  <c r="N1972" i="1" s="1"/>
  <c r="AW1300" i="1"/>
  <c r="AX1300" i="1" s="1"/>
  <c r="BD1300" i="1" s="1"/>
  <c r="AW1576" i="1"/>
  <c r="AX1576" i="1" s="1"/>
  <c r="H1814" i="1" a="1"/>
  <c r="H1814" i="1" s="1"/>
  <c r="I1814" i="1" s="1"/>
  <c r="H1784" i="1" a="1"/>
  <c r="H1784" i="1" s="1"/>
  <c r="I1784" i="1" s="1"/>
  <c r="H1805" i="1" a="1"/>
  <c r="H1805" i="1" s="1"/>
  <c r="I1805" i="1" s="1"/>
  <c r="H1729" i="1" a="1"/>
  <c r="H1729" i="1" s="1"/>
  <c r="I1729" i="1" s="1"/>
  <c r="H1817" i="1" a="1"/>
  <c r="H1817" i="1" s="1"/>
  <c r="I1817" i="1" s="1"/>
  <c r="H1789" i="1" a="1"/>
  <c r="H1789" i="1" s="1"/>
  <c r="I1789" i="1" s="1"/>
  <c r="H1751" i="1" a="1"/>
  <c r="H1751" i="1" s="1"/>
  <c r="I1751" i="1" s="1"/>
  <c r="H1694" i="1" a="1"/>
  <c r="H1694" i="1" s="1"/>
  <c r="I1694" i="1" s="1"/>
  <c r="H1590" i="1" a="1"/>
  <c r="H1590" i="1" s="1"/>
  <c r="I1590" i="1" s="1"/>
  <c r="H1634" i="1" a="1"/>
  <c r="H1634" i="1" s="1"/>
  <c r="I1634" i="1" s="1"/>
  <c r="H1631" i="1" a="1"/>
  <c r="H1631" i="1" s="1"/>
  <c r="I1631" i="1" s="1"/>
  <c r="H1627" i="1" a="1"/>
  <c r="H1627" i="1" s="1"/>
  <c r="I1627" i="1" s="1"/>
  <c r="H1587" i="1" a="1"/>
  <c r="H1587" i="1" s="1"/>
  <c r="I1587" i="1" s="1"/>
  <c r="H1762" i="1" a="1"/>
  <c r="H1762" i="1" s="1"/>
  <c r="I1762" i="1" s="1"/>
  <c r="H1734" i="1" a="1"/>
  <c r="H1734" i="1" s="1"/>
  <c r="I1734" i="1" s="1"/>
  <c r="H1706" i="1" a="1"/>
  <c r="H1706" i="1" s="1"/>
  <c r="I1706" i="1" s="1"/>
  <c r="H1663" i="1" a="1"/>
  <c r="H1663" i="1" s="1"/>
  <c r="I1663" i="1" s="1"/>
  <c r="H1645" i="1" a="1"/>
  <c r="H1645" i="1" s="1"/>
  <c r="I1645" i="1" s="1"/>
  <c r="H1578" i="1" a="1"/>
  <c r="H1578" i="1" s="1"/>
  <c r="I1578" i="1" s="1"/>
  <c r="H1565" i="1" a="1"/>
  <c r="H1565" i="1" s="1"/>
  <c r="I1565" i="1" s="1"/>
  <c r="H1533" i="1" a="1"/>
  <c r="H1533" i="1" s="1"/>
  <c r="I1533" i="1" s="1"/>
  <c r="H1512" i="1" a="1"/>
  <c r="H1512" i="1" s="1"/>
  <c r="I1512" i="1" s="1"/>
  <c r="H1500" i="1" a="1"/>
  <c r="H1500" i="1" s="1"/>
  <c r="I1500" i="1" s="1"/>
  <c r="H1455" i="1" a="1"/>
  <c r="H1455" i="1" s="1"/>
  <c r="I1455" i="1" s="1"/>
  <c r="H1398" i="1" a="1"/>
  <c r="H1398" i="1" s="1"/>
  <c r="I1398" i="1" s="1"/>
  <c r="H1340" i="1" a="1"/>
  <c r="H1340" i="1" s="1"/>
  <c r="I1340" i="1" s="1"/>
  <c r="H1268" i="1" a="1"/>
  <c r="H1268" i="1" s="1"/>
  <c r="I1268" i="1" s="1"/>
  <c r="H1723" i="1" a="1"/>
  <c r="H1723" i="1" s="1"/>
  <c r="I1723" i="1" s="1"/>
  <c r="H1716" i="1" a="1"/>
  <c r="H1716" i="1" s="1"/>
  <c r="I1716" i="1" s="1"/>
  <c r="H1609" i="1" a="1"/>
  <c r="H1609" i="1" s="1"/>
  <c r="I1609" i="1" s="1"/>
  <c r="H1448" i="1" a="1"/>
  <c r="H1448" i="1" s="1"/>
  <c r="I1448" i="1" s="1"/>
  <c r="H1385" i="1" a="1"/>
  <c r="H1385" i="1" s="1"/>
  <c r="I1385" i="1" s="1"/>
  <c r="H1308" i="1" a="1"/>
  <c r="H1308" i="1" s="1"/>
  <c r="I1308" i="1" s="1"/>
  <c r="H1392" i="1" a="1"/>
  <c r="H1392" i="1" s="1"/>
  <c r="I1392" i="1" s="1"/>
  <c r="H1452" i="1" a="1"/>
  <c r="H1452" i="1" s="1"/>
  <c r="I1452" i="1" s="1"/>
  <c r="H1670" i="1" a="1"/>
  <c r="H1670" i="1" s="1"/>
  <c r="I1670" i="1" s="1"/>
  <c r="H1545" i="1" a="1"/>
  <c r="H1545" i="1" s="1"/>
  <c r="I1545" i="1" s="1"/>
  <c r="H1796" i="1" a="1"/>
  <c r="H1796" i="1" s="1"/>
  <c r="I1796" i="1" s="1"/>
  <c r="H1430" i="1" a="1"/>
  <c r="H1430" i="1" s="1"/>
  <c r="I1430" i="1" s="1"/>
  <c r="H1317" i="1" a="1"/>
  <c r="H1317" i="1" s="1"/>
  <c r="I1317" i="1" s="1"/>
  <c r="H1272" i="1" a="1"/>
  <c r="H1272" i="1" s="1"/>
  <c r="I1272" i="1" s="1"/>
  <c r="H1699" i="1" a="1"/>
  <c r="H1699" i="1" s="1"/>
  <c r="I1699" i="1" s="1"/>
  <c r="H1667" i="1" a="1"/>
  <c r="H1667" i="1" s="1"/>
  <c r="I1667" i="1" s="1"/>
  <c r="H1572" i="1" a="1"/>
  <c r="H1572" i="1" s="1"/>
  <c r="I1572" i="1" s="1"/>
  <c r="H1769" i="1" a="1"/>
  <c r="H1769" i="1" s="1"/>
  <c r="I1769" i="1" s="1"/>
  <c r="H1703" i="1" a="1"/>
  <c r="H1703" i="1" s="1"/>
  <c r="I1703" i="1" s="1"/>
  <c r="H1467" i="1" a="1"/>
  <c r="H1467" i="1" s="1"/>
  <c r="I1467" i="1" s="1"/>
  <c r="H1250" i="1" a="1"/>
  <c r="H1250" i="1" s="1"/>
  <c r="I1250" i="1" s="1"/>
  <c r="H1601" i="1" a="1"/>
  <c r="H1601" i="1" s="1"/>
  <c r="I1601" i="1" s="1"/>
  <c r="H1741" i="1" a="1"/>
  <c r="H1741" i="1" s="1"/>
  <c r="I1741" i="1" s="1"/>
  <c r="H1652" i="1" a="1"/>
  <c r="H1652" i="1" s="1"/>
  <c r="I1652" i="1" s="1"/>
  <c r="H1658" i="1" a="1"/>
  <c r="H1658" i="1" s="1"/>
  <c r="I1658" i="1" s="1"/>
  <c r="H1542" i="1" a="1"/>
  <c r="H1542" i="1" s="1"/>
  <c r="I1542" i="1" s="1"/>
  <c r="H1263" i="1" a="1"/>
  <c r="H1263" i="1" s="1"/>
  <c r="I1263" i="1" s="1"/>
  <c r="H1793" i="1" a="1"/>
  <c r="H1793" i="1" s="1"/>
  <c r="I1793" i="1" s="1"/>
  <c r="H1616" i="1" a="1"/>
  <c r="H1616" i="1" s="1"/>
  <c r="I1616" i="1" s="1"/>
  <c r="H1302" i="1" a="1"/>
  <c r="H1302" i="1" s="1"/>
  <c r="I1302" i="1" s="1"/>
  <c r="H1538" i="1" a="1"/>
  <c r="H1538" i="1" s="1"/>
  <c r="I1538" i="1" s="1"/>
  <c r="H1520" i="1" a="1"/>
  <c r="H1520" i="1" s="1"/>
  <c r="I1520" i="1" s="1"/>
  <c r="H1497" i="1" a="1"/>
  <c r="H1497" i="1" s="1"/>
  <c r="I1497" i="1" s="1"/>
  <c r="H1358" i="1" a="1"/>
  <c r="H1358" i="1" s="1"/>
  <c r="I1358" i="1" s="1"/>
  <c r="H1332" i="1" a="1"/>
  <c r="H1332" i="1" s="1"/>
  <c r="I1332" i="1" s="1"/>
  <c r="H1287" i="1" a="1"/>
  <c r="H1287" i="1" s="1"/>
  <c r="I1287" i="1" s="1"/>
  <c r="H1443" i="1" a="1"/>
  <c r="H1443" i="1" s="1"/>
  <c r="I1443" i="1" s="1"/>
  <c r="H1407" i="1" a="1"/>
  <c r="H1407" i="1" s="1"/>
  <c r="I1407" i="1" s="1"/>
  <c r="H1295" i="1" a="1"/>
  <c r="H1295" i="1" s="1"/>
  <c r="I1295" i="1" s="1"/>
  <c r="H1757" i="1" a="1"/>
  <c r="H1757" i="1" s="1"/>
  <c r="I1757" i="1" s="1"/>
  <c r="H1362" i="1" a="1"/>
  <c r="H1362" i="1" s="1"/>
  <c r="I1362" i="1" s="1"/>
  <c r="H1766" i="1" a="1"/>
  <c r="H1766" i="1" s="1"/>
  <c r="I1766" i="1" s="1"/>
  <c r="H1557" i="1" a="1"/>
  <c r="H1557" i="1" s="1"/>
  <c r="I1557" i="1" s="1"/>
  <c r="H1475" i="1" a="1"/>
  <c r="H1475" i="1" s="1"/>
  <c r="I1475" i="1" s="1"/>
  <c r="H1410" i="1" a="1"/>
  <c r="H1410" i="1" s="1"/>
  <c r="I1410" i="1" s="1"/>
  <c r="H1377" i="1" a="1"/>
  <c r="H1377" i="1" s="1"/>
  <c r="I1377" i="1" s="1"/>
  <c r="H1488" i="1" a="1"/>
  <c r="H1488" i="1" s="1"/>
  <c r="I1488" i="1" s="1"/>
  <c r="H1403" i="1" a="1"/>
  <c r="H1403" i="1" s="1"/>
  <c r="I1403" i="1" s="1"/>
  <c r="H1583" i="1" a="1"/>
  <c r="H1583" i="1" s="1"/>
  <c r="I1583" i="1" s="1"/>
  <c r="H1688" i="1" a="1"/>
  <c r="H1688" i="1" s="1"/>
  <c r="I1688" i="1" s="1"/>
  <c r="H1320" i="1" a="1"/>
  <c r="H1320" i="1" s="1"/>
  <c r="I1320" i="1" s="1"/>
  <c r="H1778" i="1" a="1"/>
  <c r="H1778" i="1" s="1"/>
  <c r="I1778" i="1" s="1"/>
  <c r="H1738" i="1" a="1"/>
  <c r="H1738" i="1" s="1"/>
  <c r="I1738" i="1" s="1"/>
  <c r="H1527" i="1" a="1"/>
  <c r="H1527" i="1" s="1"/>
  <c r="I1527" i="1" s="1"/>
  <c r="H1422" i="1" a="1"/>
  <c r="H1422" i="1" s="1"/>
  <c r="I1422" i="1" s="1"/>
  <c r="H1257" i="1" a="1"/>
  <c r="H1257" i="1" s="1"/>
  <c r="I1257" i="1" s="1"/>
  <c r="H1810" i="1" a="1"/>
  <c r="H1810" i="1" s="1"/>
  <c r="I1810" i="1" s="1"/>
  <c r="H1365" i="1" a="1"/>
  <c r="H1365" i="1" s="1"/>
  <c r="I1365" i="1" s="1"/>
  <c r="H1681" i="1" a="1"/>
  <c r="H1681" i="1" s="1"/>
  <c r="I1681" i="1" s="1"/>
  <c r="H1275" i="1" a="1"/>
  <c r="H1275" i="1" s="1"/>
  <c r="I1275" i="1" s="1"/>
  <c r="H1493" i="1" a="1"/>
  <c r="H1493" i="1" s="1"/>
  <c r="I1493" i="1" s="1"/>
  <c r="H1482" i="1" a="1"/>
  <c r="H1482" i="1" s="1"/>
  <c r="I1482" i="1" s="1"/>
  <c r="H1353" i="1" a="1"/>
  <c r="H1353" i="1" s="1"/>
  <c r="I1353" i="1" s="1"/>
  <c r="H1437" i="1" a="1"/>
  <c r="H1437" i="1" s="1"/>
  <c r="I1437" i="1" s="1"/>
  <c r="H1622" i="1" a="1"/>
  <c r="H1622" i="1" s="1"/>
  <c r="I1622" i="1" s="1"/>
  <c r="H1313" i="1" a="1"/>
  <c r="H1313" i="1" s="1"/>
  <c r="I1313" i="1" s="1"/>
  <c r="H1347" i="1" a="1"/>
  <c r="H1347" i="1" s="1"/>
  <c r="I1347" i="1" s="1"/>
  <c r="H1242" i="1" a="1"/>
  <c r="H1242" i="1" s="1"/>
  <c r="I1242" i="1" s="1"/>
  <c r="AW1656" i="1"/>
  <c r="AX1656" i="1" s="1"/>
  <c r="BD1656" i="1" s="1"/>
  <c r="AW1420" i="1"/>
  <c r="AX1420" i="1" s="1"/>
  <c r="N1679" i="1"/>
  <c r="V1336" i="1"/>
  <c r="N1525" i="1"/>
  <c r="V1343" i="1"/>
  <c r="N1625" i="1"/>
  <c r="AH1776" i="1"/>
  <c r="AI1776" i="1" s="1"/>
  <c r="N1563" i="1"/>
  <c r="N1727" i="1"/>
  <c r="J24" i="1"/>
  <c r="N1576" i="1"/>
  <c r="N1692" i="1"/>
  <c r="N1390" i="1"/>
  <c r="AW1375" i="1"/>
  <c r="AX1375" i="1" s="1"/>
  <c r="AW1518" i="1"/>
  <c r="AX1518" i="1" s="1"/>
  <c r="BD1518" i="1" s="1"/>
  <c r="AW1581" i="1"/>
  <c r="AX1581" i="1" s="1"/>
  <c r="BD1581" i="1" s="1"/>
  <c r="AW1782" i="1"/>
  <c r="AX1782" i="1" s="1"/>
  <c r="N1480" i="1"/>
  <c r="BD1685" i="1"/>
  <c r="N1351" i="1"/>
  <c r="I24" i="1"/>
  <c r="D25" i="1"/>
  <c r="C25" i="1"/>
  <c r="G26" i="1"/>
  <c r="B26" i="1"/>
  <c r="A26" i="1"/>
  <c r="K23" i="1"/>
  <c r="Z1506" i="1"/>
  <c r="AD1506" i="1" s="1"/>
  <c r="AO1506" i="1" s="1"/>
  <c r="R1976" i="1" a="1"/>
  <c r="R1976" i="1" s="1"/>
  <c r="Q1976" i="1" a="1"/>
  <c r="Q1976" i="1" s="1"/>
  <c r="T1976" i="1" a="1"/>
  <c r="T1976" i="1" s="1"/>
  <c r="F1979" i="1"/>
  <c r="R1978" i="1" a="1"/>
  <c r="R1978" i="1" s="1"/>
  <c r="E1984" i="1"/>
  <c r="D1984" i="1" s="1" a="1"/>
  <c r="D1984" i="1" s="1"/>
  <c r="F1981" i="1" a="1"/>
  <c r="F1981" i="1" s="1"/>
  <c r="AC1560" i="1" l="1"/>
  <c r="BE1506" i="1"/>
  <c r="BL1506" i="1" s="1"/>
  <c r="BE1245" i="1"/>
  <c r="BL1245" i="1" s="1"/>
  <c r="AC1640" i="1"/>
  <c r="AC1371" i="1"/>
  <c r="BE1604" i="1"/>
  <c r="BL1604" i="1" s="1"/>
  <c r="AC1282" i="1"/>
  <c r="BE1470" i="1"/>
  <c r="BL1470" i="1" s="1"/>
  <c r="AC1236" i="1"/>
  <c r="AC1326" i="1"/>
  <c r="R1451" i="1"/>
  <c r="R1651" i="1"/>
  <c r="AW1769" i="1"/>
  <c r="AX1769" i="1" s="1"/>
  <c r="BD1769" i="1" s="1"/>
  <c r="AW1542" i="1"/>
  <c r="AX1542" i="1" s="1"/>
  <c r="BD1542" i="1" s="1"/>
  <c r="AW1347" i="1"/>
  <c r="AX1347" i="1" s="1"/>
  <c r="BD1347" i="1" s="1"/>
  <c r="AW1320" i="1"/>
  <c r="AX1320" i="1" s="1"/>
  <c r="BD1320" i="1" s="1"/>
  <c r="AW1796" i="1"/>
  <c r="AX1796" i="1" s="1"/>
  <c r="BD1796" i="1" s="1"/>
  <c r="AW1631" i="1"/>
  <c r="AX1631" i="1" s="1"/>
  <c r="BD1631" i="1" s="1"/>
  <c r="AW1437" i="1"/>
  <c r="AX1437" i="1" s="1"/>
  <c r="BD1437" i="1" s="1"/>
  <c r="AW1332" i="1"/>
  <c r="AX1332" i="1" s="1"/>
  <c r="BD1332" i="1" s="1"/>
  <c r="AW1242" i="1"/>
  <c r="AX1242" i="1" s="1"/>
  <c r="BD1242" i="1" s="1"/>
  <c r="AW1658" i="1"/>
  <c r="AX1658" i="1" s="1"/>
  <c r="BD1658" i="1" s="1"/>
  <c r="AW1527" i="1"/>
  <c r="AX1527" i="1" s="1"/>
  <c r="BD1527" i="1" s="1"/>
  <c r="AW1475" i="1"/>
  <c r="AX1475" i="1" s="1"/>
  <c r="BD1475" i="1" s="1"/>
  <c r="AW1358" i="1"/>
  <c r="AX1358" i="1" s="1"/>
  <c r="BD1358" i="1" s="1"/>
  <c r="AW1766" i="1"/>
  <c r="AX1766" i="1" s="1"/>
  <c r="BD1766" i="1" s="1"/>
  <c r="AW1578" i="1"/>
  <c r="AX1578" i="1" s="1"/>
  <c r="BD1578" i="1" s="1"/>
  <c r="AW1488" i="1"/>
  <c r="AX1488" i="1" s="1"/>
  <c r="BD1488" i="1" s="1"/>
  <c r="AW1448" i="1"/>
  <c r="AX1448" i="1" s="1"/>
  <c r="BD1448" i="1" s="1"/>
  <c r="AW1317" i="1"/>
  <c r="AX1317" i="1" s="1"/>
  <c r="BD1317" i="1" s="1"/>
  <c r="AW1793" i="1"/>
  <c r="AX1793" i="1" s="1"/>
  <c r="BD1793" i="1" s="1"/>
  <c r="AW1751" i="1"/>
  <c r="AX1751" i="1" s="1"/>
  <c r="BD1751" i="1" s="1"/>
  <c r="AW1670" i="1"/>
  <c r="AX1670" i="1" s="1"/>
  <c r="BD1670" i="1" s="1"/>
  <c r="AW1512" i="1"/>
  <c r="AX1512" i="1" s="1"/>
  <c r="BD1512" i="1" s="1"/>
  <c r="AW1778" i="1"/>
  <c r="AX1778" i="1" s="1"/>
  <c r="BD1778" i="1" s="1"/>
  <c r="AW1601" i="1"/>
  <c r="AX1601" i="1" s="1"/>
  <c r="BD1601" i="1" s="1"/>
  <c r="AW1407" i="1"/>
  <c r="AX1407" i="1" s="1"/>
  <c r="BD1407" i="1" s="1"/>
  <c r="AW1681" i="1"/>
  <c r="AX1681" i="1" s="1"/>
  <c r="BD1681" i="1" s="1"/>
  <c r="AW1275" i="1"/>
  <c r="AX1275" i="1" s="1"/>
  <c r="BD1275" i="1" s="1"/>
  <c r="AW1263" i="1"/>
  <c r="AX1263" i="1" s="1"/>
  <c r="BD1263" i="1" s="1"/>
  <c r="AW1634" i="1"/>
  <c r="AX1634" i="1" s="1"/>
  <c r="BD1634" i="1" s="1"/>
  <c r="AW1268" i="1"/>
  <c r="AX1268" i="1" s="1"/>
  <c r="BD1268" i="1" s="1"/>
  <c r="AW1784" i="1"/>
  <c r="AX1784" i="1" s="1"/>
  <c r="BD1784" i="1" s="1"/>
  <c r="AW1340" i="1"/>
  <c r="AX1340" i="1" s="1"/>
  <c r="BD1340" i="1" s="1"/>
  <c r="AW1313" i="1"/>
  <c r="AX1313" i="1" s="1"/>
  <c r="BD1313" i="1" s="1"/>
  <c r="AW1403" i="1"/>
  <c r="AX1403" i="1" s="1"/>
  <c r="BD1403" i="1" s="1"/>
  <c r="AW1688" i="1"/>
  <c r="AX1688" i="1" s="1"/>
  <c r="BD1688" i="1" s="1"/>
  <c r="AW1652" i="1"/>
  <c r="AX1652" i="1" s="1"/>
  <c r="BD1652" i="1" s="1"/>
  <c r="AW1520" i="1"/>
  <c r="AX1520" i="1" s="1"/>
  <c r="BD1520" i="1" s="1"/>
  <c r="AW1272" i="1"/>
  <c r="AX1272" i="1" s="1"/>
  <c r="BD1272" i="1" s="1"/>
  <c r="AW1545" i="1"/>
  <c r="AX1545" i="1" s="1"/>
  <c r="BD1545" i="1" s="1"/>
  <c r="AW1362" i="1"/>
  <c r="AX1362" i="1" s="1"/>
  <c r="BD1362" i="1" s="1"/>
  <c r="AW1257" i="1"/>
  <c r="AX1257" i="1" s="1"/>
  <c r="BD1257" i="1" s="1"/>
  <c r="AW1482" i="1"/>
  <c r="AX1482" i="1" s="1"/>
  <c r="BD1482" i="1" s="1"/>
  <c r="AW1533" i="1"/>
  <c r="AX1533" i="1" s="1"/>
  <c r="BD1533" i="1" s="1"/>
  <c r="AW1557" i="1"/>
  <c r="AX1557" i="1" s="1"/>
  <c r="BD1557" i="1" s="1"/>
  <c r="AW1455" i="1"/>
  <c r="AX1455" i="1" s="1"/>
  <c r="BD1455" i="1" s="1"/>
  <c r="R1294" i="1"/>
  <c r="R1496" i="1"/>
  <c r="R1406" i="1"/>
  <c r="R1312" i="1"/>
  <c r="R1511" i="1"/>
  <c r="R1526" i="1"/>
  <c r="R1630" i="1"/>
  <c r="R1492" i="1"/>
  <c r="R1256" i="1"/>
  <c r="AC1676" i="1"/>
  <c r="R1442" i="1"/>
  <c r="R1728" i="1"/>
  <c r="R1750" i="1"/>
  <c r="R1621" i="1"/>
  <c r="R1608" i="1"/>
  <c r="R1331" i="1"/>
  <c r="R1788" i="1"/>
  <c r="AC1335" i="1"/>
  <c r="R1687" i="1"/>
  <c r="R1693" i="1"/>
  <c r="R1577" i="1"/>
  <c r="R1262" i="1"/>
  <c r="R1357" i="1"/>
  <c r="R1615" i="1"/>
  <c r="R1537" i="1"/>
  <c r="R1715" i="1"/>
  <c r="R1666" i="1"/>
  <c r="AC1462" i="1"/>
  <c r="AC1327" i="1"/>
  <c r="R1571" i="1"/>
  <c r="R1765" i="1"/>
  <c r="R1352" i="1"/>
  <c r="R1481" i="1"/>
  <c r="R1391" i="1"/>
  <c r="R1346" i="1"/>
  <c r="R1792" i="1"/>
  <c r="R1813" i="1"/>
  <c r="AC1237" i="1"/>
  <c r="AC1461" i="1"/>
  <c r="AD1676" i="1"/>
  <c r="AO1676" i="1" s="1"/>
  <c r="M1572" i="1"/>
  <c r="O1572" i="1" s="1"/>
  <c r="P1572" i="1" s="1"/>
  <c r="Q1572" i="1" s="1"/>
  <c r="S1572" i="1" s="1"/>
  <c r="AA1572" i="1"/>
  <c r="M1302" i="1"/>
  <c r="O1302" i="1" s="1"/>
  <c r="P1302" i="1" s="1"/>
  <c r="Q1302" i="1" s="1"/>
  <c r="S1302" i="1" s="1"/>
  <c r="AA1302" i="1"/>
  <c r="M1814" i="1"/>
  <c r="O1814" i="1" s="1"/>
  <c r="P1814" i="1" s="1"/>
  <c r="Q1814" i="1" s="1"/>
  <c r="S1814" i="1" s="1"/>
  <c r="AA1814" i="1"/>
  <c r="M1362" i="1"/>
  <c r="O1362" i="1" s="1"/>
  <c r="P1362" i="1" s="1"/>
  <c r="Q1362" i="1" s="1"/>
  <c r="S1362" i="1" s="1"/>
  <c r="AA1362" i="1"/>
  <c r="M1295" i="1"/>
  <c r="O1295" i="1" s="1"/>
  <c r="P1295" i="1" s="1"/>
  <c r="Q1295" i="1" s="1"/>
  <c r="S1295" i="1" s="1"/>
  <c r="AA1295" i="1"/>
  <c r="M1762" i="1"/>
  <c r="O1762" i="1" s="1"/>
  <c r="P1762" i="1" s="1"/>
  <c r="Q1762" i="1" s="1"/>
  <c r="S1762" i="1" s="1"/>
  <c r="AA1762" i="1"/>
  <c r="M1263" i="1"/>
  <c r="O1263" i="1" s="1"/>
  <c r="P1263" i="1" s="1"/>
  <c r="Q1263" i="1" s="1"/>
  <c r="S1263" i="1" s="1"/>
  <c r="AA1263" i="1"/>
  <c r="M1448" i="1"/>
  <c r="O1448" i="1" s="1"/>
  <c r="P1448" i="1" s="1"/>
  <c r="Q1448" i="1" s="1"/>
  <c r="S1448" i="1" s="1"/>
  <c r="AA1448" i="1"/>
  <c r="M1757" i="1"/>
  <c r="O1757" i="1" s="1"/>
  <c r="P1757" i="1" s="1"/>
  <c r="Q1757" i="1" s="1"/>
  <c r="S1757" i="1" s="1"/>
  <c r="AA1757" i="1"/>
  <c r="R1474" i="1"/>
  <c r="R1429" i="1"/>
  <c r="M1332" i="1"/>
  <c r="O1332" i="1" s="1"/>
  <c r="P1332" i="1" s="1"/>
  <c r="Q1332" i="1" s="1"/>
  <c r="S1332" i="1" s="1"/>
  <c r="AA1332" i="1"/>
  <c r="M1407" i="1"/>
  <c r="O1407" i="1" s="1"/>
  <c r="P1407" i="1" s="1"/>
  <c r="Q1407" i="1" s="1"/>
  <c r="S1407" i="1" s="1"/>
  <c r="AA1407" i="1"/>
  <c r="M1542" i="1"/>
  <c r="O1542" i="1" s="1"/>
  <c r="P1542" i="1" s="1"/>
  <c r="Q1542" i="1" s="1"/>
  <c r="S1542" i="1" s="1"/>
  <c r="AA1542" i="1"/>
  <c r="M1512" i="1"/>
  <c r="O1512" i="1" s="1"/>
  <c r="P1512" i="1" s="1"/>
  <c r="Q1512" i="1" s="1"/>
  <c r="S1512" i="1" s="1"/>
  <c r="AA1512" i="1"/>
  <c r="R1487" i="1"/>
  <c r="R1249" i="1"/>
  <c r="AC1245" i="1"/>
  <c r="M1475" i="1"/>
  <c r="O1475" i="1" s="1"/>
  <c r="P1475" i="1" s="1"/>
  <c r="Q1475" i="1" s="1"/>
  <c r="S1475" i="1" s="1"/>
  <c r="AA1475" i="1"/>
  <c r="M1565" i="1"/>
  <c r="O1565" i="1" s="1"/>
  <c r="P1565" i="1" s="1"/>
  <c r="Q1565" i="1" s="1"/>
  <c r="S1565" i="1" s="1"/>
  <c r="AA1565" i="1"/>
  <c r="M1667" i="1"/>
  <c r="O1667" i="1" s="1"/>
  <c r="P1667" i="1" s="1"/>
  <c r="Q1667" i="1" s="1"/>
  <c r="S1667" i="1" s="1"/>
  <c r="AA1667" i="1"/>
  <c r="M1578" i="1"/>
  <c r="O1578" i="1" s="1"/>
  <c r="P1578" i="1" s="1"/>
  <c r="Q1578" i="1" s="1"/>
  <c r="S1578" i="1" s="1"/>
  <c r="AA1578" i="1"/>
  <c r="M1670" i="1"/>
  <c r="O1670" i="1" s="1"/>
  <c r="P1670" i="1" s="1"/>
  <c r="Q1670" i="1" s="1"/>
  <c r="S1670" i="1" s="1"/>
  <c r="AA1670" i="1"/>
  <c r="M1533" i="1"/>
  <c r="O1533" i="1" s="1"/>
  <c r="P1533" i="1" s="1"/>
  <c r="Q1533" i="1" s="1"/>
  <c r="S1533" i="1" s="1"/>
  <c r="AA1533" i="1"/>
  <c r="M1741" i="1"/>
  <c r="O1741" i="1" s="1"/>
  <c r="P1741" i="1" s="1"/>
  <c r="Q1741" i="1" s="1"/>
  <c r="S1741" i="1" s="1"/>
  <c r="AA1741" i="1"/>
  <c r="AD1327" i="1"/>
  <c r="AO1327" i="1" s="1"/>
  <c r="BE1327" i="1" s="1"/>
  <c r="BL1327" i="1" s="1"/>
  <c r="M1275" i="1"/>
  <c r="O1275" i="1" s="1"/>
  <c r="P1275" i="1" s="1"/>
  <c r="Q1275" i="1" s="1"/>
  <c r="S1275" i="1" s="1"/>
  <c r="AA1275" i="1"/>
  <c r="M1308" i="1"/>
  <c r="O1308" i="1" s="1"/>
  <c r="P1308" i="1" s="1"/>
  <c r="Q1308" i="1" s="1"/>
  <c r="S1308" i="1" s="1"/>
  <c r="AA1308" i="1"/>
  <c r="M1403" i="1"/>
  <c r="O1403" i="1" s="1"/>
  <c r="P1403" i="1" s="1"/>
  <c r="Q1403" i="1" s="1"/>
  <c r="S1403" i="1" s="1"/>
  <c r="AA1403" i="1"/>
  <c r="Z1551" i="1"/>
  <c r="AB1551" i="1"/>
  <c r="M1663" i="1"/>
  <c r="O1663" i="1" s="1"/>
  <c r="P1663" i="1" s="1"/>
  <c r="Q1663" i="1" s="1"/>
  <c r="S1663" i="1" s="1"/>
  <c r="AA1663" i="1"/>
  <c r="M1443" i="1"/>
  <c r="O1443" i="1" s="1"/>
  <c r="P1443" i="1" s="1"/>
  <c r="Q1443" i="1" s="1"/>
  <c r="S1443" i="1" s="1"/>
  <c r="AA1443" i="1"/>
  <c r="M1778" i="1"/>
  <c r="O1778" i="1" s="1"/>
  <c r="P1778" i="1" s="1"/>
  <c r="Q1778" i="1" s="1"/>
  <c r="S1778" i="1" s="1"/>
  <c r="AA1778" i="1"/>
  <c r="Q1960" i="1" a="1"/>
  <c r="Q1960" i="1" s="1"/>
  <c r="U1960" i="1" s="1"/>
  <c r="AO1281" i="1"/>
  <c r="M1365" i="1"/>
  <c r="O1365" i="1" s="1"/>
  <c r="P1365" i="1" s="1"/>
  <c r="Q1365" i="1" s="1"/>
  <c r="S1365" i="1" s="1"/>
  <c r="AA1365" i="1"/>
  <c r="M1769" i="1"/>
  <c r="O1769" i="1" s="1"/>
  <c r="P1769" i="1" s="1"/>
  <c r="Q1769" i="1" s="1"/>
  <c r="S1769" i="1" s="1"/>
  <c r="AA1769" i="1"/>
  <c r="M1320" i="1"/>
  <c r="O1320" i="1" s="1"/>
  <c r="P1320" i="1" s="1"/>
  <c r="Q1320" i="1" s="1"/>
  <c r="S1320" i="1" s="1"/>
  <c r="AA1320" i="1"/>
  <c r="M1796" i="1"/>
  <c r="O1796" i="1" s="1"/>
  <c r="P1796" i="1" s="1"/>
  <c r="Q1796" i="1" s="1"/>
  <c r="S1796" i="1" s="1"/>
  <c r="AA1796" i="1"/>
  <c r="Z1596" i="1"/>
  <c r="AB1596" i="1"/>
  <c r="R1339" i="1"/>
  <c r="M1272" i="1"/>
  <c r="O1272" i="1" s="1"/>
  <c r="P1272" i="1" s="1"/>
  <c r="Q1272" i="1" s="1"/>
  <c r="S1272" i="1" s="1"/>
  <c r="AA1272" i="1"/>
  <c r="M1500" i="1"/>
  <c r="O1500" i="1" s="1"/>
  <c r="P1500" i="1" s="1"/>
  <c r="Q1500" i="1" s="1"/>
  <c r="S1500" i="1" s="1"/>
  <c r="AA1500" i="1"/>
  <c r="M1716" i="1"/>
  <c r="O1716" i="1" s="1"/>
  <c r="P1716" i="1" s="1"/>
  <c r="Q1716" i="1" s="1"/>
  <c r="S1716" i="1" s="1"/>
  <c r="AA1716" i="1"/>
  <c r="R1761" i="1"/>
  <c r="AD1335" i="1"/>
  <c r="AO1335" i="1" s="1"/>
  <c r="AD1461" i="1"/>
  <c r="AO1461" i="1" s="1"/>
  <c r="AD1371" i="1"/>
  <c r="AO1371" i="1" s="1"/>
  <c r="M1340" i="1"/>
  <c r="O1340" i="1" s="1"/>
  <c r="P1340" i="1" s="1"/>
  <c r="Q1340" i="1" s="1"/>
  <c r="S1340" i="1" s="1"/>
  <c r="AA1340" i="1"/>
  <c r="M1250" i="1"/>
  <c r="O1250" i="1" s="1"/>
  <c r="P1250" i="1" s="1"/>
  <c r="Q1250" i="1" s="1"/>
  <c r="S1250" i="1" s="1"/>
  <c r="AA1250" i="1"/>
  <c r="M1455" i="1"/>
  <c r="O1455" i="1" s="1"/>
  <c r="P1455" i="1" s="1"/>
  <c r="Q1455" i="1" s="1"/>
  <c r="S1455" i="1" s="1"/>
  <c r="AA1455" i="1"/>
  <c r="M1527" i="1"/>
  <c r="O1527" i="1" s="1"/>
  <c r="P1527" i="1" s="1"/>
  <c r="Q1527" i="1" s="1"/>
  <c r="S1527" i="1" s="1"/>
  <c r="AA1527" i="1"/>
  <c r="M1257" i="1"/>
  <c r="O1257" i="1" s="1"/>
  <c r="P1257" i="1" s="1"/>
  <c r="Q1257" i="1" s="1"/>
  <c r="S1257" i="1" s="1"/>
  <c r="AA1257" i="1"/>
  <c r="M1703" i="1"/>
  <c r="O1703" i="1" s="1"/>
  <c r="P1703" i="1" s="1"/>
  <c r="Q1703" i="1" s="1"/>
  <c r="S1703" i="1" s="1"/>
  <c r="AA1703" i="1"/>
  <c r="M1789" i="1"/>
  <c r="O1789" i="1" s="1"/>
  <c r="P1789" i="1" s="1"/>
  <c r="Q1789" i="1" s="1"/>
  <c r="S1789" i="1" s="1"/>
  <c r="AA1789" i="1"/>
  <c r="R1644" i="1"/>
  <c r="R1301" i="1"/>
  <c r="R1376" i="1"/>
  <c r="R1267" i="1"/>
  <c r="R1702" i="1"/>
  <c r="AC1604" i="1"/>
  <c r="AD1326" i="1"/>
  <c r="AO1326" i="1" s="1"/>
  <c r="M1658" i="1"/>
  <c r="O1658" i="1" s="1"/>
  <c r="P1658" i="1" s="1"/>
  <c r="Q1658" i="1" s="1"/>
  <c r="S1658" i="1" s="1"/>
  <c r="AA1658" i="1"/>
  <c r="M1817" i="1"/>
  <c r="O1817" i="1" s="1"/>
  <c r="P1817" i="1" s="1"/>
  <c r="Q1817" i="1" s="1"/>
  <c r="S1817" i="1" s="1"/>
  <c r="AA1817" i="1"/>
  <c r="M1313" i="1"/>
  <c r="O1313" i="1" s="1"/>
  <c r="P1313" i="1" s="1"/>
  <c r="Q1313" i="1" s="1"/>
  <c r="S1313" i="1" s="1"/>
  <c r="AA1313" i="1"/>
  <c r="M1688" i="1"/>
  <c r="O1688" i="1" s="1"/>
  <c r="P1688" i="1" s="1"/>
  <c r="Q1688" i="1" s="1"/>
  <c r="S1688" i="1" s="1"/>
  <c r="AA1688" i="1"/>
  <c r="AD1640" i="1"/>
  <c r="AO1640" i="1" s="1"/>
  <c r="M1242" i="1"/>
  <c r="O1242" i="1" s="1"/>
  <c r="P1242" i="1" s="1"/>
  <c r="Q1242" i="1" s="1"/>
  <c r="S1242" i="1" s="1"/>
  <c r="AA1242" i="1"/>
  <c r="M1520" i="1"/>
  <c r="O1520" i="1" s="1"/>
  <c r="P1520" i="1" s="1"/>
  <c r="Q1520" i="1" s="1"/>
  <c r="S1520" i="1" s="1"/>
  <c r="AA1520" i="1"/>
  <c r="M1497" i="1"/>
  <c r="O1497" i="1" s="1"/>
  <c r="P1497" i="1" s="1"/>
  <c r="Q1497" i="1" s="1"/>
  <c r="S1497" i="1" s="1"/>
  <c r="AA1497" i="1"/>
  <c r="M1557" i="1"/>
  <c r="O1557" i="1" s="1"/>
  <c r="P1557" i="1" s="1"/>
  <c r="Q1557" i="1" s="1"/>
  <c r="S1557" i="1" s="1"/>
  <c r="AA1557" i="1"/>
  <c r="M1587" i="1"/>
  <c r="O1587" i="1" s="1"/>
  <c r="P1587" i="1" s="1"/>
  <c r="Q1587" i="1" s="1"/>
  <c r="S1587" i="1" s="1"/>
  <c r="AA1587" i="1"/>
  <c r="M1545" i="1"/>
  <c r="O1545" i="1" s="1"/>
  <c r="P1545" i="1" s="1"/>
  <c r="Q1545" i="1" s="1"/>
  <c r="S1545" i="1" s="1"/>
  <c r="AA1545" i="1"/>
  <c r="R1600" i="1"/>
  <c r="M1287" i="1"/>
  <c r="O1287" i="1" s="1"/>
  <c r="P1287" i="1" s="1"/>
  <c r="Q1287" i="1" s="1"/>
  <c r="S1287" i="1" s="1"/>
  <c r="AA1287" i="1"/>
  <c r="M1751" i="1"/>
  <c r="O1751" i="1" s="1"/>
  <c r="P1751" i="1" s="1"/>
  <c r="Q1751" i="1" s="1"/>
  <c r="S1751" i="1" s="1"/>
  <c r="AA1751" i="1"/>
  <c r="M1392" i="1"/>
  <c r="O1392" i="1" s="1"/>
  <c r="P1392" i="1" s="1"/>
  <c r="Q1392" i="1" s="1"/>
  <c r="S1392" i="1" s="1"/>
  <c r="AA1392" i="1"/>
  <c r="M1634" i="1"/>
  <c r="O1634" i="1" s="1"/>
  <c r="P1634" i="1" s="1"/>
  <c r="Q1634" i="1" s="1"/>
  <c r="S1634" i="1" s="1"/>
  <c r="AA1634" i="1"/>
  <c r="M1410" i="1"/>
  <c r="O1410" i="1" s="1"/>
  <c r="P1410" i="1" s="1"/>
  <c r="Q1410" i="1" s="1"/>
  <c r="S1410" i="1" s="1"/>
  <c r="AA1410" i="1"/>
  <c r="M1734" i="1"/>
  <c r="O1734" i="1" s="1"/>
  <c r="P1734" i="1" s="1"/>
  <c r="Q1734" i="1" s="1"/>
  <c r="S1734" i="1" s="1"/>
  <c r="AA1734" i="1"/>
  <c r="M1699" i="1"/>
  <c r="O1699" i="1" s="1"/>
  <c r="P1699" i="1" s="1"/>
  <c r="Q1699" i="1" s="1"/>
  <c r="S1699" i="1" s="1"/>
  <c r="AA1699" i="1"/>
  <c r="M1766" i="1"/>
  <c r="O1766" i="1" s="1"/>
  <c r="P1766" i="1" s="1"/>
  <c r="Q1766" i="1" s="1"/>
  <c r="S1766" i="1" s="1"/>
  <c r="AA1766" i="1"/>
  <c r="M1784" i="1"/>
  <c r="O1784" i="1" s="1"/>
  <c r="P1784" i="1" s="1"/>
  <c r="Q1784" i="1" s="1"/>
  <c r="S1784" i="1" s="1"/>
  <c r="AA1784" i="1"/>
  <c r="M1538" i="1"/>
  <c r="O1538" i="1" s="1"/>
  <c r="P1538" i="1" s="1"/>
  <c r="Q1538" i="1" s="1"/>
  <c r="S1538" i="1" s="1"/>
  <c r="AA1538" i="1"/>
  <c r="M1467" i="1"/>
  <c r="O1467" i="1" s="1"/>
  <c r="P1467" i="1" s="1"/>
  <c r="Q1467" i="1" s="1"/>
  <c r="S1467" i="1" s="1"/>
  <c r="AA1467" i="1"/>
  <c r="M1694" i="1"/>
  <c r="O1694" i="1" s="1"/>
  <c r="P1694" i="1" s="1"/>
  <c r="Q1694" i="1" s="1"/>
  <c r="S1694" i="1" s="1"/>
  <c r="AA1694" i="1"/>
  <c r="M1482" i="1"/>
  <c r="O1482" i="1" s="1"/>
  <c r="P1482" i="1" s="1"/>
  <c r="Q1482" i="1" s="1"/>
  <c r="S1482" i="1" s="1"/>
  <c r="AA1482" i="1"/>
  <c r="M1793" i="1"/>
  <c r="O1793" i="1" s="1"/>
  <c r="P1793" i="1" s="1"/>
  <c r="Q1793" i="1" s="1"/>
  <c r="S1793" i="1" s="1"/>
  <c r="AA1793" i="1"/>
  <c r="M1805" i="1"/>
  <c r="O1805" i="1" s="1"/>
  <c r="P1805" i="1" s="1"/>
  <c r="Q1805" i="1" s="1"/>
  <c r="S1805" i="1" s="1"/>
  <c r="AA1805" i="1"/>
  <c r="Z1552" i="1"/>
  <c r="AB1552" i="1"/>
  <c r="R1556" i="1"/>
  <c r="R1519" i="1"/>
  <c r="R1804" i="1"/>
  <c r="R1698" i="1"/>
  <c r="R1384" i="1"/>
  <c r="M1622" i="1"/>
  <c r="O1622" i="1" s="1"/>
  <c r="P1622" i="1" s="1"/>
  <c r="Q1622" i="1" s="1"/>
  <c r="S1622" i="1" s="1"/>
  <c r="AA1622" i="1"/>
  <c r="M1738" i="1"/>
  <c r="O1738" i="1" s="1"/>
  <c r="P1738" i="1" s="1"/>
  <c r="Q1738" i="1" s="1"/>
  <c r="S1738" i="1" s="1"/>
  <c r="AA1738" i="1"/>
  <c r="M1430" i="1"/>
  <c r="O1430" i="1" s="1"/>
  <c r="P1430" i="1" s="1"/>
  <c r="Q1430" i="1" s="1"/>
  <c r="S1430" i="1" s="1"/>
  <c r="AA1430" i="1"/>
  <c r="M1706" i="1"/>
  <c r="O1706" i="1" s="1"/>
  <c r="P1706" i="1" s="1"/>
  <c r="Q1706" i="1" s="1"/>
  <c r="S1706" i="1" s="1"/>
  <c r="AA1706" i="1"/>
  <c r="R1316" i="1"/>
  <c r="M1601" i="1"/>
  <c r="O1601" i="1" s="1"/>
  <c r="P1601" i="1" s="1"/>
  <c r="Q1601" i="1" s="1"/>
  <c r="S1601" i="1" s="1"/>
  <c r="AA1601" i="1"/>
  <c r="M1609" i="1"/>
  <c r="O1609" i="1" s="1"/>
  <c r="P1609" i="1" s="1"/>
  <c r="Q1609" i="1" s="1"/>
  <c r="S1609" i="1" s="1"/>
  <c r="AA1609" i="1"/>
  <c r="R1626" i="1"/>
  <c r="R1397" i="1"/>
  <c r="M1353" i="1"/>
  <c r="O1353" i="1" s="1"/>
  <c r="P1353" i="1" s="1"/>
  <c r="Q1353" i="1" s="1"/>
  <c r="S1353" i="1" s="1"/>
  <c r="AA1353" i="1"/>
  <c r="M1317" i="1"/>
  <c r="O1317" i="1" s="1"/>
  <c r="P1317" i="1" s="1"/>
  <c r="Q1317" i="1" s="1"/>
  <c r="S1317" i="1" s="1"/>
  <c r="AA1317" i="1"/>
  <c r="M1347" i="1"/>
  <c r="O1347" i="1" s="1"/>
  <c r="P1347" i="1" s="1"/>
  <c r="Q1347" i="1" s="1"/>
  <c r="S1347" i="1" s="1"/>
  <c r="AA1347" i="1"/>
  <c r="M1723" i="1"/>
  <c r="O1723" i="1" s="1"/>
  <c r="P1723" i="1" s="1"/>
  <c r="Q1723" i="1" s="1"/>
  <c r="S1723" i="1" s="1"/>
  <c r="AA1723" i="1"/>
  <c r="AD1462" i="1"/>
  <c r="AO1462" i="1" s="1"/>
  <c r="BE1462" i="1" s="1"/>
  <c r="BL1462" i="1" s="1"/>
  <c r="M1493" i="1"/>
  <c r="O1493" i="1" s="1"/>
  <c r="P1493" i="1" s="1"/>
  <c r="Q1493" i="1" s="1"/>
  <c r="S1493" i="1" s="1"/>
  <c r="AA1493" i="1"/>
  <c r="M1385" i="1"/>
  <c r="O1385" i="1" s="1"/>
  <c r="P1385" i="1" s="1"/>
  <c r="Q1385" i="1" s="1"/>
  <c r="S1385" i="1" s="1"/>
  <c r="AA1385" i="1"/>
  <c r="M1452" i="1"/>
  <c r="O1452" i="1" s="1"/>
  <c r="P1452" i="1" s="1"/>
  <c r="Q1452" i="1" s="1"/>
  <c r="S1452" i="1" s="1"/>
  <c r="AA1452" i="1"/>
  <c r="M1729" i="1"/>
  <c r="O1729" i="1" s="1"/>
  <c r="P1729" i="1" s="1"/>
  <c r="Q1729" i="1" s="1"/>
  <c r="S1729" i="1" s="1"/>
  <c r="AA1729" i="1"/>
  <c r="AC1506" i="1"/>
  <c r="M1488" i="1"/>
  <c r="O1488" i="1" s="1"/>
  <c r="P1488" i="1" s="1"/>
  <c r="Q1488" i="1" s="1"/>
  <c r="S1488" i="1" s="1"/>
  <c r="AA1488" i="1"/>
  <c r="M1652" i="1"/>
  <c r="O1652" i="1" s="1"/>
  <c r="P1652" i="1" s="1"/>
  <c r="Q1652" i="1" s="1"/>
  <c r="S1652" i="1" s="1"/>
  <c r="AA1652" i="1"/>
  <c r="M1616" i="1"/>
  <c r="O1616" i="1" s="1"/>
  <c r="P1616" i="1" s="1"/>
  <c r="Q1616" i="1" s="1"/>
  <c r="S1616" i="1" s="1"/>
  <c r="AA1616" i="1"/>
  <c r="M1268" i="1"/>
  <c r="O1268" i="1" s="1"/>
  <c r="P1268" i="1" s="1"/>
  <c r="Q1268" i="1" s="1"/>
  <c r="S1268" i="1" s="1"/>
  <c r="AA1268" i="1"/>
  <c r="M1590" i="1"/>
  <c r="O1590" i="1" s="1"/>
  <c r="P1590" i="1" s="1"/>
  <c r="Q1590" i="1" s="1"/>
  <c r="S1590" i="1" s="1"/>
  <c r="AA1590" i="1"/>
  <c r="R1737" i="1"/>
  <c r="M1422" i="1"/>
  <c r="O1422" i="1" s="1"/>
  <c r="P1422" i="1" s="1"/>
  <c r="Q1422" i="1" s="1"/>
  <c r="S1422" i="1" s="1"/>
  <c r="AA1422" i="1"/>
  <c r="M1437" i="1"/>
  <c r="O1437" i="1" s="1"/>
  <c r="P1437" i="1" s="1"/>
  <c r="Q1437" i="1" s="1"/>
  <c r="S1437" i="1" s="1"/>
  <c r="AA1437" i="1"/>
  <c r="M1631" i="1"/>
  <c r="O1631" i="1" s="1"/>
  <c r="P1631" i="1" s="1"/>
  <c r="Q1631" i="1" s="1"/>
  <c r="S1631" i="1" s="1"/>
  <c r="AA1631" i="1"/>
  <c r="M1358" i="1"/>
  <c r="O1358" i="1" s="1"/>
  <c r="P1358" i="1" s="1"/>
  <c r="Q1358" i="1" s="1"/>
  <c r="S1358" i="1" s="1"/>
  <c r="AA1358" i="1"/>
  <c r="M1377" i="1"/>
  <c r="O1377" i="1" s="1"/>
  <c r="P1377" i="1" s="1"/>
  <c r="Q1377" i="1" s="1"/>
  <c r="S1377" i="1" s="1"/>
  <c r="AA1377" i="1"/>
  <c r="M1398" i="1"/>
  <c r="O1398" i="1" s="1"/>
  <c r="P1398" i="1" s="1"/>
  <c r="Q1398" i="1" s="1"/>
  <c r="S1398" i="1" s="1"/>
  <c r="AA1398" i="1"/>
  <c r="M1681" i="1"/>
  <c r="O1681" i="1" s="1"/>
  <c r="P1681" i="1" s="1"/>
  <c r="Q1681" i="1" s="1"/>
  <c r="S1681" i="1" s="1"/>
  <c r="AA1681" i="1"/>
  <c r="M1627" i="1"/>
  <c r="O1627" i="1" s="1"/>
  <c r="P1627" i="1" s="1"/>
  <c r="Q1627" i="1" s="1"/>
  <c r="S1627" i="1" s="1"/>
  <c r="AA1627" i="1"/>
  <c r="M1645" i="1"/>
  <c r="O1645" i="1" s="1"/>
  <c r="P1645" i="1" s="1"/>
  <c r="Q1645" i="1" s="1"/>
  <c r="S1645" i="1" s="1"/>
  <c r="AA1645" i="1"/>
  <c r="M1583" i="1"/>
  <c r="O1583" i="1" s="1"/>
  <c r="P1583" i="1" s="1"/>
  <c r="Q1583" i="1" s="1"/>
  <c r="S1583" i="1" s="1"/>
  <c r="AA1583" i="1"/>
  <c r="M1810" i="1"/>
  <c r="O1810" i="1" s="1"/>
  <c r="P1810" i="1" s="1"/>
  <c r="Q1810" i="1" s="1"/>
  <c r="S1810" i="1" s="1"/>
  <c r="AA1810" i="1"/>
  <c r="Z1416" i="1"/>
  <c r="AB1416" i="1"/>
  <c r="R1307" i="1"/>
  <c r="R1286" i="1"/>
  <c r="R1532" i="1"/>
  <c r="R1777" i="1"/>
  <c r="AD1560" i="1"/>
  <c r="AO1560" i="1" s="1"/>
  <c r="AD1236" i="1"/>
  <c r="AO1236" i="1" s="1"/>
  <c r="R1402" i="1"/>
  <c r="R1680" i="1"/>
  <c r="R1361" i="1"/>
  <c r="BD1760" i="1"/>
  <c r="R1756" i="1"/>
  <c r="R1586" i="1"/>
  <c r="R1241" i="1"/>
  <c r="R1466" i="1"/>
  <c r="R1662" i="1"/>
  <c r="R1809" i="1"/>
  <c r="R1447" i="1"/>
  <c r="R1271" i="1"/>
  <c r="R1783" i="1"/>
  <c r="R1657" i="1"/>
  <c r="R1421" i="1"/>
  <c r="R1436" i="1"/>
  <c r="R1582" i="1"/>
  <c r="R1564" i="1"/>
  <c r="R1722" i="1"/>
  <c r="R1733" i="1"/>
  <c r="R1541" i="1"/>
  <c r="W1343" i="1"/>
  <c r="Y1343" i="1" s="1"/>
  <c r="Z1417" i="1"/>
  <c r="AD1417" i="1" s="1"/>
  <c r="AO1417" i="1" s="1"/>
  <c r="BE1417" i="1" s="1"/>
  <c r="BL1417" i="1" s="1"/>
  <c r="Y1507" i="1"/>
  <c r="W1561" i="1"/>
  <c r="BF1561" i="1" s="1"/>
  <c r="W1253" i="1"/>
  <c r="Y1253" i="1" s="1"/>
  <c r="T1747" i="1"/>
  <c r="U1747" i="1" s="1"/>
  <c r="X1747" i="1" s="1"/>
  <c r="Y1380" i="1"/>
  <c r="BF1380" i="1"/>
  <c r="T1523" i="1"/>
  <c r="U1523" i="1" s="1"/>
  <c r="X1523" i="1" s="1"/>
  <c r="T1298" i="1"/>
  <c r="U1298" i="1" s="1"/>
  <c r="X1298" i="1" s="1"/>
  <c r="T1471" i="1"/>
  <c r="U1471" i="1" s="1"/>
  <c r="X1471" i="1" s="1"/>
  <c r="T1726" i="1"/>
  <c r="U1726" i="1" s="1"/>
  <c r="X1726" i="1" s="1"/>
  <c r="W1648" i="1"/>
  <c r="Y1648" i="1" s="1"/>
  <c r="T1463" i="1"/>
  <c r="U1463" i="1" s="1"/>
  <c r="X1463" i="1" s="1"/>
  <c r="T1509" i="1"/>
  <c r="U1509" i="1" s="1"/>
  <c r="X1509" i="1" s="1"/>
  <c r="W1568" i="1"/>
  <c r="BF1568" i="1" s="1"/>
  <c r="T1344" i="1"/>
  <c r="U1344" i="1" s="1"/>
  <c r="X1344" i="1" s="1"/>
  <c r="T1641" i="1"/>
  <c r="U1641" i="1" s="1"/>
  <c r="X1641" i="1" s="1"/>
  <c r="W1478" i="1"/>
  <c r="Y1478" i="1" s="1"/>
  <c r="AB1478" i="1" s="1"/>
  <c r="W1373" i="1"/>
  <c r="BF1373" i="1" s="1"/>
  <c r="W1246" i="1"/>
  <c r="Y1246" i="1" s="1"/>
  <c r="T1554" i="1"/>
  <c r="U1554" i="1" s="1"/>
  <c r="X1554" i="1" s="1"/>
  <c r="W1516" i="1"/>
  <c r="Y1516" i="1" s="1"/>
  <c r="W1719" i="1"/>
  <c r="Y1719" i="1" s="1"/>
  <c r="AB1719" i="1" s="1"/>
  <c r="T1712" i="1"/>
  <c r="U1712" i="1" s="1"/>
  <c r="X1712" i="1" s="1"/>
  <c r="W1336" i="1"/>
  <c r="BF1336" i="1" s="1"/>
  <c r="W1418" i="1"/>
  <c r="Y1418" i="1" s="1"/>
  <c r="AB1418" i="1" s="1"/>
  <c r="W1612" i="1"/>
  <c r="Y1612" i="1" s="1"/>
  <c r="AB1612" i="1" s="1"/>
  <c r="W1381" i="1"/>
  <c r="BF1381" i="1" s="1"/>
  <c r="T1605" i="1"/>
  <c r="U1605" i="1" s="1"/>
  <c r="X1605" i="1" s="1"/>
  <c r="T1553" i="1"/>
  <c r="U1553" i="1" s="1"/>
  <c r="X1553" i="1" s="1"/>
  <c r="T1677" i="1"/>
  <c r="U1677" i="1" s="1"/>
  <c r="X1677" i="1" s="1"/>
  <c r="W1328" i="1"/>
  <c r="Y1328" i="1" s="1"/>
  <c r="AB1328" i="1" s="1"/>
  <c r="W1508" i="1"/>
  <c r="BF1508" i="1" s="1"/>
  <c r="T1684" i="1"/>
  <c r="U1684" i="1" s="1"/>
  <c r="X1684" i="1" s="1"/>
  <c r="W1283" i="1"/>
  <c r="BF1283" i="1" s="1"/>
  <c r="T1597" i="1"/>
  <c r="U1597" i="1" s="1"/>
  <c r="X1597" i="1" s="1"/>
  <c r="W1426" i="1"/>
  <c r="BF1426" i="1" s="1"/>
  <c r="BF1425" i="1"/>
  <c r="T1433" i="1"/>
  <c r="U1433" i="1" s="1"/>
  <c r="X1433" i="1" s="1"/>
  <c r="BF1552" i="1"/>
  <c r="T1291" i="1"/>
  <c r="U1291" i="1" s="1"/>
  <c r="X1291" i="1" s="1"/>
  <c r="W1388" i="1"/>
  <c r="Y1388" i="1" s="1"/>
  <c r="AB1388" i="1" s="1"/>
  <c r="W1238" i="1"/>
  <c r="BF1238" i="1" s="1"/>
  <c r="O1976" i="1" a="1"/>
  <c r="O1976" i="1" s="1"/>
  <c r="N1976" i="1" a="1"/>
  <c r="N1976" i="1" s="1"/>
  <c r="F25" i="1"/>
  <c r="I25" i="1" s="1"/>
  <c r="S1976" i="1" a="1"/>
  <c r="S1976" i="1" s="1"/>
  <c r="BD1435" i="1"/>
  <c r="BD1531" i="1"/>
  <c r="BD1686" i="1"/>
  <c r="AX1293" i="1"/>
  <c r="O1973" i="1" a="1"/>
  <c r="O1973" i="1" s="1"/>
  <c r="BD1782" i="1"/>
  <c r="K24" i="1"/>
  <c r="Q1963" i="1" a="1"/>
  <c r="Q1963" i="1" s="1"/>
  <c r="U1963" i="1" s="1"/>
  <c r="P1976" i="1" a="1"/>
  <c r="P1976" i="1" s="1"/>
  <c r="V1967" i="1"/>
  <c r="V1433" i="1"/>
  <c r="V1747" i="1"/>
  <c r="N1241" i="1"/>
  <c r="N1813" i="1"/>
  <c r="N1586" i="1"/>
  <c r="N1391" i="1"/>
  <c r="N1307" i="1"/>
  <c r="BD1576" i="1"/>
  <c r="BD1650" i="1"/>
  <c r="AW1397" i="1"/>
  <c r="AX1397" i="1" s="1"/>
  <c r="AW1693" i="1"/>
  <c r="AX1693" i="1" s="1"/>
  <c r="AW1541" i="1"/>
  <c r="AX1541" i="1" s="1"/>
  <c r="BD1541" i="1" s="1"/>
  <c r="AW1630" i="1"/>
  <c r="AX1630" i="1" s="1"/>
  <c r="BD1630" i="1" s="1"/>
  <c r="AW1526" i="1"/>
  <c r="AX1526" i="1" s="1"/>
  <c r="BD1526" i="1" s="1"/>
  <c r="N1600" i="1"/>
  <c r="V1463" i="1"/>
  <c r="N1384" i="1"/>
  <c r="AH1537" i="1"/>
  <c r="AI1537" i="1" s="1"/>
  <c r="N1331" i="1"/>
  <c r="N1526" i="1"/>
  <c r="N1487" i="1"/>
  <c r="N1532" i="1"/>
  <c r="N1626" i="1"/>
  <c r="BD1420" i="1"/>
  <c r="N1687" i="1"/>
  <c r="AW1722" i="1"/>
  <c r="AX1722" i="1" s="1"/>
  <c r="AW1809" i="1"/>
  <c r="AX1809" i="1" s="1"/>
  <c r="BD1809" i="1" s="1"/>
  <c r="N1249" i="1"/>
  <c r="BD1248" i="1"/>
  <c r="V1641" i="1"/>
  <c r="N1680" i="1"/>
  <c r="I16" i="8"/>
  <c r="E16" i="8"/>
  <c r="E18" i="8" s="1"/>
  <c r="AH1286" i="1"/>
  <c r="N1975" i="1" a="1"/>
  <c r="N1975" i="1" s="1"/>
  <c r="V1684" i="1"/>
  <c r="AW1644" i="1"/>
  <c r="AX1644" i="1" s="1"/>
  <c r="BD1644" i="1" s="1"/>
  <c r="AW1312" i="1"/>
  <c r="AX1312" i="1" s="1"/>
  <c r="AW1662" i="1"/>
  <c r="AX1662" i="1" s="1"/>
  <c r="BD1662" i="1" s="1"/>
  <c r="AW1249" i="1"/>
  <c r="AX1249" i="1" s="1"/>
  <c r="BD1249" i="1" s="1"/>
  <c r="N1474" i="1"/>
  <c r="N1804" i="1"/>
  <c r="V1523" i="1"/>
  <c r="AW1615" i="1"/>
  <c r="AX1615" i="1" s="1"/>
  <c r="BD1615" i="1" s="1"/>
  <c r="AW1657" i="1"/>
  <c r="AX1657" i="1" s="1"/>
  <c r="AW1316" i="1"/>
  <c r="AX1316" i="1" s="1"/>
  <c r="AW1267" i="1"/>
  <c r="AX1267" i="1" s="1"/>
  <c r="BD1727" i="1"/>
  <c r="N1783" i="1"/>
  <c r="N1301" i="1"/>
  <c r="N1339" i="1"/>
  <c r="N1657" i="1"/>
  <c r="N1582" i="1"/>
  <c r="N1537" i="1"/>
  <c r="N1615" i="1"/>
  <c r="N1728" i="1"/>
  <c r="N1519" i="1"/>
  <c r="N1630" i="1"/>
  <c r="AW1733" i="1"/>
  <c r="AX1733" i="1" s="1"/>
  <c r="BD1733" i="1" s="1"/>
  <c r="AW1474" i="1"/>
  <c r="AX1474" i="1" s="1"/>
  <c r="N1698" i="1"/>
  <c r="AW1384" i="1"/>
  <c r="AX1384" i="1" s="1"/>
  <c r="AW1442" i="1"/>
  <c r="AX1442" i="1" s="1"/>
  <c r="AW1788" i="1"/>
  <c r="AX1788" i="1" s="1"/>
  <c r="BD1788" i="1" s="1"/>
  <c r="N1402" i="1"/>
  <c r="BD1375" i="1"/>
  <c r="AH1377" i="1"/>
  <c r="AI1377" i="1" s="1"/>
  <c r="AH1565" i="1"/>
  <c r="AI1565" i="1" s="1"/>
  <c r="AH1784" i="1"/>
  <c r="AI1784" i="1" s="1"/>
  <c r="AH1317" i="1"/>
  <c r="AI1317" i="1" s="1"/>
  <c r="AH1365" i="1"/>
  <c r="AI1365" i="1" s="1"/>
  <c r="AH1313" i="1"/>
  <c r="AI1313" i="1" s="1"/>
  <c r="AH1699" i="1"/>
  <c r="AI1699" i="1" s="1"/>
  <c r="AH1250" i="1"/>
  <c r="AI1250" i="1" s="1"/>
  <c r="AH1681" i="1"/>
  <c r="AI1681" i="1" s="1"/>
  <c r="AH1542" i="1"/>
  <c r="AI1542" i="1" s="1"/>
  <c r="AH1268" i="1"/>
  <c r="AI1268" i="1" s="1"/>
  <c r="AH1762" i="1"/>
  <c r="AI1762" i="1" s="1"/>
  <c r="AH1769" i="1"/>
  <c r="AI1769" i="1" s="1"/>
  <c r="AH1587" i="1"/>
  <c r="AI1587" i="1" s="1"/>
  <c r="AH1443" i="1"/>
  <c r="AI1443" i="1" s="1"/>
  <c r="AH1353" i="1"/>
  <c r="AI1353" i="1" s="1"/>
  <c r="AH1706" i="1"/>
  <c r="AI1706" i="1" s="1"/>
  <c r="AH1497" i="1"/>
  <c r="AI1497" i="1" s="1"/>
  <c r="AH1601" i="1"/>
  <c r="AI1601" i="1" s="1"/>
  <c r="AH1455" i="1"/>
  <c r="AI1455" i="1" s="1"/>
  <c r="AH1734" i="1"/>
  <c r="AI1734" i="1" s="1"/>
  <c r="AH1578" i="1"/>
  <c r="AI1578" i="1" s="1"/>
  <c r="AH1572" i="1"/>
  <c r="AI1572" i="1" s="1"/>
  <c r="AH1302" i="1"/>
  <c r="AI1302" i="1" s="1"/>
  <c r="AH1347" i="1"/>
  <c r="AI1347" i="1" s="1"/>
  <c r="AH1257" i="1"/>
  <c r="AI1257" i="1" s="1"/>
  <c r="AH1392" i="1"/>
  <c r="AI1392" i="1" s="1"/>
  <c r="AH1527" i="1"/>
  <c r="AI1527" i="1" s="1"/>
  <c r="AH1583" i="1"/>
  <c r="AI1583" i="1" s="1"/>
  <c r="AH1533" i="1"/>
  <c r="AI1533" i="1" s="1"/>
  <c r="AH1663" i="1"/>
  <c r="AI1663" i="1" s="1"/>
  <c r="AH1694" i="1"/>
  <c r="AI1694" i="1" s="1"/>
  <c r="AH1512" i="1"/>
  <c r="AI1512" i="1" s="1"/>
  <c r="AH1475" i="1"/>
  <c r="AI1475" i="1" s="1"/>
  <c r="AH1403" i="1"/>
  <c r="AI1403" i="1" s="1"/>
  <c r="AH1545" i="1"/>
  <c r="AI1545" i="1" s="1"/>
  <c r="AH1796" i="1"/>
  <c r="AI1796" i="1" s="1"/>
  <c r="AH1520" i="1"/>
  <c r="AI1520" i="1" s="1"/>
  <c r="AH1590" i="1"/>
  <c r="AI1590" i="1" s="1"/>
  <c r="AH1437" i="1"/>
  <c r="AI1437" i="1" s="1"/>
  <c r="AH1398" i="1"/>
  <c r="AI1398" i="1" s="1"/>
  <c r="AH1320" i="1"/>
  <c r="AI1320" i="1" s="1"/>
  <c r="AH1688" i="1"/>
  <c r="AI1688" i="1" s="1"/>
  <c r="AH1757" i="1"/>
  <c r="AI1757" i="1" s="1"/>
  <c r="AH1362" i="1"/>
  <c r="AI1362" i="1" s="1"/>
  <c r="AH1422" i="1"/>
  <c r="AI1422" i="1" s="1"/>
  <c r="AH1308" i="1"/>
  <c r="AI1308" i="1" s="1"/>
  <c r="AH1482" i="1"/>
  <c r="AI1482" i="1" s="1"/>
  <c r="AH1766" i="1"/>
  <c r="AI1766" i="1" s="1"/>
  <c r="AH1634" i="1"/>
  <c r="AI1634" i="1" s="1"/>
  <c r="AH1716" i="1"/>
  <c r="AI1716" i="1" s="1"/>
  <c r="AH1793" i="1"/>
  <c r="AI1793" i="1" s="1"/>
  <c r="AH1631" i="1"/>
  <c r="AI1631" i="1" s="1"/>
  <c r="AH1430" i="1"/>
  <c r="AI1430" i="1" s="1"/>
  <c r="AH1493" i="1"/>
  <c r="AI1493" i="1" s="1"/>
  <c r="AH1452" i="1"/>
  <c r="AI1452" i="1" s="1"/>
  <c r="AH1622" i="1"/>
  <c r="AI1622" i="1" s="1"/>
  <c r="AH1295" i="1"/>
  <c r="AI1295" i="1" s="1"/>
  <c r="AH1652" i="1"/>
  <c r="AI1652" i="1" s="1"/>
  <c r="AH1410" i="1"/>
  <c r="AI1410" i="1" s="1"/>
  <c r="AH1810" i="1"/>
  <c r="AI1810" i="1" s="1"/>
  <c r="AH1609" i="1"/>
  <c r="AI1609" i="1" s="1"/>
  <c r="AH1670" i="1"/>
  <c r="AI1670" i="1" s="1"/>
  <c r="AH1627" i="1"/>
  <c r="AI1627" i="1" s="1"/>
  <c r="AH1340" i="1"/>
  <c r="AI1340" i="1" s="1"/>
  <c r="AH1805" i="1"/>
  <c r="AI1805" i="1" s="1"/>
  <c r="AH1817" i="1"/>
  <c r="AI1817" i="1" s="1"/>
  <c r="AH1557" i="1"/>
  <c r="AI1557" i="1" s="1"/>
  <c r="AH1500" i="1"/>
  <c r="AI1500" i="1" s="1"/>
  <c r="AH1729" i="1"/>
  <c r="AI1729" i="1" s="1"/>
  <c r="AH1723" i="1"/>
  <c r="AI1723" i="1" s="1"/>
  <c r="AH1263" i="1"/>
  <c r="AI1263" i="1" s="1"/>
  <c r="AH1738" i="1"/>
  <c r="AI1738" i="1" s="1"/>
  <c r="AH1658" i="1"/>
  <c r="AI1658" i="1" s="1"/>
  <c r="AH1332" i="1"/>
  <c r="AI1332" i="1" s="1"/>
  <c r="AH1789" i="1"/>
  <c r="AI1789" i="1" s="1"/>
  <c r="AH1741" i="1"/>
  <c r="AI1741" i="1" s="1"/>
  <c r="AH1814" i="1"/>
  <c r="AI1814" i="1" s="1"/>
  <c r="AH1467" i="1"/>
  <c r="AI1467" i="1" s="1"/>
  <c r="AH1778" i="1"/>
  <c r="AI1778" i="1" s="1"/>
  <c r="AH1667" i="1"/>
  <c r="AI1667" i="1" s="1"/>
  <c r="AH1645" i="1"/>
  <c r="AI1645" i="1" s="1"/>
  <c r="AH1751" i="1"/>
  <c r="AI1751" i="1" s="1"/>
  <c r="AH1448" i="1"/>
  <c r="AI1448" i="1" s="1"/>
  <c r="AH1616" i="1"/>
  <c r="AI1616" i="1" s="1"/>
  <c r="AH1488" i="1"/>
  <c r="AI1488" i="1" s="1"/>
  <c r="AH1272" i="1"/>
  <c r="AI1272" i="1" s="1"/>
  <c r="AH1358" i="1"/>
  <c r="AI1358" i="1" s="1"/>
  <c r="AH1703" i="1"/>
  <c r="AI1703" i="1" s="1"/>
  <c r="AH1275" i="1"/>
  <c r="AI1275" i="1" s="1"/>
  <c r="AH1385" i="1"/>
  <c r="AI1385" i="1" s="1"/>
  <c r="N1564" i="1"/>
  <c r="N1256" i="1"/>
  <c r="AW1608" i="1"/>
  <c r="AX1608" i="1" s="1"/>
  <c r="AW1761" i="1"/>
  <c r="AX1761" i="1" s="1"/>
  <c r="BD1761" i="1" s="1"/>
  <c r="AW1728" i="1"/>
  <c r="AX1728" i="1" s="1"/>
  <c r="N1466" i="1"/>
  <c r="BD1563" i="1"/>
  <c r="N1421" i="1"/>
  <c r="V1298" i="1"/>
  <c r="V1726" i="1"/>
  <c r="N1492" i="1"/>
  <c r="L1811" i="1" a="1"/>
  <c r="L1811" i="1" s="1"/>
  <c r="L1790" i="1" a="1"/>
  <c r="L1790" i="1" s="1"/>
  <c r="L1763" i="1" a="1"/>
  <c r="L1763" i="1" s="1"/>
  <c r="L1794" i="1" a="1"/>
  <c r="L1794" i="1" s="1"/>
  <c r="L1735" i="1" a="1"/>
  <c r="L1735" i="1" s="1"/>
  <c r="L1709" i="1" a="1"/>
  <c r="L1709" i="1" s="1"/>
  <c r="L1752" i="1" a="1"/>
  <c r="L1752" i="1" s="1"/>
  <c r="L1785" i="1" a="1"/>
  <c r="L1785" i="1" s="1"/>
  <c r="L1772" i="1" a="1"/>
  <c r="L1772" i="1" s="1"/>
  <c r="L1632" i="1" a="1"/>
  <c r="L1632" i="1" s="1"/>
  <c r="L1591" i="1" a="1"/>
  <c r="L1591" i="1" s="1"/>
  <c r="L1707" i="1" a="1"/>
  <c r="L1707" i="1" s="1"/>
  <c r="L1584" i="1" a="1"/>
  <c r="L1584" i="1" s="1"/>
  <c r="L1818" i="1" a="1"/>
  <c r="L1818" i="1" s="1"/>
  <c r="L1770" i="1" a="1"/>
  <c r="L1770" i="1" s="1"/>
  <c r="L1689" i="1" a="1"/>
  <c r="L1689" i="1" s="1"/>
  <c r="L1628" i="1" a="1"/>
  <c r="L1628" i="1" s="1"/>
  <c r="L1682" i="1" a="1"/>
  <c r="L1682" i="1" s="1"/>
  <c r="L1646" i="1" a="1"/>
  <c r="L1646" i="1" s="1"/>
  <c r="L1635" i="1" a="1"/>
  <c r="L1635" i="1" s="1"/>
  <c r="L1588" i="1" a="1"/>
  <c r="L1588" i="1" s="1"/>
  <c r="L1444" i="1" a="1"/>
  <c r="L1444" i="1" s="1"/>
  <c r="L1411" i="1" a="1"/>
  <c r="L1411" i="1" s="1"/>
  <c r="L1276" i="1" a="1"/>
  <c r="L1276" i="1" s="1"/>
  <c r="L1269" i="1" a="1"/>
  <c r="L1269" i="1" s="1"/>
  <c r="L1779" i="1" a="1"/>
  <c r="L1779" i="1" s="1"/>
  <c r="L1671" i="1" a="1"/>
  <c r="L1671" i="1" s="1"/>
  <c r="L1637" i="1" a="1"/>
  <c r="L1637" i="1" s="1"/>
  <c r="L1566" i="1" a="1"/>
  <c r="L1566" i="1" s="1"/>
  <c r="L1528" i="1" a="1"/>
  <c r="L1528" i="1" s="1"/>
  <c r="L1404" i="1" a="1"/>
  <c r="L1404" i="1" s="1"/>
  <c r="L1393" i="1" a="1"/>
  <c r="L1393" i="1" s="1"/>
  <c r="L1296" i="1" a="1"/>
  <c r="L1296" i="1" s="1"/>
  <c r="L1278" i="1" a="1"/>
  <c r="L1278" i="1" s="1"/>
  <c r="L1739" i="1" a="1"/>
  <c r="L1739" i="1" s="1"/>
  <c r="L1700" i="1" a="1"/>
  <c r="L1700" i="1" s="1"/>
  <c r="L1623" i="1" a="1"/>
  <c r="L1623" i="1" s="1"/>
  <c r="L1341" i="1" a="1"/>
  <c r="L1341" i="1" s="1"/>
  <c r="L1288" i="1" a="1"/>
  <c r="L1288" i="1" s="1"/>
  <c r="L1399" i="1" a="1"/>
  <c r="L1399" i="1" s="1"/>
  <c r="L1617" i="1" a="1"/>
  <c r="L1617" i="1" s="1"/>
  <c r="L1593" i="1" a="1"/>
  <c r="L1593" i="1" s="1"/>
  <c r="L1548" i="1" a="1"/>
  <c r="L1548" i="1" s="1"/>
  <c r="L1498" i="1" a="1"/>
  <c r="L1498" i="1" s="1"/>
  <c r="L1742" i="1" a="1"/>
  <c r="L1742" i="1" s="1"/>
  <c r="L1386" i="1" a="1"/>
  <c r="L1386" i="1" s="1"/>
  <c r="L1323" i="1" a="1"/>
  <c r="L1323" i="1" s="1"/>
  <c r="L1251" i="1" a="1"/>
  <c r="L1251" i="1" s="1"/>
  <c r="L1653" i="1" a="1"/>
  <c r="L1653" i="1" s="1"/>
  <c r="L1573" i="1" a="1"/>
  <c r="L1573" i="1" s="1"/>
  <c r="L1543" i="1" a="1"/>
  <c r="L1543" i="1" s="1"/>
  <c r="L1767" i="1" a="1"/>
  <c r="L1767" i="1" s="1"/>
  <c r="L1602" i="1" a="1"/>
  <c r="L1602" i="1" s="1"/>
  <c r="L1489" i="1" a="1"/>
  <c r="L1489" i="1" s="1"/>
  <c r="L1423" i="1" a="1"/>
  <c r="L1423" i="1" s="1"/>
  <c r="L1318" i="1" a="1"/>
  <c r="L1318" i="1" s="1"/>
  <c r="L1815" i="1" a="1"/>
  <c r="L1815" i="1" s="1"/>
  <c r="L1494" i="1" a="1"/>
  <c r="L1494" i="1" s="1"/>
  <c r="L1363" i="1" a="1"/>
  <c r="L1363" i="1" s="1"/>
  <c r="L1799" i="1" a="1"/>
  <c r="L1799" i="1" s="1"/>
  <c r="L1453" i="1" a="1"/>
  <c r="L1453" i="1" s="1"/>
  <c r="L1408" i="1" a="1"/>
  <c r="L1408" i="1" s="1"/>
  <c r="L1378" i="1" a="1"/>
  <c r="L1378" i="1" s="1"/>
  <c r="L1359" i="1" a="1"/>
  <c r="L1359" i="1" s="1"/>
  <c r="L1546" i="1" a="1"/>
  <c r="L1546" i="1" s="1"/>
  <c r="L1368" i="1" a="1"/>
  <c r="L1368" i="1" s="1"/>
  <c r="L1366" i="1" a="1"/>
  <c r="L1366" i="1" s="1"/>
  <c r="L1438" i="1" a="1"/>
  <c r="L1438" i="1" s="1"/>
  <c r="L1264" i="1" a="1"/>
  <c r="L1264" i="1" s="1"/>
  <c r="L1258" i="1" a="1"/>
  <c r="L1258" i="1" s="1"/>
  <c r="L1431" i="1" a="1"/>
  <c r="L1431" i="1" s="1"/>
  <c r="L1321" i="1" a="1"/>
  <c r="L1321" i="1" s="1"/>
  <c r="L1730" i="1" a="1"/>
  <c r="L1730" i="1" s="1"/>
  <c r="L1673" i="1" a="1"/>
  <c r="L1673" i="1" s="1"/>
  <c r="L1476" i="1" a="1"/>
  <c r="L1476" i="1" s="1"/>
  <c r="L1704" i="1" a="1"/>
  <c r="L1704" i="1" s="1"/>
  <c r="L1610" i="1" a="1"/>
  <c r="L1610" i="1" s="1"/>
  <c r="L1333" i="1" a="1"/>
  <c r="L1333" i="1" s="1"/>
  <c r="L1717" i="1" a="1"/>
  <c r="L1717" i="1" s="1"/>
  <c r="L1521" i="1" a="1"/>
  <c r="L1521" i="1" s="1"/>
  <c r="L1303" i="1" a="1"/>
  <c r="L1303" i="1" s="1"/>
  <c r="L1744" i="1" a="1"/>
  <c r="L1744" i="1" s="1"/>
  <c r="L1534" i="1" a="1"/>
  <c r="L1534" i="1" s="1"/>
  <c r="L1273" i="1" a="1"/>
  <c r="L1273" i="1" s="1"/>
  <c r="L1820" i="1" a="1"/>
  <c r="L1820" i="1" s="1"/>
  <c r="L1243" i="1" a="1"/>
  <c r="L1243" i="1" s="1"/>
  <c r="L1797" i="1" a="1"/>
  <c r="L1797" i="1" s="1"/>
  <c r="L1579" i="1" a="1"/>
  <c r="L1579" i="1" s="1"/>
  <c r="L1503" i="1" a="1"/>
  <c r="L1503" i="1" s="1"/>
  <c r="L1483" i="1" a="1"/>
  <c r="L1483" i="1" s="1"/>
  <c r="L1348" i="1" a="1"/>
  <c r="L1348" i="1" s="1"/>
  <c r="L1314" i="1" a="1"/>
  <c r="L1314" i="1" s="1"/>
  <c r="L1724" i="1" a="1"/>
  <c r="L1724" i="1" s="1"/>
  <c r="L1664" i="1" a="1"/>
  <c r="L1664" i="1" s="1"/>
  <c r="L1458" i="1" a="1"/>
  <c r="L1458" i="1" s="1"/>
  <c r="L1468" i="1" a="1"/>
  <c r="L1468" i="1" s="1"/>
  <c r="L1413" i="1" a="1"/>
  <c r="L1413" i="1" s="1"/>
  <c r="L1695" i="1" a="1"/>
  <c r="L1695" i="1" s="1"/>
  <c r="L1501" i="1" a="1"/>
  <c r="L1501" i="1" s="1"/>
  <c r="L1659" i="1" a="1"/>
  <c r="L1659" i="1" s="1"/>
  <c r="L1456" i="1" a="1"/>
  <c r="L1456" i="1" s="1"/>
  <c r="L1309" i="1" a="1"/>
  <c r="L1309" i="1" s="1"/>
  <c r="L1449" i="1" a="1"/>
  <c r="L1449" i="1" s="1"/>
  <c r="L1354" i="1" a="1"/>
  <c r="L1354" i="1" s="1"/>
  <c r="L1668" i="1" a="1"/>
  <c r="L1668" i="1" s="1"/>
  <c r="L1558" i="1" a="1"/>
  <c r="L1558" i="1" s="1"/>
  <c r="L1806" i="1" a="1"/>
  <c r="L1806" i="1" s="1"/>
  <c r="L1758" i="1" a="1"/>
  <c r="L1758" i="1" s="1"/>
  <c r="L1539" i="1" a="1"/>
  <c r="L1539" i="1" s="1"/>
  <c r="L1513" i="1" a="1"/>
  <c r="L1513" i="1" s="1"/>
  <c r="Z1425" i="1"/>
  <c r="AD1425" i="1" s="1"/>
  <c r="AO1425" i="1" s="1"/>
  <c r="N1792" i="1"/>
  <c r="N1788" i="1"/>
  <c r="V1471" i="1"/>
  <c r="AW1447" i="1"/>
  <c r="AX1447" i="1" s="1"/>
  <c r="BD1447" i="1" s="1"/>
  <c r="AW1481" i="1"/>
  <c r="AX1481" i="1" s="1"/>
  <c r="BD1481" i="1" s="1"/>
  <c r="N1621" i="1"/>
  <c r="V1597" i="1"/>
  <c r="V1554" i="1"/>
  <c r="N1352" i="1"/>
  <c r="AI1285" i="1"/>
  <c r="P1972" i="1" s="1" a="1"/>
  <c r="P1972" i="1" s="1"/>
  <c r="O1972" i="1" a="1"/>
  <c r="O1972" i="1" s="1"/>
  <c r="N1346" i="1"/>
  <c r="AW1765" i="1"/>
  <c r="AX1765" i="1" s="1"/>
  <c r="AW1586" i="1"/>
  <c r="AX1586" i="1" s="1"/>
  <c r="BD1586" i="1" s="1"/>
  <c r="AW1519" i="1"/>
  <c r="AX1519" i="1" s="1"/>
  <c r="BD1519" i="1" s="1"/>
  <c r="AW1436" i="1"/>
  <c r="AX1436" i="1" s="1"/>
  <c r="BD1436" i="1" s="1"/>
  <c r="AW1487" i="1"/>
  <c r="AX1487" i="1" s="1"/>
  <c r="BD1487" i="1" s="1"/>
  <c r="N1651" i="1"/>
  <c r="N1429" i="1"/>
  <c r="N1286" i="1"/>
  <c r="N1451" i="1"/>
  <c r="N1750" i="1"/>
  <c r="N1571" i="1"/>
  <c r="V1291" i="1"/>
  <c r="N1608" i="1"/>
  <c r="H1767" i="1" a="1"/>
  <c r="H1767" i="1" s="1"/>
  <c r="I1767" i="1" s="1"/>
  <c r="H1794" i="1" a="1"/>
  <c r="H1794" i="1" s="1"/>
  <c r="I1794" i="1" s="1"/>
  <c r="H1772" i="1" a="1"/>
  <c r="H1772" i="1" s="1"/>
  <c r="I1772" i="1" s="1"/>
  <c r="H1815" i="1" a="1"/>
  <c r="H1815" i="1" s="1"/>
  <c r="I1815" i="1" s="1"/>
  <c r="H1818" i="1" a="1"/>
  <c r="H1818" i="1" s="1"/>
  <c r="I1818" i="1" s="1"/>
  <c r="H1707" i="1" a="1"/>
  <c r="H1707" i="1" s="1"/>
  <c r="I1707" i="1" s="1"/>
  <c r="H1799" i="1" a="1"/>
  <c r="H1799" i="1" s="1"/>
  <c r="I1799" i="1" s="1"/>
  <c r="H1735" i="1" a="1"/>
  <c r="H1735" i="1" s="1"/>
  <c r="I1735" i="1" s="1"/>
  <c r="H1668" i="1" a="1"/>
  <c r="H1668" i="1" s="1"/>
  <c r="I1668" i="1" s="1"/>
  <c r="H1653" i="1" a="1"/>
  <c r="H1653" i="1" s="1"/>
  <c r="I1653" i="1" s="1"/>
  <c r="H1790" i="1" a="1"/>
  <c r="H1790" i="1" s="1"/>
  <c r="I1790" i="1" s="1"/>
  <c r="H1779" i="1" a="1"/>
  <c r="H1779" i="1" s="1"/>
  <c r="I1779" i="1" s="1"/>
  <c r="H1724" i="1" a="1"/>
  <c r="H1724" i="1" s="1"/>
  <c r="I1724" i="1" s="1"/>
  <c r="H1593" i="1" a="1"/>
  <c r="H1593" i="1" s="1"/>
  <c r="I1593" i="1" s="1"/>
  <c r="H1584" i="1" a="1"/>
  <c r="H1584" i="1" s="1"/>
  <c r="I1584" i="1" s="1"/>
  <c r="H1770" i="1" a="1"/>
  <c r="H1770" i="1" s="1"/>
  <c r="I1770" i="1" s="1"/>
  <c r="H1321" i="1" a="1"/>
  <c r="H1321" i="1" s="1"/>
  <c r="I1321" i="1" s="1"/>
  <c r="H1288" i="1" a="1"/>
  <c r="H1288" i="1" s="1"/>
  <c r="I1288" i="1" s="1"/>
  <c r="H1752" i="1" a="1"/>
  <c r="H1752" i="1" s="1"/>
  <c r="I1752" i="1" s="1"/>
  <c r="H1709" i="1" a="1"/>
  <c r="H1709" i="1" s="1"/>
  <c r="I1709" i="1" s="1"/>
  <c r="H1548" i="1" a="1"/>
  <c r="H1548" i="1" s="1"/>
  <c r="I1548" i="1" s="1"/>
  <c r="H1498" i="1" a="1"/>
  <c r="H1498" i="1" s="1"/>
  <c r="I1498" i="1" s="1"/>
  <c r="H1494" i="1" a="1"/>
  <c r="H1494" i="1" s="1"/>
  <c r="I1494" i="1" s="1"/>
  <c r="H1444" i="1" a="1"/>
  <c r="H1444" i="1" s="1"/>
  <c r="I1444" i="1" s="1"/>
  <c r="H1341" i="1" a="1"/>
  <c r="H1341" i="1" s="1"/>
  <c r="I1341" i="1" s="1"/>
  <c r="H1659" i="1" a="1"/>
  <c r="H1659" i="1" s="1"/>
  <c r="I1659" i="1" s="1"/>
  <c r="H1637" i="1" a="1"/>
  <c r="H1637" i="1" s="1"/>
  <c r="I1637" i="1" s="1"/>
  <c r="H1744" i="1" a="1"/>
  <c r="H1744" i="1" s="1"/>
  <c r="I1744" i="1" s="1"/>
  <c r="H1521" i="1" a="1"/>
  <c r="H1521" i="1" s="1"/>
  <c r="I1521" i="1" s="1"/>
  <c r="H1423" i="1" a="1"/>
  <c r="H1423" i="1" s="1"/>
  <c r="I1423" i="1" s="1"/>
  <c r="H1258" i="1" a="1"/>
  <c r="H1258" i="1" s="1"/>
  <c r="I1258" i="1" s="1"/>
  <c r="H1431" i="1" a="1"/>
  <c r="H1431" i="1" s="1"/>
  <c r="I1431" i="1" s="1"/>
  <c r="H1739" i="1" a="1"/>
  <c r="H1739" i="1" s="1"/>
  <c r="I1739" i="1" s="1"/>
  <c r="H1579" i="1" a="1"/>
  <c r="H1579" i="1" s="1"/>
  <c r="I1579" i="1" s="1"/>
  <c r="H1566" i="1" a="1"/>
  <c r="H1566" i="1" s="1"/>
  <c r="I1566" i="1" s="1"/>
  <c r="H1717" i="1" a="1"/>
  <c r="H1717" i="1" s="1"/>
  <c r="I1717" i="1" s="1"/>
  <c r="H1534" i="1" a="1"/>
  <c r="H1534" i="1" s="1"/>
  <c r="I1534" i="1" s="1"/>
  <c r="H1483" i="1" a="1"/>
  <c r="H1483" i="1" s="1"/>
  <c r="I1483" i="1" s="1"/>
  <c r="H1296" i="1" a="1"/>
  <c r="H1296" i="1" s="1"/>
  <c r="I1296" i="1" s="1"/>
  <c r="H1664" i="1" a="1"/>
  <c r="H1664" i="1" s="1"/>
  <c r="I1664" i="1" s="1"/>
  <c r="H1785" i="1" a="1"/>
  <c r="H1785" i="1" s="1"/>
  <c r="I1785" i="1" s="1"/>
  <c r="H1763" i="1" a="1"/>
  <c r="H1763" i="1" s="1"/>
  <c r="I1763" i="1" s="1"/>
  <c r="H1797" i="1" a="1"/>
  <c r="H1797" i="1" s="1"/>
  <c r="I1797" i="1" s="1"/>
  <c r="H1806" i="1" a="1"/>
  <c r="H1806" i="1" s="1"/>
  <c r="I1806" i="1" s="1"/>
  <c r="H1758" i="1" a="1"/>
  <c r="H1758" i="1" s="1"/>
  <c r="I1758" i="1" s="1"/>
  <c r="H1363" i="1" a="1"/>
  <c r="H1363" i="1" s="1"/>
  <c r="I1363" i="1" s="1"/>
  <c r="H1820" i="1" a="1"/>
  <c r="H1820" i="1" s="1"/>
  <c r="I1820" i="1" s="1"/>
  <c r="H1742" i="1" a="1"/>
  <c r="H1742" i="1" s="1"/>
  <c r="I1742" i="1" s="1"/>
  <c r="H1543" i="1" a="1"/>
  <c r="H1543" i="1" s="1"/>
  <c r="I1543" i="1" s="1"/>
  <c r="H1501" i="1" a="1"/>
  <c r="H1501" i="1" s="1"/>
  <c r="I1501" i="1" s="1"/>
  <c r="H1704" i="1" a="1"/>
  <c r="H1704" i="1" s="1"/>
  <c r="I1704" i="1" s="1"/>
  <c r="H1635" i="1" a="1"/>
  <c r="H1635" i="1" s="1"/>
  <c r="I1635" i="1" s="1"/>
  <c r="H1276" i="1" a="1"/>
  <c r="H1276" i="1" s="1"/>
  <c r="I1276" i="1" s="1"/>
  <c r="H1449" i="1" a="1"/>
  <c r="H1449" i="1" s="1"/>
  <c r="I1449" i="1" s="1"/>
  <c r="H1404" i="1" a="1"/>
  <c r="H1404" i="1" s="1"/>
  <c r="I1404" i="1" s="1"/>
  <c r="H1354" i="1" a="1"/>
  <c r="H1354" i="1" s="1"/>
  <c r="I1354" i="1" s="1"/>
  <c r="H1489" i="1" a="1"/>
  <c r="H1489" i="1" s="1"/>
  <c r="I1489" i="1" s="1"/>
  <c r="H1348" i="1" a="1"/>
  <c r="H1348" i="1" s="1"/>
  <c r="I1348" i="1" s="1"/>
  <c r="H1264" i="1" a="1"/>
  <c r="H1264" i="1" s="1"/>
  <c r="I1264" i="1" s="1"/>
  <c r="H1689" i="1" a="1"/>
  <c r="H1689" i="1" s="1"/>
  <c r="I1689" i="1" s="1"/>
  <c r="H1456" i="1" a="1"/>
  <c r="H1456" i="1" s="1"/>
  <c r="I1456" i="1" s="1"/>
  <c r="H1453" i="1" a="1"/>
  <c r="H1453" i="1" s="1"/>
  <c r="I1453" i="1" s="1"/>
  <c r="H1269" i="1" a="1"/>
  <c r="H1269" i="1" s="1"/>
  <c r="I1269" i="1" s="1"/>
  <c r="H1393" i="1" a="1"/>
  <c r="H1393" i="1" s="1"/>
  <c r="I1393" i="1" s="1"/>
  <c r="H1673" i="1" a="1"/>
  <c r="H1673" i="1" s="1"/>
  <c r="I1673" i="1" s="1"/>
  <c r="H1632" i="1" a="1"/>
  <c r="H1632" i="1" s="1"/>
  <c r="I1632" i="1" s="1"/>
  <c r="H1602" i="1" a="1"/>
  <c r="H1602" i="1" s="1"/>
  <c r="I1602" i="1" s="1"/>
  <c r="H1438" i="1" a="1"/>
  <c r="H1438" i="1" s="1"/>
  <c r="I1438" i="1" s="1"/>
  <c r="H1458" i="1" a="1"/>
  <c r="H1458" i="1" s="1"/>
  <c r="I1458" i="1" s="1"/>
  <c r="H1646" i="1" a="1"/>
  <c r="H1646" i="1" s="1"/>
  <c r="I1646" i="1" s="1"/>
  <c r="H1546" i="1" a="1"/>
  <c r="H1546" i="1" s="1"/>
  <c r="I1546" i="1" s="1"/>
  <c r="H1528" i="1" a="1"/>
  <c r="H1528" i="1" s="1"/>
  <c r="I1528" i="1" s="1"/>
  <c r="H1366" i="1" a="1"/>
  <c r="H1366" i="1" s="1"/>
  <c r="I1366" i="1" s="1"/>
  <c r="H1323" i="1" a="1"/>
  <c r="H1323" i="1" s="1"/>
  <c r="I1323" i="1" s="1"/>
  <c r="H1318" i="1" a="1"/>
  <c r="H1318" i="1" s="1"/>
  <c r="I1318" i="1" s="1"/>
  <c r="H1671" i="1" a="1"/>
  <c r="H1671" i="1" s="1"/>
  <c r="I1671" i="1" s="1"/>
  <c r="H1303" i="1" a="1"/>
  <c r="H1303" i="1" s="1"/>
  <c r="I1303" i="1" s="1"/>
  <c r="H1243" i="1" a="1"/>
  <c r="H1243" i="1" s="1"/>
  <c r="I1243" i="1" s="1"/>
  <c r="H1588" i="1" a="1"/>
  <c r="H1588" i="1" s="1"/>
  <c r="I1588" i="1" s="1"/>
  <c r="H1573" i="1" a="1"/>
  <c r="H1573" i="1" s="1"/>
  <c r="I1573" i="1" s="1"/>
  <c r="H1413" i="1" a="1"/>
  <c r="H1413" i="1" s="1"/>
  <c r="I1413" i="1" s="1"/>
  <c r="H1333" i="1" a="1"/>
  <c r="H1333" i="1" s="1"/>
  <c r="I1333" i="1" s="1"/>
  <c r="H1811" i="1" a="1"/>
  <c r="H1811" i="1" s="1"/>
  <c r="I1811" i="1" s="1"/>
  <c r="H1273" i="1" a="1"/>
  <c r="H1273" i="1" s="1"/>
  <c r="I1273" i="1" s="1"/>
  <c r="H1628" i="1" a="1"/>
  <c r="H1628" i="1" s="1"/>
  <c r="I1628" i="1" s="1"/>
  <c r="H1591" i="1" a="1"/>
  <c r="H1591" i="1" s="1"/>
  <c r="I1591" i="1" s="1"/>
  <c r="H1359" i="1" a="1"/>
  <c r="H1359" i="1" s="1"/>
  <c r="I1359" i="1" s="1"/>
  <c r="H1503" i="1" a="1"/>
  <c r="H1503" i="1" s="1"/>
  <c r="I1503" i="1" s="1"/>
  <c r="H1730" i="1" a="1"/>
  <c r="H1730" i="1" s="1"/>
  <c r="I1730" i="1" s="1"/>
  <c r="H1476" i="1" a="1"/>
  <c r="H1476" i="1" s="1"/>
  <c r="I1476" i="1" s="1"/>
  <c r="H1309" i="1" a="1"/>
  <c r="H1309" i="1" s="1"/>
  <c r="I1309" i="1" s="1"/>
  <c r="H1617" i="1" a="1"/>
  <c r="H1617" i="1" s="1"/>
  <c r="I1617" i="1" s="1"/>
  <c r="H1411" i="1" a="1"/>
  <c r="H1411" i="1" s="1"/>
  <c r="I1411" i="1" s="1"/>
  <c r="H1314" i="1" a="1"/>
  <c r="H1314" i="1" s="1"/>
  <c r="I1314" i="1" s="1"/>
  <c r="H1695" i="1" a="1"/>
  <c r="H1695" i="1" s="1"/>
  <c r="I1695" i="1" s="1"/>
  <c r="H1368" i="1" a="1"/>
  <c r="H1368" i="1" s="1"/>
  <c r="I1368" i="1" s="1"/>
  <c r="H1610" i="1" a="1"/>
  <c r="H1610" i="1" s="1"/>
  <c r="I1610" i="1" s="1"/>
  <c r="H1378" i="1" a="1"/>
  <c r="H1378" i="1" s="1"/>
  <c r="I1378" i="1" s="1"/>
  <c r="H1251" i="1" a="1"/>
  <c r="H1251" i="1" s="1"/>
  <c r="I1251" i="1" s="1"/>
  <c r="H1700" i="1" a="1"/>
  <c r="H1700" i="1" s="1"/>
  <c r="I1700" i="1" s="1"/>
  <c r="H1682" i="1" a="1"/>
  <c r="H1682" i="1" s="1"/>
  <c r="I1682" i="1" s="1"/>
  <c r="H1468" i="1" a="1"/>
  <c r="H1468" i="1" s="1"/>
  <c r="I1468" i="1" s="1"/>
  <c r="H1623" i="1" a="1"/>
  <c r="H1623" i="1" s="1"/>
  <c r="I1623" i="1" s="1"/>
  <c r="H1513" i="1" a="1"/>
  <c r="H1513" i="1" s="1"/>
  <c r="I1513" i="1" s="1"/>
  <c r="H1408" i="1" a="1"/>
  <c r="H1408" i="1" s="1"/>
  <c r="I1408" i="1" s="1"/>
  <c r="H1386" i="1" a="1"/>
  <c r="H1386" i="1" s="1"/>
  <c r="I1386" i="1" s="1"/>
  <c r="H1278" i="1" a="1"/>
  <c r="H1278" i="1" s="1"/>
  <c r="I1278" i="1" s="1"/>
  <c r="H1558" i="1" a="1"/>
  <c r="H1558" i="1" s="1"/>
  <c r="I1558" i="1" s="1"/>
  <c r="H1539" i="1" a="1"/>
  <c r="H1539" i="1" s="1"/>
  <c r="I1539" i="1" s="1"/>
  <c r="H1399" i="1" a="1"/>
  <c r="H1399" i="1" s="1"/>
  <c r="I1399" i="1" s="1"/>
  <c r="N1737" i="1"/>
  <c r="N1481" i="1"/>
  <c r="AW1496" i="1"/>
  <c r="AX1496" i="1" s="1"/>
  <c r="BD1496" i="1" s="1"/>
  <c r="AW1792" i="1"/>
  <c r="AX1792" i="1" s="1"/>
  <c r="BD1792" i="1" s="1"/>
  <c r="AW1577" i="1"/>
  <c r="AX1577" i="1" s="1"/>
  <c r="BD1577" i="1" s="1"/>
  <c r="AW1376" i="1"/>
  <c r="AX1376" i="1" s="1"/>
  <c r="BD1376" i="1" s="1"/>
  <c r="AW1750" i="1"/>
  <c r="AX1750" i="1" s="1"/>
  <c r="BD1750" i="1" s="1"/>
  <c r="V1605" i="1"/>
  <c r="N1496" i="1"/>
  <c r="V1553" i="1"/>
  <c r="N1376" i="1"/>
  <c r="K1794" i="1" a="1"/>
  <c r="K1794" i="1" s="1"/>
  <c r="K1772" i="1" a="1"/>
  <c r="K1772" i="1" s="1"/>
  <c r="K1752" i="1" a="1"/>
  <c r="K1752" i="1" s="1"/>
  <c r="K1815" i="1" a="1"/>
  <c r="K1815" i="1" s="1"/>
  <c r="K1799" i="1" a="1"/>
  <c r="K1799" i="1" s="1"/>
  <c r="K1811" i="1" a="1"/>
  <c r="K1811" i="1" s="1"/>
  <c r="K1717" i="1" a="1"/>
  <c r="K1717" i="1" s="1"/>
  <c r="K1820" i="1" a="1"/>
  <c r="K1820" i="1" s="1"/>
  <c r="K1818" i="1" a="1"/>
  <c r="K1818" i="1" s="1"/>
  <c r="K1767" i="1" a="1"/>
  <c r="K1767" i="1" s="1"/>
  <c r="K1744" i="1" a="1"/>
  <c r="K1744" i="1" s="1"/>
  <c r="K1739" i="1" a="1"/>
  <c r="K1739" i="1" s="1"/>
  <c r="K1695" i="1" a="1"/>
  <c r="K1695" i="1" s="1"/>
  <c r="K1689" i="1" a="1"/>
  <c r="K1689" i="1" s="1"/>
  <c r="K1797" i="1" a="1"/>
  <c r="K1797" i="1" s="1"/>
  <c r="K1779" i="1" a="1"/>
  <c r="K1779" i="1" s="1"/>
  <c r="K1637" i="1" a="1"/>
  <c r="K1637" i="1" s="1"/>
  <c r="K1785" i="1" a="1"/>
  <c r="K1785" i="1" s="1"/>
  <c r="K1668" i="1" a="1"/>
  <c r="K1668" i="1" s="1"/>
  <c r="K1635" i="1" a="1"/>
  <c r="K1635" i="1" s="1"/>
  <c r="K1623" i="1" a="1"/>
  <c r="K1623" i="1" s="1"/>
  <c r="K1558" i="1" a="1"/>
  <c r="K1558" i="1" s="1"/>
  <c r="K1539" i="1" a="1"/>
  <c r="K1539" i="1" s="1"/>
  <c r="K1653" i="1" a="1"/>
  <c r="K1653" i="1" s="1"/>
  <c r="K1673" i="1" a="1"/>
  <c r="K1673" i="1" s="1"/>
  <c r="K1573" i="1" a="1"/>
  <c r="K1573" i="1" s="1"/>
  <c r="K1534" i="1" a="1"/>
  <c r="K1534" i="1" s="1"/>
  <c r="K1513" i="1" a="1"/>
  <c r="K1513" i="1" s="1"/>
  <c r="K1501" i="1" a="1"/>
  <c r="K1501" i="1" s="1"/>
  <c r="K1399" i="1" a="1"/>
  <c r="K1399" i="1" s="1"/>
  <c r="K1378" i="1" a="1"/>
  <c r="K1378" i="1" s="1"/>
  <c r="K1348" i="1" a="1"/>
  <c r="K1348" i="1" s="1"/>
  <c r="K1333" i="1" a="1"/>
  <c r="K1333" i="1" s="1"/>
  <c r="K1707" i="1" a="1"/>
  <c r="K1707" i="1" s="1"/>
  <c r="K1659" i="1" a="1"/>
  <c r="K1659" i="1" s="1"/>
  <c r="K1438" i="1" a="1"/>
  <c r="K1438" i="1" s="1"/>
  <c r="K1431" i="1" a="1"/>
  <c r="K1431" i="1" s="1"/>
  <c r="K1318" i="1" a="1"/>
  <c r="K1318" i="1" s="1"/>
  <c r="K1288" i="1" a="1"/>
  <c r="K1288" i="1" s="1"/>
  <c r="K1671" i="1" a="1"/>
  <c r="K1671" i="1" s="1"/>
  <c r="K1632" i="1" a="1"/>
  <c r="K1632" i="1" s="1"/>
  <c r="K1602" i="1" a="1"/>
  <c r="K1602" i="1" s="1"/>
  <c r="K1566" i="1" a="1"/>
  <c r="K1566" i="1" s="1"/>
  <c r="K1468" i="1" a="1"/>
  <c r="K1468" i="1" s="1"/>
  <c r="K1321" i="1" a="1"/>
  <c r="K1321" i="1" s="1"/>
  <c r="K1309" i="1" a="1"/>
  <c r="K1309" i="1" s="1"/>
  <c r="K1303" i="1" a="1"/>
  <c r="K1303" i="1" s="1"/>
  <c r="K1273" i="1" a="1"/>
  <c r="K1273" i="1" s="1"/>
  <c r="K1411" i="1" a="1"/>
  <c r="K1411" i="1" s="1"/>
  <c r="K1591" i="1" a="1"/>
  <c r="K1591" i="1" s="1"/>
  <c r="K1584" i="1" a="1"/>
  <c r="K1584" i="1" s="1"/>
  <c r="K1763" i="1" a="1"/>
  <c r="K1763" i="1" s="1"/>
  <c r="K1664" i="1" a="1"/>
  <c r="K1664" i="1" s="1"/>
  <c r="K1489" i="1" a="1"/>
  <c r="K1489" i="1" s="1"/>
  <c r="K1456" i="1" a="1"/>
  <c r="K1456" i="1" s="1"/>
  <c r="K1628" i="1" a="1"/>
  <c r="K1628" i="1" s="1"/>
  <c r="K1617" i="1" a="1"/>
  <c r="K1617" i="1" s="1"/>
  <c r="K1593" i="1" a="1"/>
  <c r="K1593" i="1" s="1"/>
  <c r="K1742" i="1" a="1"/>
  <c r="K1742" i="1" s="1"/>
  <c r="K1682" i="1" a="1"/>
  <c r="K1682" i="1" s="1"/>
  <c r="K1709" i="1" a="1"/>
  <c r="K1709" i="1" s="1"/>
  <c r="K1730" i="1" a="1"/>
  <c r="K1730" i="1" s="1"/>
  <c r="K1700" i="1" a="1"/>
  <c r="K1700" i="1" s="1"/>
  <c r="K1579" i="1" a="1"/>
  <c r="K1579" i="1" s="1"/>
  <c r="K1546" i="1" a="1"/>
  <c r="K1546" i="1" s="1"/>
  <c r="K1444" i="1" a="1"/>
  <c r="K1444" i="1" s="1"/>
  <c r="K1790" i="1" a="1"/>
  <c r="K1790" i="1" s="1"/>
  <c r="K1498" i="1" a="1"/>
  <c r="K1498" i="1" s="1"/>
  <c r="K1449" i="1" a="1"/>
  <c r="K1449" i="1" s="1"/>
  <c r="K1423" i="1" a="1"/>
  <c r="K1423" i="1" s="1"/>
  <c r="K1404" i="1" a="1"/>
  <c r="K1404" i="1" s="1"/>
  <c r="K1354" i="1" a="1"/>
  <c r="K1354" i="1" s="1"/>
  <c r="K1494" i="1" a="1"/>
  <c r="K1494" i="1" s="1"/>
  <c r="K1363" i="1" a="1"/>
  <c r="K1363" i="1" s="1"/>
  <c r="K1483" i="1" a="1"/>
  <c r="K1483" i="1" s="1"/>
  <c r="K1458" i="1" a="1"/>
  <c r="K1458" i="1" s="1"/>
  <c r="K1393" i="1" a="1"/>
  <c r="K1393" i="1" s="1"/>
  <c r="K1258" i="1" a="1"/>
  <c r="K1258" i="1" s="1"/>
  <c r="K1735" i="1" a="1"/>
  <c r="K1735" i="1" s="1"/>
  <c r="K1476" i="1" a="1"/>
  <c r="K1476" i="1" s="1"/>
  <c r="K1323" i="1" a="1"/>
  <c r="K1323" i="1" s="1"/>
  <c r="K1276" i="1" a="1"/>
  <c r="K1276" i="1" s="1"/>
  <c r="K1264" i="1" a="1"/>
  <c r="K1264" i="1" s="1"/>
  <c r="K1588" i="1" a="1"/>
  <c r="K1588" i="1" s="1"/>
  <c r="K1806" i="1" a="1"/>
  <c r="K1806" i="1" s="1"/>
  <c r="K1704" i="1" a="1"/>
  <c r="K1704" i="1" s="1"/>
  <c r="K1413" i="1" a="1"/>
  <c r="K1413" i="1" s="1"/>
  <c r="K1243" i="1" a="1"/>
  <c r="K1243" i="1" s="1"/>
  <c r="K1521" i="1" a="1"/>
  <c r="K1521" i="1" s="1"/>
  <c r="K1341" i="1" a="1"/>
  <c r="K1341" i="1" s="1"/>
  <c r="K1646" i="1" a="1"/>
  <c r="K1646" i="1" s="1"/>
  <c r="K1359" i="1" a="1"/>
  <c r="K1359" i="1" s="1"/>
  <c r="K1503" i="1" a="1"/>
  <c r="K1503" i="1" s="1"/>
  <c r="K1368" i="1" a="1"/>
  <c r="K1368" i="1" s="1"/>
  <c r="K1610" i="1" a="1"/>
  <c r="K1610" i="1" s="1"/>
  <c r="K1296" i="1" a="1"/>
  <c r="K1296" i="1" s="1"/>
  <c r="K1366" i="1" a="1"/>
  <c r="K1366" i="1" s="1"/>
  <c r="K1314" i="1" a="1"/>
  <c r="K1314" i="1" s="1"/>
  <c r="K1269" i="1" a="1"/>
  <c r="K1269" i="1" s="1"/>
  <c r="K1528" i="1" a="1"/>
  <c r="K1528" i="1" s="1"/>
  <c r="K1543" i="1" a="1"/>
  <c r="K1543" i="1" s="1"/>
  <c r="K1548" i="1" a="1"/>
  <c r="K1548" i="1" s="1"/>
  <c r="K1251" i="1" a="1"/>
  <c r="K1251" i="1" s="1"/>
  <c r="K1770" i="1" a="1"/>
  <c r="K1770" i="1" s="1"/>
  <c r="K1724" i="1" a="1"/>
  <c r="K1724" i="1" s="1"/>
  <c r="K1408" i="1" a="1"/>
  <c r="K1408" i="1" s="1"/>
  <c r="K1386" i="1" a="1"/>
  <c r="K1386" i="1" s="1"/>
  <c r="K1278" i="1" a="1"/>
  <c r="K1278" i="1" s="1"/>
  <c r="K1453" i="1" a="1"/>
  <c r="K1453" i="1" s="1"/>
  <c r="K1758" i="1" a="1"/>
  <c r="K1758" i="1" s="1"/>
  <c r="N1693" i="1"/>
  <c r="N1777" i="1"/>
  <c r="N1662" i="1"/>
  <c r="N1357" i="1"/>
  <c r="N1436" i="1"/>
  <c r="N1447" i="1"/>
  <c r="AW1492" i="1"/>
  <c r="AX1492" i="1" s="1"/>
  <c r="AW1339" i="1"/>
  <c r="AX1339" i="1" s="1"/>
  <c r="AW1666" i="1"/>
  <c r="AX1666" i="1" s="1"/>
  <c r="AW1352" i="1"/>
  <c r="AX1352" i="1" s="1"/>
  <c r="BD1352" i="1" s="1"/>
  <c r="AW1571" i="1"/>
  <c r="AX1571" i="1" s="1"/>
  <c r="N1271" i="1"/>
  <c r="N1809" i="1"/>
  <c r="N1312" i="1"/>
  <c r="AH1487" i="1"/>
  <c r="AI1487" i="1" s="1"/>
  <c r="N1361" i="1"/>
  <c r="V1712" i="1"/>
  <c r="AW1357" i="1"/>
  <c r="AX1357" i="1" s="1"/>
  <c r="AW1698" i="1"/>
  <c r="AX1698" i="1" s="1"/>
  <c r="BD1698" i="1" s="1"/>
  <c r="N1541" i="1"/>
  <c r="N1511" i="1"/>
  <c r="AW1421" i="1"/>
  <c r="AX1421" i="1" s="1"/>
  <c r="AW1564" i="1"/>
  <c r="AX1564" i="1" s="1"/>
  <c r="AW1391" i="1"/>
  <c r="AX1391" i="1" s="1"/>
  <c r="BD1391" i="1" s="1"/>
  <c r="AW1256" i="1"/>
  <c r="AX1256" i="1" s="1"/>
  <c r="BD1256" i="1" s="1"/>
  <c r="N1765" i="1"/>
  <c r="N1556" i="1"/>
  <c r="N1666" i="1"/>
  <c r="N1262" i="1"/>
  <c r="N1761" i="1"/>
  <c r="N1442" i="1"/>
  <c r="BD1803" i="1"/>
  <c r="N1397" i="1"/>
  <c r="N1294" i="1"/>
  <c r="N1722" i="1"/>
  <c r="N1644" i="1"/>
  <c r="V1677" i="1"/>
  <c r="N1715" i="1"/>
  <c r="N1406" i="1"/>
  <c r="AW1621" i="1"/>
  <c r="AX1621" i="1" s="1"/>
  <c r="AW1702" i="1"/>
  <c r="AX1702" i="1" s="1"/>
  <c r="BD1702" i="1" s="1"/>
  <c r="AW1813" i="1"/>
  <c r="AX1813" i="1" s="1"/>
  <c r="N1267" i="1"/>
  <c r="N1577" i="1"/>
  <c r="V1509" i="1"/>
  <c r="N1756" i="1"/>
  <c r="N1316" i="1"/>
  <c r="N1702" i="1"/>
  <c r="AH1241" i="1"/>
  <c r="AI1241" i="1" s="1"/>
  <c r="N1733" i="1"/>
  <c r="C26" i="1"/>
  <c r="D26" i="1"/>
  <c r="B27" i="1"/>
  <c r="G27" i="1"/>
  <c r="H26" i="1" a="1"/>
  <c r="H26" i="1" s="1"/>
  <c r="A27" i="1"/>
  <c r="F1984" i="1" a="1"/>
  <c r="F1984" i="1" s="1"/>
  <c r="T1979" i="1" a="1"/>
  <c r="T1979" i="1" s="1"/>
  <c r="R1979" i="1" a="1"/>
  <c r="R1979" i="1" s="1"/>
  <c r="Q1979" i="1" a="1"/>
  <c r="Q1979" i="1" s="1"/>
  <c r="F1982" i="1"/>
  <c r="R1981" i="1" a="1"/>
  <c r="R1981" i="1" s="1"/>
  <c r="BE1425" i="1" l="1"/>
  <c r="BL1425" i="1" s="1"/>
  <c r="BE1326" i="1"/>
  <c r="BL1326" i="1" s="1"/>
  <c r="BE1335" i="1"/>
  <c r="BL1335" i="1" s="1"/>
  <c r="BE1640" i="1"/>
  <c r="BL1640" i="1" s="1"/>
  <c r="BE1676" i="1"/>
  <c r="BL1676" i="1" s="1"/>
  <c r="BE1371" i="1"/>
  <c r="BL1371" i="1" s="1"/>
  <c r="BE1560" i="1"/>
  <c r="BL1560" i="1" s="1"/>
  <c r="BE1461" i="1"/>
  <c r="BL1461" i="1" s="1"/>
  <c r="R1287" i="1"/>
  <c r="BE1236" i="1"/>
  <c r="AC1551" i="1"/>
  <c r="AW1632" i="1"/>
  <c r="AX1632" i="1" s="1"/>
  <c r="BD1632" i="1" s="1"/>
  <c r="AW1411" i="1"/>
  <c r="AX1411" i="1" s="1"/>
  <c r="BD1411" i="1" s="1"/>
  <c r="AW1659" i="1"/>
  <c r="AX1659" i="1" s="1"/>
  <c r="BD1659" i="1" s="1"/>
  <c r="AW1566" i="1"/>
  <c r="AX1566" i="1" s="1"/>
  <c r="BD1566" i="1" s="1"/>
  <c r="AW1359" i="1"/>
  <c r="AX1359" i="1" s="1"/>
  <c r="BD1359" i="1" s="1"/>
  <c r="AW1739" i="1"/>
  <c r="AX1739" i="1" s="1"/>
  <c r="BD1739" i="1" s="1"/>
  <c r="AW1501" i="1"/>
  <c r="AX1501" i="1" s="1"/>
  <c r="BD1501" i="1" s="1"/>
  <c r="AW1423" i="1"/>
  <c r="AX1423" i="1" s="1"/>
  <c r="BD1423" i="1" s="1"/>
  <c r="AW1318" i="1"/>
  <c r="AX1318" i="1" s="1"/>
  <c r="BD1318" i="1" s="1"/>
  <c r="AW1278" i="1"/>
  <c r="AX1278" i="1" s="1"/>
  <c r="BD1278" i="1" s="1"/>
  <c r="AW1653" i="1"/>
  <c r="AX1653" i="1" s="1"/>
  <c r="BD1653" i="1" s="1"/>
  <c r="AW1806" i="1"/>
  <c r="AX1806" i="1" s="1"/>
  <c r="BD1806" i="1" s="1"/>
  <c r="AW1752" i="1"/>
  <c r="AX1752" i="1" s="1"/>
  <c r="BD1752" i="1" s="1"/>
  <c r="AW1591" i="1"/>
  <c r="AX1591" i="1" s="1"/>
  <c r="BD1591" i="1" s="1"/>
  <c r="AW1779" i="1"/>
  <c r="AX1779" i="1" s="1"/>
  <c r="BD1779" i="1" s="1"/>
  <c r="AW1628" i="1"/>
  <c r="AX1628" i="1" s="1"/>
  <c r="BD1628" i="1" s="1"/>
  <c r="AW1303" i="1"/>
  <c r="AX1303" i="1" s="1"/>
  <c r="BD1303" i="1" s="1"/>
  <c r="AW1276" i="1"/>
  <c r="AX1276" i="1" s="1"/>
  <c r="BD1276" i="1" s="1"/>
  <c r="AW1709" i="1"/>
  <c r="AX1709" i="1" s="1"/>
  <c r="BD1709" i="1" s="1"/>
  <c r="AW1368" i="1"/>
  <c r="AX1368" i="1" s="1"/>
  <c r="BD1368" i="1" s="1"/>
  <c r="AW1251" i="1"/>
  <c r="AX1251" i="1" s="1"/>
  <c r="BD1251" i="1" s="1"/>
  <c r="AW1695" i="1"/>
  <c r="AX1695" i="1" s="1"/>
  <c r="BD1695" i="1" s="1"/>
  <c r="AW1668" i="1"/>
  <c r="AX1668" i="1" s="1"/>
  <c r="BD1668" i="1" s="1"/>
  <c r="AW1588" i="1"/>
  <c r="AX1588" i="1" s="1"/>
  <c r="BD1588" i="1" s="1"/>
  <c r="AW1354" i="1"/>
  <c r="AX1354" i="1" s="1"/>
  <c r="BD1354" i="1" s="1"/>
  <c r="AW1269" i="1"/>
  <c r="AX1269" i="1" s="1"/>
  <c r="BD1269" i="1" s="1"/>
  <c r="AW1664" i="1"/>
  <c r="AX1664" i="1" s="1"/>
  <c r="BD1664" i="1" s="1"/>
  <c r="AW1321" i="1"/>
  <c r="AX1321" i="1" s="1"/>
  <c r="BD1321" i="1" s="1"/>
  <c r="AW1444" i="1"/>
  <c r="AX1444" i="1" s="1"/>
  <c r="BD1444" i="1" s="1"/>
  <c r="AW1393" i="1"/>
  <c r="AX1393" i="1" s="1"/>
  <c r="BD1393" i="1" s="1"/>
  <c r="AW1548" i="1"/>
  <c r="AX1548" i="1" s="1"/>
  <c r="BD1548" i="1" s="1"/>
  <c r="AW1468" i="1"/>
  <c r="AX1468" i="1" s="1"/>
  <c r="BD1468" i="1" s="1"/>
  <c r="AW1404" i="1"/>
  <c r="AX1404" i="1" s="1"/>
  <c r="BD1404" i="1" s="1"/>
  <c r="AW1273" i="1"/>
  <c r="AX1273" i="1" s="1"/>
  <c r="BD1273" i="1" s="1"/>
  <c r="AW1637" i="1"/>
  <c r="AX1637" i="1" s="1"/>
  <c r="BD1637" i="1" s="1"/>
  <c r="AW1558" i="1"/>
  <c r="AX1558" i="1" s="1"/>
  <c r="BD1558" i="1" s="1"/>
  <c r="AW1453" i="1"/>
  <c r="AX1453" i="1" s="1"/>
  <c r="BD1453" i="1" s="1"/>
  <c r="AW1431" i="1"/>
  <c r="AX1431" i="1" s="1"/>
  <c r="BD1431" i="1" s="1"/>
  <c r="R1627" i="1"/>
  <c r="R1688" i="1"/>
  <c r="R1512" i="1"/>
  <c r="R1670" i="1"/>
  <c r="R1263" i="1"/>
  <c r="R1353" i="1"/>
  <c r="R1796" i="1"/>
  <c r="R1789" i="1"/>
  <c r="R1347" i="1"/>
  <c r="AC1552" i="1"/>
  <c r="R1751" i="1"/>
  <c r="R1302" i="1"/>
  <c r="R1681" i="1"/>
  <c r="R1766" i="1"/>
  <c r="R1817" i="1"/>
  <c r="R1403" i="1"/>
  <c r="R1452" i="1"/>
  <c r="R1410" i="1"/>
  <c r="R1810" i="1"/>
  <c r="R1590" i="1"/>
  <c r="R1365" i="1"/>
  <c r="AC1425" i="1"/>
  <c r="R1578" i="1"/>
  <c r="R1634" i="1"/>
  <c r="R1398" i="1"/>
  <c r="R1738" i="1"/>
  <c r="R1769" i="1"/>
  <c r="R1268" i="1"/>
  <c r="R1392" i="1"/>
  <c r="R1443" i="1"/>
  <c r="R1805" i="1"/>
  <c r="R1272" i="1"/>
  <c r="R1616" i="1"/>
  <c r="R1527" i="1"/>
  <c r="R1520" i="1"/>
  <c r="AD1596" i="1"/>
  <c r="AO1596" i="1" s="1"/>
  <c r="R1652" i="1"/>
  <c r="R1565" i="1"/>
  <c r="R1358" i="1"/>
  <c r="R1645" i="1"/>
  <c r="R1706" i="1"/>
  <c r="R1430" i="1"/>
  <c r="R1757" i="1"/>
  <c r="AD1416" i="1"/>
  <c r="AO1416" i="1" s="1"/>
  <c r="M1269" i="1"/>
  <c r="O1269" i="1" s="1"/>
  <c r="P1269" i="1" s="1"/>
  <c r="Q1269" i="1" s="1"/>
  <c r="S1269" i="1" s="1"/>
  <c r="AA1269" i="1"/>
  <c r="M1341" i="1"/>
  <c r="O1341" i="1" s="1"/>
  <c r="P1341" i="1" s="1"/>
  <c r="Q1341" i="1" s="1"/>
  <c r="S1341" i="1" s="1"/>
  <c r="AA1341" i="1"/>
  <c r="M1811" i="1"/>
  <c r="O1811" i="1" s="1"/>
  <c r="P1811" i="1" s="1"/>
  <c r="Q1811" i="1" s="1"/>
  <c r="S1811" i="1" s="1"/>
  <c r="AA1811" i="1"/>
  <c r="Z1253" i="1"/>
  <c r="AB1253" i="1"/>
  <c r="M1333" i="1"/>
  <c r="O1333" i="1" s="1"/>
  <c r="P1333" i="1" s="1"/>
  <c r="Q1333" i="1" s="1"/>
  <c r="S1333" i="1" s="1"/>
  <c r="AA1333" i="1"/>
  <c r="M1363" i="1"/>
  <c r="O1363" i="1" s="1"/>
  <c r="P1363" i="1" s="1"/>
  <c r="Q1363" i="1" s="1"/>
  <c r="S1363" i="1" s="1"/>
  <c r="AA1363" i="1"/>
  <c r="M1543" i="1"/>
  <c r="O1543" i="1" s="1"/>
  <c r="P1543" i="1" s="1"/>
  <c r="Q1543" i="1" s="1"/>
  <c r="S1543" i="1" s="1"/>
  <c r="AA1543" i="1"/>
  <c r="M1637" i="1"/>
  <c r="O1637" i="1" s="1"/>
  <c r="P1637" i="1" s="1"/>
  <c r="Q1637" i="1" s="1"/>
  <c r="S1637" i="1" s="1"/>
  <c r="AA1637" i="1"/>
  <c r="R1793" i="1"/>
  <c r="M1593" i="1"/>
  <c r="O1593" i="1" s="1"/>
  <c r="P1593" i="1" s="1"/>
  <c r="Q1593" i="1" s="1"/>
  <c r="S1593" i="1" s="1"/>
  <c r="AA1593" i="1"/>
  <c r="M1404" i="1"/>
  <c r="O1404" i="1" s="1"/>
  <c r="P1404" i="1" s="1"/>
  <c r="Q1404" i="1" s="1"/>
  <c r="S1404" i="1" s="1"/>
  <c r="AA1404" i="1"/>
  <c r="M1797" i="1"/>
  <c r="O1797" i="1" s="1"/>
  <c r="P1797" i="1" s="1"/>
  <c r="Q1797" i="1" s="1"/>
  <c r="S1797" i="1" s="1"/>
  <c r="AA1797" i="1"/>
  <c r="R1631" i="1"/>
  <c r="M1628" i="1"/>
  <c r="O1628" i="1" s="1"/>
  <c r="P1628" i="1" s="1"/>
  <c r="Q1628" i="1" s="1"/>
  <c r="S1628" i="1" s="1"/>
  <c r="AA1628" i="1"/>
  <c r="M1689" i="1"/>
  <c r="O1689" i="1" s="1"/>
  <c r="P1689" i="1" s="1"/>
  <c r="Q1689" i="1" s="1"/>
  <c r="S1689" i="1" s="1"/>
  <c r="AA1689" i="1"/>
  <c r="M1632" i="1"/>
  <c r="O1632" i="1" s="1"/>
  <c r="P1632" i="1" s="1"/>
  <c r="Q1632" i="1" s="1"/>
  <c r="S1632" i="1" s="1"/>
  <c r="AA1632" i="1"/>
  <c r="M1276" i="1"/>
  <c r="O1276" i="1" s="1"/>
  <c r="P1276" i="1" s="1"/>
  <c r="Q1276" i="1" s="1"/>
  <c r="S1276" i="1" s="1"/>
  <c r="AA1276" i="1"/>
  <c r="M1610" i="1"/>
  <c r="O1610" i="1" s="1"/>
  <c r="P1610" i="1" s="1"/>
  <c r="Q1610" i="1" s="1"/>
  <c r="S1610" i="1" s="1"/>
  <c r="AA1610" i="1"/>
  <c r="M1323" i="1"/>
  <c r="O1323" i="1" s="1"/>
  <c r="P1323" i="1" s="1"/>
  <c r="Q1323" i="1" s="1"/>
  <c r="S1323" i="1" s="1"/>
  <c r="AA1323" i="1"/>
  <c r="M1790" i="1"/>
  <c r="O1790" i="1" s="1"/>
  <c r="P1790" i="1" s="1"/>
  <c r="Q1790" i="1" s="1"/>
  <c r="S1790" i="1" s="1"/>
  <c r="AA1790" i="1"/>
  <c r="M1664" i="1"/>
  <c r="O1664" i="1" s="1"/>
  <c r="P1664" i="1" s="1"/>
  <c r="Q1664" i="1" s="1"/>
  <c r="S1664" i="1" s="1"/>
  <c r="AA1664" i="1"/>
  <c r="M1288" i="1"/>
  <c r="O1288" i="1" s="1"/>
  <c r="P1288" i="1" s="1"/>
  <c r="Q1288" i="1" s="1"/>
  <c r="S1288" i="1" s="1"/>
  <c r="AA1288" i="1"/>
  <c r="M1673" i="1"/>
  <c r="O1673" i="1" s="1"/>
  <c r="P1673" i="1" s="1"/>
  <c r="Q1673" i="1" s="1"/>
  <c r="S1673" i="1" s="1"/>
  <c r="AA1673" i="1"/>
  <c r="M1744" i="1"/>
  <c r="O1744" i="1" s="1"/>
  <c r="P1744" i="1" s="1"/>
  <c r="Q1744" i="1" s="1"/>
  <c r="S1744" i="1" s="1"/>
  <c r="AA1744" i="1"/>
  <c r="R1295" i="1"/>
  <c r="R1377" i="1"/>
  <c r="R1497" i="1"/>
  <c r="R1467" i="1"/>
  <c r="R1317" i="1"/>
  <c r="AC1416" i="1"/>
  <c r="AC1417" i="1"/>
  <c r="M1806" i="1"/>
  <c r="O1806" i="1" s="1"/>
  <c r="P1806" i="1" s="1"/>
  <c r="Q1806" i="1" s="1"/>
  <c r="S1806" i="1" s="1"/>
  <c r="AA1806" i="1"/>
  <c r="M1770" i="1"/>
  <c r="O1770" i="1" s="1"/>
  <c r="P1770" i="1" s="1"/>
  <c r="Q1770" i="1" s="1"/>
  <c r="S1770" i="1" s="1"/>
  <c r="AA1770" i="1"/>
  <c r="M1730" i="1"/>
  <c r="O1730" i="1" s="1"/>
  <c r="P1730" i="1" s="1"/>
  <c r="Q1730" i="1" s="1"/>
  <c r="S1730" i="1" s="1"/>
  <c r="AA1730" i="1"/>
  <c r="M1635" i="1"/>
  <c r="O1635" i="1" s="1"/>
  <c r="P1635" i="1" s="1"/>
  <c r="Q1635" i="1" s="1"/>
  <c r="S1635" i="1" s="1"/>
  <c r="AA1635" i="1"/>
  <c r="M1251" i="1"/>
  <c r="O1251" i="1" s="1"/>
  <c r="P1251" i="1" s="1"/>
  <c r="Q1251" i="1" s="1"/>
  <c r="S1251" i="1" s="1"/>
  <c r="AA1251" i="1"/>
  <c r="M1483" i="1"/>
  <c r="O1483" i="1" s="1"/>
  <c r="P1483" i="1" s="1"/>
  <c r="Q1483" i="1" s="1"/>
  <c r="S1483" i="1" s="1"/>
  <c r="AA1483" i="1"/>
  <c r="M1668" i="1"/>
  <c r="O1668" i="1" s="1"/>
  <c r="P1668" i="1" s="1"/>
  <c r="Q1668" i="1" s="1"/>
  <c r="S1668" i="1" s="1"/>
  <c r="AA1668" i="1"/>
  <c r="M1548" i="1"/>
  <c r="O1548" i="1" s="1"/>
  <c r="P1548" i="1" s="1"/>
  <c r="Q1548" i="1" s="1"/>
  <c r="S1548" i="1" s="1"/>
  <c r="AA1548" i="1"/>
  <c r="M1309" i="1"/>
  <c r="O1309" i="1" s="1"/>
  <c r="P1309" i="1" s="1"/>
  <c r="Q1309" i="1" s="1"/>
  <c r="S1309" i="1" s="1"/>
  <c r="AA1309" i="1"/>
  <c r="M1785" i="1"/>
  <c r="O1785" i="1" s="1"/>
  <c r="P1785" i="1" s="1"/>
  <c r="Q1785" i="1" s="1"/>
  <c r="S1785" i="1" s="1"/>
  <c r="AA1785" i="1"/>
  <c r="M1494" i="1"/>
  <c r="O1494" i="1" s="1"/>
  <c r="P1494" i="1" s="1"/>
  <c r="Q1494" i="1" s="1"/>
  <c r="S1494" i="1" s="1"/>
  <c r="AA1494" i="1"/>
  <c r="M1321" i="1"/>
  <c r="O1321" i="1" s="1"/>
  <c r="P1321" i="1" s="1"/>
  <c r="Q1321" i="1" s="1"/>
  <c r="S1321" i="1" s="1"/>
  <c r="AA1321" i="1"/>
  <c r="M1752" i="1"/>
  <c r="O1752" i="1" s="1"/>
  <c r="P1752" i="1" s="1"/>
  <c r="Q1752" i="1" s="1"/>
  <c r="S1752" i="1" s="1"/>
  <c r="AA1752" i="1"/>
  <c r="M1528" i="1"/>
  <c r="O1528" i="1" s="1"/>
  <c r="P1528" i="1" s="1"/>
  <c r="Q1528" i="1" s="1"/>
  <c r="S1528" i="1" s="1"/>
  <c r="AA1528" i="1"/>
  <c r="M1468" i="1"/>
  <c r="O1468" i="1" s="1"/>
  <c r="P1468" i="1" s="1"/>
  <c r="Q1468" i="1" s="1"/>
  <c r="S1468" i="1" s="1"/>
  <c r="AA1468" i="1"/>
  <c r="M1772" i="1"/>
  <c r="O1772" i="1" s="1"/>
  <c r="P1772" i="1" s="1"/>
  <c r="Q1772" i="1" s="1"/>
  <c r="S1772" i="1" s="1"/>
  <c r="AA1772" i="1"/>
  <c r="Z1343" i="1"/>
  <c r="AB1343" i="1"/>
  <c r="M1566" i="1"/>
  <c r="O1566" i="1" s="1"/>
  <c r="P1566" i="1" s="1"/>
  <c r="Q1566" i="1" s="1"/>
  <c r="S1566" i="1" s="1"/>
  <c r="AA1566" i="1"/>
  <c r="M1423" i="1"/>
  <c r="O1423" i="1" s="1"/>
  <c r="P1423" i="1" s="1"/>
  <c r="Q1423" i="1" s="1"/>
  <c r="S1423" i="1" s="1"/>
  <c r="AA1423" i="1"/>
  <c r="M1456" i="1"/>
  <c r="O1456" i="1" s="1"/>
  <c r="P1456" i="1" s="1"/>
  <c r="Q1456" i="1" s="1"/>
  <c r="S1456" i="1" s="1"/>
  <c r="AA1456" i="1"/>
  <c r="M1489" i="1"/>
  <c r="O1489" i="1" s="1"/>
  <c r="P1489" i="1" s="1"/>
  <c r="Q1489" i="1" s="1"/>
  <c r="S1489" i="1" s="1"/>
  <c r="AA1489" i="1"/>
  <c r="M1368" i="1"/>
  <c r="O1368" i="1" s="1"/>
  <c r="P1368" i="1" s="1"/>
  <c r="Q1368" i="1" s="1"/>
  <c r="S1368" i="1" s="1"/>
  <c r="AA1368" i="1"/>
  <c r="Z1516" i="1"/>
  <c r="AB1516" i="1"/>
  <c r="M1546" i="1"/>
  <c r="O1546" i="1" s="1"/>
  <c r="P1546" i="1" s="1"/>
  <c r="Q1546" i="1" s="1"/>
  <c r="S1546" i="1" s="1"/>
  <c r="AA1546" i="1"/>
  <c r="R1500" i="1"/>
  <c r="R1814" i="1"/>
  <c r="R1538" i="1"/>
  <c r="R1557" i="1"/>
  <c r="AD1552" i="1"/>
  <c r="AO1552" i="1" s="1"/>
  <c r="BE1552" i="1" s="1"/>
  <c r="BL1552" i="1" s="1"/>
  <c r="S1960" i="1" a="1"/>
  <c r="S1960" i="1" s="1"/>
  <c r="V1960" i="1" s="1"/>
  <c r="BE1281" i="1"/>
  <c r="BL1281" i="1" s="1"/>
  <c r="M1273" i="1"/>
  <c r="O1273" i="1" s="1"/>
  <c r="P1273" i="1" s="1"/>
  <c r="Q1273" i="1" s="1"/>
  <c r="S1273" i="1" s="1"/>
  <c r="AA1273" i="1"/>
  <c r="M1303" i="1"/>
  <c r="O1303" i="1" s="1"/>
  <c r="P1303" i="1" s="1"/>
  <c r="Q1303" i="1" s="1"/>
  <c r="S1303" i="1" s="1"/>
  <c r="AA1303" i="1"/>
  <c r="M1243" i="1"/>
  <c r="O1243" i="1" s="1"/>
  <c r="P1243" i="1" s="1"/>
  <c r="Q1243" i="1" s="1"/>
  <c r="S1243" i="1" s="1"/>
  <c r="AA1243" i="1"/>
  <c r="M1815" i="1"/>
  <c r="O1815" i="1" s="1"/>
  <c r="P1815" i="1" s="1"/>
  <c r="Q1815" i="1" s="1"/>
  <c r="S1815" i="1" s="1"/>
  <c r="AA1815" i="1"/>
  <c r="M1742" i="1"/>
  <c r="O1742" i="1" s="1"/>
  <c r="P1742" i="1" s="1"/>
  <c r="Q1742" i="1" s="1"/>
  <c r="S1742" i="1" s="1"/>
  <c r="AA1742" i="1"/>
  <c r="M1704" i="1"/>
  <c r="O1704" i="1" s="1"/>
  <c r="P1704" i="1" s="1"/>
  <c r="Q1704" i="1" s="1"/>
  <c r="S1704" i="1" s="1"/>
  <c r="AA1704" i="1"/>
  <c r="M1399" i="1"/>
  <c r="O1399" i="1" s="1"/>
  <c r="P1399" i="1" s="1"/>
  <c r="Q1399" i="1" s="1"/>
  <c r="S1399" i="1" s="1"/>
  <c r="AA1399" i="1"/>
  <c r="M1617" i="1"/>
  <c r="O1617" i="1" s="1"/>
  <c r="P1617" i="1" s="1"/>
  <c r="Q1617" i="1" s="1"/>
  <c r="S1617" i="1" s="1"/>
  <c r="AA1617" i="1"/>
  <c r="M1501" i="1"/>
  <c r="O1501" i="1" s="1"/>
  <c r="P1501" i="1" s="1"/>
  <c r="Q1501" i="1" s="1"/>
  <c r="S1501" i="1" s="1"/>
  <c r="AA1501" i="1"/>
  <c r="M1794" i="1"/>
  <c r="O1794" i="1" s="1"/>
  <c r="P1794" i="1" s="1"/>
  <c r="Q1794" i="1" s="1"/>
  <c r="S1794" i="1" s="1"/>
  <c r="AA1794" i="1"/>
  <c r="BF1253" i="1"/>
  <c r="R1482" i="1"/>
  <c r="R1493" i="1"/>
  <c r="R1542" i="1"/>
  <c r="M1314" i="1"/>
  <c r="O1314" i="1" s="1"/>
  <c r="P1314" i="1" s="1"/>
  <c r="Q1314" i="1" s="1"/>
  <c r="S1314" i="1" s="1"/>
  <c r="AA1314" i="1"/>
  <c r="M1588" i="1"/>
  <c r="O1588" i="1" s="1"/>
  <c r="P1588" i="1" s="1"/>
  <c r="Q1588" i="1" s="1"/>
  <c r="S1588" i="1" s="1"/>
  <c r="AA1588" i="1"/>
  <c r="M1602" i="1"/>
  <c r="O1602" i="1" s="1"/>
  <c r="P1602" i="1" s="1"/>
  <c r="Q1602" i="1" s="1"/>
  <c r="S1602" i="1" s="1"/>
  <c r="AA1602" i="1"/>
  <c r="M1513" i="1"/>
  <c r="O1513" i="1" s="1"/>
  <c r="P1513" i="1" s="1"/>
  <c r="Q1513" i="1" s="1"/>
  <c r="S1513" i="1" s="1"/>
  <c r="AA1513" i="1"/>
  <c r="Z1648" i="1"/>
  <c r="AB1648" i="1"/>
  <c r="R1422" i="1"/>
  <c r="M1366" i="1"/>
  <c r="O1366" i="1" s="1"/>
  <c r="P1366" i="1" s="1"/>
  <c r="Q1366" i="1" s="1"/>
  <c r="S1366" i="1" s="1"/>
  <c r="AA1366" i="1"/>
  <c r="M1264" i="1"/>
  <c r="O1264" i="1" s="1"/>
  <c r="P1264" i="1" s="1"/>
  <c r="Q1264" i="1" s="1"/>
  <c r="S1264" i="1" s="1"/>
  <c r="AA1264" i="1"/>
  <c r="M1534" i="1"/>
  <c r="O1534" i="1" s="1"/>
  <c r="P1534" i="1" s="1"/>
  <c r="Q1534" i="1" s="1"/>
  <c r="S1534" i="1" s="1"/>
  <c r="AA1534" i="1"/>
  <c r="R1694" i="1"/>
  <c r="R1663" i="1"/>
  <c r="AD1551" i="1"/>
  <c r="AO1551" i="1" s="1"/>
  <c r="M1296" i="1"/>
  <c r="O1296" i="1" s="1"/>
  <c r="P1296" i="1" s="1"/>
  <c r="Q1296" i="1" s="1"/>
  <c r="S1296" i="1" s="1"/>
  <c r="AA1296" i="1"/>
  <c r="M1573" i="1"/>
  <c r="O1573" i="1" s="1"/>
  <c r="P1573" i="1" s="1"/>
  <c r="Q1573" i="1" s="1"/>
  <c r="S1573" i="1" s="1"/>
  <c r="AA1573" i="1"/>
  <c r="R1723" i="1"/>
  <c r="M1453" i="1"/>
  <c r="O1453" i="1" s="1"/>
  <c r="P1453" i="1" s="1"/>
  <c r="Q1453" i="1" s="1"/>
  <c r="S1453" i="1" s="1"/>
  <c r="AA1453" i="1"/>
  <c r="M1278" i="1"/>
  <c r="O1278" i="1" s="1"/>
  <c r="P1278" i="1" s="1"/>
  <c r="Q1278" i="1" s="1"/>
  <c r="S1278" i="1" s="1"/>
  <c r="AA1278" i="1"/>
  <c r="M1476" i="1"/>
  <c r="O1476" i="1" s="1"/>
  <c r="P1476" i="1" s="1"/>
  <c r="Q1476" i="1" s="1"/>
  <c r="S1476" i="1" s="1"/>
  <c r="AA1476" i="1"/>
  <c r="M1763" i="1"/>
  <c r="O1763" i="1" s="1"/>
  <c r="P1763" i="1" s="1"/>
  <c r="Q1763" i="1" s="1"/>
  <c r="S1763" i="1" s="1"/>
  <c r="AA1763" i="1"/>
  <c r="M1653" i="1"/>
  <c r="O1653" i="1" s="1"/>
  <c r="P1653" i="1" s="1"/>
  <c r="Q1653" i="1" s="1"/>
  <c r="S1653" i="1" s="1"/>
  <c r="AA1653" i="1"/>
  <c r="R1667" i="1"/>
  <c r="R1601" i="1"/>
  <c r="R1703" i="1"/>
  <c r="M1503" i="1"/>
  <c r="O1503" i="1" s="1"/>
  <c r="P1503" i="1" s="1"/>
  <c r="Q1503" i="1" s="1"/>
  <c r="S1503" i="1" s="1"/>
  <c r="AA1503" i="1"/>
  <c r="M1584" i="1"/>
  <c r="O1584" i="1" s="1"/>
  <c r="P1584" i="1" s="1"/>
  <c r="Q1584" i="1" s="1"/>
  <c r="S1584" i="1" s="1"/>
  <c r="AA1584" i="1"/>
  <c r="M1431" i="1"/>
  <c r="O1431" i="1" s="1"/>
  <c r="P1431" i="1" s="1"/>
  <c r="Q1431" i="1" s="1"/>
  <c r="S1431" i="1" s="1"/>
  <c r="AA1431" i="1"/>
  <c r="M1818" i="1"/>
  <c r="O1818" i="1" s="1"/>
  <c r="P1818" i="1" s="1"/>
  <c r="Q1818" i="1" s="1"/>
  <c r="S1818" i="1" s="1"/>
  <c r="AA1818" i="1"/>
  <c r="M1408" i="1"/>
  <c r="O1408" i="1" s="1"/>
  <c r="P1408" i="1" s="1"/>
  <c r="Q1408" i="1" s="1"/>
  <c r="S1408" i="1" s="1"/>
  <c r="AA1408" i="1"/>
  <c r="M1359" i="1"/>
  <c r="O1359" i="1" s="1"/>
  <c r="P1359" i="1" s="1"/>
  <c r="Q1359" i="1" s="1"/>
  <c r="S1359" i="1" s="1"/>
  <c r="AA1359" i="1"/>
  <c r="M1258" i="1"/>
  <c r="O1258" i="1" s="1"/>
  <c r="P1258" i="1" s="1"/>
  <c r="Q1258" i="1" s="1"/>
  <c r="S1258" i="1" s="1"/>
  <c r="AA1258" i="1"/>
  <c r="M1579" i="1"/>
  <c r="O1579" i="1" s="1"/>
  <c r="P1579" i="1" s="1"/>
  <c r="Q1579" i="1" s="1"/>
  <c r="S1579" i="1" s="1"/>
  <c r="AA1579" i="1"/>
  <c r="M1591" i="1"/>
  <c r="O1591" i="1" s="1"/>
  <c r="P1591" i="1" s="1"/>
  <c r="Q1591" i="1" s="1"/>
  <c r="S1591" i="1" s="1"/>
  <c r="AA1591" i="1"/>
  <c r="M1438" i="1"/>
  <c r="O1438" i="1" s="1"/>
  <c r="P1438" i="1" s="1"/>
  <c r="Q1438" i="1" s="1"/>
  <c r="S1438" i="1" s="1"/>
  <c r="AA1438" i="1"/>
  <c r="M1558" i="1"/>
  <c r="O1558" i="1" s="1"/>
  <c r="P1558" i="1" s="1"/>
  <c r="Q1558" i="1" s="1"/>
  <c r="S1558" i="1" s="1"/>
  <c r="AA1558" i="1"/>
  <c r="M1820" i="1"/>
  <c r="O1820" i="1" s="1"/>
  <c r="P1820" i="1" s="1"/>
  <c r="Q1820" i="1" s="1"/>
  <c r="S1820" i="1" s="1"/>
  <c r="AA1820" i="1"/>
  <c r="Z1246" i="1"/>
  <c r="AB1246" i="1"/>
  <c r="Z1380" i="1"/>
  <c r="AB1380" i="1"/>
  <c r="R1257" i="1"/>
  <c r="R1609" i="1"/>
  <c r="R1699" i="1"/>
  <c r="M1458" i="1"/>
  <c r="O1458" i="1" s="1"/>
  <c r="P1458" i="1" s="1"/>
  <c r="Q1458" i="1" s="1"/>
  <c r="S1458" i="1" s="1"/>
  <c r="AA1458" i="1"/>
  <c r="M1707" i="1"/>
  <c r="O1707" i="1" s="1"/>
  <c r="P1707" i="1" s="1"/>
  <c r="Q1707" i="1" s="1"/>
  <c r="S1707" i="1" s="1"/>
  <c r="AA1707" i="1"/>
  <c r="M1521" i="1"/>
  <c r="O1521" i="1" s="1"/>
  <c r="P1521" i="1" s="1"/>
  <c r="Q1521" i="1" s="1"/>
  <c r="S1521" i="1" s="1"/>
  <c r="AA1521" i="1"/>
  <c r="M1709" i="1"/>
  <c r="O1709" i="1" s="1"/>
  <c r="P1709" i="1" s="1"/>
  <c r="Q1709" i="1" s="1"/>
  <c r="S1709" i="1" s="1"/>
  <c r="AA1709" i="1"/>
  <c r="M1799" i="1"/>
  <c r="O1799" i="1" s="1"/>
  <c r="P1799" i="1" s="1"/>
  <c r="Q1799" i="1" s="1"/>
  <c r="S1799" i="1" s="1"/>
  <c r="AA1799" i="1"/>
  <c r="M1682" i="1"/>
  <c r="O1682" i="1" s="1"/>
  <c r="P1682" i="1" s="1"/>
  <c r="Q1682" i="1" s="1"/>
  <c r="S1682" i="1" s="1"/>
  <c r="AA1682" i="1"/>
  <c r="M1348" i="1"/>
  <c r="O1348" i="1" s="1"/>
  <c r="P1348" i="1" s="1"/>
  <c r="Q1348" i="1" s="1"/>
  <c r="S1348" i="1" s="1"/>
  <c r="AA1348" i="1"/>
  <c r="Z1507" i="1"/>
  <c r="AB1507" i="1"/>
  <c r="R1242" i="1"/>
  <c r="M1413" i="1"/>
  <c r="O1413" i="1" s="1"/>
  <c r="P1413" i="1" s="1"/>
  <c r="Q1413" i="1" s="1"/>
  <c r="S1413" i="1" s="1"/>
  <c r="AA1413" i="1"/>
  <c r="M1378" i="1"/>
  <c r="O1378" i="1" s="1"/>
  <c r="P1378" i="1" s="1"/>
  <c r="Q1378" i="1" s="1"/>
  <c r="S1378" i="1" s="1"/>
  <c r="AA1378" i="1"/>
  <c r="M1354" i="1"/>
  <c r="O1354" i="1" s="1"/>
  <c r="P1354" i="1" s="1"/>
  <c r="Q1354" i="1" s="1"/>
  <c r="S1354" i="1" s="1"/>
  <c r="AA1354" i="1"/>
  <c r="M1779" i="1"/>
  <c r="O1779" i="1" s="1"/>
  <c r="P1779" i="1" s="1"/>
  <c r="Q1779" i="1" s="1"/>
  <c r="S1779" i="1" s="1"/>
  <c r="AA1779" i="1"/>
  <c r="M1449" i="1"/>
  <c r="O1449" i="1" s="1"/>
  <c r="P1449" i="1" s="1"/>
  <c r="Q1449" i="1" s="1"/>
  <c r="S1449" i="1" s="1"/>
  <c r="AA1449" i="1"/>
  <c r="M1695" i="1"/>
  <c r="O1695" i="1" s="1"/>
  <c r="P1695" i="1" s="1"/>
  <c r="Q1695" i="1" s="1"/>
  <c r="S1695" i="1" s="1"/>
  <c r="AA1695" i="1"/>
  <c r="R1778" i="1"/>
  <c r="R1437" i="1"/>
  <c r="M1758" i="1"/>
  <c r="O1758" i="1" s="1"/>
  <c r="P1758" i="1" s="1"/>
  <c r="Q1758" i="1" s="1"/>
  <c r="S1758" i="1" s="1"/>
  <c r="AA1758" i="1"/>
  <c r="M1498" i="1"/>
  <c r="O1498" i="1" s="1"/>
  <c r="P1498" i="1" s="1"/>
  <c r="Q1498" i="1" s="1"/>
  <c r="S1498" i="1" s="1"/>
  <c r="AA1498" i="1"/>
  <c r="M1671" i="1"/>
  <c r="O1671" i="1" s="1"/>
  <c r="P1671" i="1" s="1"/>
  <c r="Q1671" i="1" s="1"/>
  <c r="S1671" i="1" s="1"/>
  <c r="AA1671" i="1"/>
  <c r="M1739" i="1"/>
  <c r="O1739" i="1" s="1"/>
  <c r="P1739" i="1" s="1"/>
  <c r="Q1739" i="1" s="1"/>
  <c r="S1739" i="1" s="1"/>
  <c r="AA1739" i="1"/>
  <c r="R1741" i="1"/>
  <c r="R1320" i="1"/>
  <c r="M1444" i="1"/>
  <c r="O1444" i="1" s="1"/>
  <c r="P1444" i="1" s="1"/>
  <c r="Q1444" i="1" s="1"/>
  <c r="S1444" i="1" s="1"/>
  <c r="AA1444" i="1"/>
  <c r="M1318" i="1"/>
  <c r="O1318" i="1" s="1"/>
  <c r="P1318" i="1" s="1"/>
  <c r="Q1318" i="1" s="1"/>
  <c r="S1318" i="1" s="1"/>
  <c r="AA1318" i="1"/>
  <c r="M1767" i="1"/>
  <c r="O1767" i="1" s="1"/>
  <c r="P1767" i="1" s="1"/>
  <c r="Q1767" i="1" s="1"/>
  <c r="S1767" i="1" s="1"/>
  <c r="AA1767" i="1"/>
  <c r="R1622" i="1"/>
  <c r="R1533" i="1"/>
  <c r="M1386" i="1"/>
  <c r="O1386" i="1" s="1"/>
  <c r="P1386" i="1" s="1"/>
  <c r="Q1386" i="1" s="1"/>
  <c r="S1386" i="1" s="1"/>
  <c r="AA1386" i="1"/>
  <c r="M1735" i="1"/>
  <c r="O1735" i="1" s="1"/>
  <c r="P1735" i="1" s="1"/>
  <c r="Q1735" i="1" s="1"/>
  <c r="S1735" i="1" s="1"/>
  <c r="AA1735" i="1"/>
  <c r="M1539" i="1"/>
  <c r="O1539" i="1" s="1"/>
  <c r="P1539" i="1" s="1"/>
  <c r="Q1539" i="1" s="1"/>
  <c r="S1539" i="1" s="1"/>
  <c r="AA1539" i="1"/>
  <c r="M1724" i="1"/>
  <c r="O1724" i="1" s="1"/>
  <c r="P1724" i="1" s="1"/>
  <c r="Q1724" i="1" s="1"/>
  <c r="S1724" i="1" s="1"/>
  <c r="AA1724" i="1"/>
  <c r="M1646" i="1"/>
  <c r="O1646" i="1" s="1"/>
  <c r="P1646" i="1" s="1"/>
  <c r="Q1646" i="1" s="1"/>
  <c r="S1646" i="1" s="1"/>
  <c r="AA1646" i="1"/>
  <c r="M1393" i="1"/>
  <c r="O1393" i="1" s="1"/>
  <c r="P1393" i="1" s="1"/>
  <c r="Q1393" i="1" s="1"/>
  <c r="S1393" i="1" s="1"/>
  <c r="AA1393" i="1"/>
  <c r="M1700" i="1"/>
  <c r="O1700" i="1" s="1"/>
  <c r="P1700" i="1" s="1"/>
  <c r="Q1700" i="1" s="1"/>
  <c r="S1700" i="1" s="1"/>
  <c r="AA1700" i="1"/>
  <c r="M1411" i="1"/>
  <c r="O1411" i="1" s="1"/>
  <c r="P1411" i="1" s="1"/>
  <c r="Q1411" i="1" s="1"/>
  <c r="S1411" i="1" s="1"/>
  <c r="AA1411" i="1"/>
  <c r="M1659" i="1"/>
  <c r="O1659" i="1" s="1"/>
  <c r="P1659" i="1" s="1"/>
  <c r="Q1659" i="1" s="1"/>
  <c r="S1659" i="1" s="1"/>
  <c r="AA1659" i="1"/>
  <c r="M1623" i="1"/>
  <c r="O1623" i="1" s="1"/>
  <c r="P1623" i="1" s="1"/>
  <c r="Q1623" i="1" s="1"/>
  <c r="S1623" i="1" s="1"/>
  <c r="AA1623" i="1"/>
  <c r="M1717" i="1"/>
  <c r="O1717" i="1" s="1"/>
  <c r="P1717" i="1" s="1"/>
  <c r="Q1717" i="1" s="1"/>
  <c r="S1717" i="1" s="1"/>
  <c r="AA1717" i="1"/>
  <c r="R1658" i="1"/>
  <c r="R1545" i="1"/>
  <c r="R1583" i="1"/>
  <c r="R1475" i="1"/>
  <c r="AC1596" i="1"/>
  <c r="BF1343" i="1"/>
  <c r="R1308" i="1"/>
  <c r="R1734" i="1"/>
  <c r="R1762" i="1"/>
  <c r="R1455" i="1"/>
  <c r="R1587" i="1"/>
  <c r="R1716" i="1"/>
  <c r="R1488" i="1"/>
  <c r="R1448" i="1"/>
  <c r="R1729" i="1"/>
  <c r="R1572" i="1"/>
  <c r="R1407" i="1"/>
  <c r="R1313" i="1"/>
  <c r="R1250" i="1"/>
  <c r="R1362" i="1"/>
  <c r="R1784" i="1"/>
  <c r="R1275" i="1"/>
  <c r="R1385" i="1"/>
  <c r="R1340" i="1"/>
  <c r="R1332" i="1"/>
  <c r="Y1238" i="1"/>
  <c r="Y1561" i="1"/>
  <c r="Y1508" i="1"/>
  <c r="BF1516" i="1"/>
  <c r="W1605" i="1"/>
  <c r="Y1605" i="1" s="1"/>
  <c r="AB1605" i="1" s="1"/>
  <c r="Y1381" i="1"/>
  <c r="Y1426" i="1"/>
  <c r="BF1328" i="1"/>
  <c r="BF1648" i="1"/>
  <c r="W1726" i="1"/>
  <c r="BF1726" i="1" s="1"/>
  <c r="Y1373" i="1"/>
  <c r="Y1283" i="1"/>
  <c r="BF1246" i="1"/>
  <c r="Z1612" i="1"/>
  <c r="AD1612" i="1" s="1"/>
  <c r="AO1612" i="1" s="1"/>
  <c r="Z1719" i="1"/>
  <c r="AD1719" i="1" s="1"/>
  <c r="AO1719" i="1" s="1"/>
  <c r="T1678" i="1"/>
  <c r="U1678" i="1" s="1"/>
  <c r="X1678" i="1" s="1"/>
  <c r="T1305" i="1"/>
  <c r="U1305" i="1" s="1"/>
  <c r="X1305" i="1" s="1"/>
  <c r="T1655" i="1"/>
  <c r="U1655" i="1" s="1"/>
  <c r="X1655" i="1" s="1"/>
  <c r="T1472" i="1"/>
  <c r="U1472" i="1" s="1"/>
  <c r="X1472" i="1" s="1"/>
  <c r="W1471" i="1"/>
  <c r="Y1471" i="1" s="1"/>
  <c r="AB1471" i="1" s="1"/>
  <c r="W1641" i="1"/>
  <c r="BF1641" i="1" s="1"/>
  <c r="W1344" i="1"/>
  <c r="BF1344" i="1" s="1"/>
  <c r="T1254" i="1"/>
  <c r="U1254" i="1" s="1"/>
  <c r="X1254" i="1" s="1"/>
  <c r="T1299" i="1"/>
  <c r="U1299" i="1" s="1"/>
  <c r="X1299" i="1" s="1"/>
  <c r="Y1336" i="1"/>
  <c r="BF1388" i="1"/>
  <c r="W1509" i="1"/>
  <c r="BF1509" i="1" s="1"/>
  <c r="T1607" i="1"/>
  <c r="U1607" i="1" s="1"/>
  <c r="X1607" i="1" s="1"/>
  <c r="T1575" i="1"/>
  <c r="U1575" i="1" s="1"/>
  <c r="X1575" i="1" s="1"/>
  <c r="T1350" i="1"/>
  <c r="U1350" i="1" s="1"/>
  <c r="X1350" i="1" s="1"/>
  <c r="W1463" i="1"/>
  <c r="Y1463" i="1" s="1"/>
  <c r="AB1463" i="1" s="1"/>
  <c r="T1395" i="1"/>
  <c r="U1395" i="1" s="1"/>
  <c r="X1395" i="1" s="1"/>
  <c r="T1781" i="1"/>
  <c r="U1781" i="1" s="1"/>
  <c r="X1781" i="1" s="1"/>
  <c r="T1619" i="1"/>
  <c r="U1619" i="1" s="1"/>
  <c r="X1619" i="1" s="1"/>
  <c r="T1292" i="1"/>
  <c r="U1292" i="1" s="1"/>
  <c r="X1292" i="1" s="1"/>
  <c r="BF1719" i="1"/>
  <c r="W1433" i="1"/>
  <c r="Y1433" i="1" s="1"/>
  <c r="AB1433" i="1" s="1"/>
  <c r="W1553" i="1"/>
  <c r="BF1553" i="1" s="1"/>
  <c r="T1713" i="1"/>
  <c r="U1713" i="1" s="1"/>
  <c r="X1713" i="1" s="1"/>
  <c r="T1720" i="1"/>
  <c r="U1720" i="1" s="1"/>
  <c r="X1720" i="1" s="1"/>
  <c r="T1524" i="1"/>
  <c r="U1524" i="1" s="1"/>
  <c r="X1524" i="1" s="1"/>
  <c r="T1802" i="1"/>
  <c r="U1802" i="1" s="1"/>
  <c r="X1802" i="1" s="1"/>
  <c r="T1329" i="1"/>
  <c r="U1329" i="1" s="1"/>
  <c r="X1329" i="1" s="1"/>
  <c r="T1255" i="1"/>
  <c r="U1255" i="1" s="1"/>
  <c r="X1255" i="1" s="1"/>
  <c r="T1434" i="1"/>
  <c r="U1434" i="1" s="1"/>
  <c r="X1434" i="1" s="1"/>
  <c r="T1479" i="1"/>
  <c r="U1479" i="1" s="1"/>
  <c r="X1479" i="1" s="1"/>
  <c r="T1685" i="1"/>
  <c r="U1685" i="1" s="1"/>
  <c r="X1685" i="1" s="1"/>
  <c r="W1597" i="1"/>
  <c r="Y1597" i="1" s="1"/>
  <c r="AB1597" i="1" s="1"/>
  <c r="T1691" i="1"/>
  <c r="U1691" i="1" s="1"/>
  <c r="X1691" i="1" s="1"/>
  <c r="T1748" i="1"/>
  <c r="U1748" i="1" s="1"/>
  <c r="X1748" i="1" s="1"/>
  <c r="T1464" i="1"/>
  <c r="U1464" i="1" s="1"/>
  <c r="X1464" i="1" s="1"/>
  <c r="T1427" i="1"/>
  <c r="U1427" i="1" s="1"/>
  <c r="X1427" i="1" s="1"/>
  <c r="T1613" i="1"/>
  <c r="U1613" i="1" s="1"/>
  <c r="X1613" i="1" s="1"/>
  <c r="BF1478" i="1"/>
  <c r="W1298" i="1"/>
  <c r="Y1298" i="1" s="1"/>
  <c r="AB1298" i="1" s="1"/>
  <c r="T1419" i="1"/>
  <c r="U1419" i="1" s="1"/>
  <c r="X1419" i="1" s="1"/>
  <c r="BF1612" i="1"/>
  <c r="W1684" i="1"/>
  <c r="BF1684" i="1" s="1"/>
  <c r="T1649" i="1"/>
  <c r="U1649" i="1" s="1"/>
  <c r="X1649" i="1" s="1"/>
  <c r="T1606" i="1"/>
  <c r="U1606" i="1" s="1"/>
  <c r="X1606" i="1" s="1"/>
  <c r="T1754" i="1"/>
  <c r="U1754" i="1" s="1"/>
  <c r="X1754" i="1" s="1"/>
  <c r="T1562" i="1"/>
  <c r="U1562" i="1" s="1"/>
  <c r="X1562" i="1" s="1"/>
  <c r="W1712" i="1"/>
  <c r="Y1712" i="1" s="1"/>
  <c r="AB1712" i="1" s="1"/>
  <c r="W1523" i="1"/>
  <c r="BF1523" i="1" s="1"/>
  <c r="T1517" i="1"/>
  <c r="U1517" i="1" s="1"/>
  <c r="X1517" i="1" s="1"/>
  <c r="T1382" i="1"/>
  <c r="U1382" i="1" s="1"/>
  <c r="X1382" i="1" s="1"/>
  <c r="T1337" i="1"/>
  <c r="U1337" i="1" s="1"/>
  <c r="X1337" i="1" s="1"/>
  <c r="BF1418" i="1"/>
  <c r="T1374" i="1"/>
  <c r="U1374" i="1" s="1"/>
  <c r="X1374" i="1" s="1"/>
  <c r="T1530" i="1"/>
  <c r="U1530" i="1" s="1"/>
  <c r="X1530" i="1" s="1"/>
  <c r="T1389" i="1"/>
  <c r="U1389" i="1" s="1"/>
  <c r="X1389" i="1" s="1"/>
  <c r="T1247" i="1"/>
  <c r="U1247" i="1" s="1"/>
  <c r="X1247" i="1" s="1"/>
  <c r="T1569" i="1"/>
  <c r="U1569" i="1" s="1"/>
  <c r="X1569" i="1" s="1"/>
  <c r="W1291" i="1"/>
  <c r="BF1291" i="1" s="1"/>
  <c r="T1775" i="1"/>
  <c r="U1775" i="1" s="1"/>
  <c r="X1775" i="1" s="1"/>
  <c r="W1677" i="1"/>
  <c r="BF1677" i="1" s="1"/>
  <c r="T1284" i="1"/>
  <c r="U1284" i="1" s="1"/>
  <c r="X1284" i="1" s="1"/>
  <c r="T1446" i="1"/>
  <c r="U1446" i="1" s="1"/>
  <c r="X1446" i="1" s="1"/>
  <c r="Y1568" i="1"/>
  <c r="W1554" i="1"/>
  <c r="BF1554" i="1" s="1"/>
  <c r="W1747" i="1"/>
  <c r="Y1747" i="1" s="1"/>
  <c r="AB1747" i="1" s="1"/>
  <c r="T1440" i="1"/>
  <c r="U1440" i="1" s="1"/>
  <c r="X1440" i="1" s="1"/>
  <c r="T1485" i="1"/>
  <c r="U1485" i="1" s="1"/>
  <c r="X1485" i="1" s="1"/>
  <c r="T1642" i="1"/>
  <c r="U1642" i="1" s="1"/>
  <c r="X1642" i="1" s="1"/>
  <c r="T1260" i="1"/>
  <c r="U1260" i="1" s="1"/>
  <c r="X1260" i="1" s="1"/>
  <c r="T1598" i="1"/>
  <c r="U1598" i="1" s="1"/>
  <c r="X1598" i="1" s="1"/>
  <c r="T1239" i="1"/>
  <c r="U1239" i="1" s="1"/>
  <c r="X1239" i="1" s="1"/>
  <c r="U1976" i="1"/>
  <c r="V1976" i="1" s="1"/>
  <c r="J25" i="1"/>
  <c r="K25" i="1" s="1"/>
  <c r="BD1765" i="1"/>
  <c r="N1437" i="1"/>
  <c r="Z1418" i="1"/>
  <c r="AD1418" i="1" s="1"/>
  <c r="AO1418" i="1" s="1"/>
  <c r="BE1418" i="1" s="1"/>
  <c r="BL1418" i="1" s="1"/>
  <c r="N1979" i="1" a="1"/>
  <c r="N1979" i="1" s="1"/>
  <c r="F26" i="1"/>
  <c r="J26" i="1" s="1"/>
  <c r="BD1722" i="1"/>
  <c r="BD1813" i="1"/>
  <c r="BD1657" i="1"/>
  <c r="BD1384" i="1"/>
  <c r="BD1267" i="1"/>
  <c r="BD1728" i="1"/>
  <c r="BD1571" i="1"/>
  <c r="BD1608" i="1"/>
  <c r="BD1293" i="1"/>
  <c r="S1973" i="1" s="1" a="1"/>
  <c r="S1973" i="1" s="1"/>
  <c r="P1973" i="1" a="1"/>
  <c r="P1973" i="1" s="1"/>
  <c r="U1973" i="1" s="1"/>
  <c r="BD1564" i="1"/>
  <c r="BD1339" i="1"/>
  <c r="BD1316" i="1"/>
  <c r="BD1492" i="1"/>
  <c r="V1649" i="1"/>
  <c r="V1678" i="1"/>
  <c r="V1606" i="1"/>
  <c r="N1332" i="1"/>
  <c r="V1607" i="1"/>
  <c r="N1645" i="1"/>
  <c r="N1729" i="1"/>
  <c r="N1587" i="1"/>
  <c r="AW1817" i="1"/>
  <c r="AX1817" i="1" s="1"/>
  <c r="AH1538" i="1"/>
  <c r="AI1538" i="1" s="1"/>
  <c r="N1403" i="1"/>
  <c r="V1350" i="1"/>
  <c r="V1239" i="1"/>
  <c r="N1538" i="1"/>
  <c r="V1260" i="1"/>
  <c r="V1598" i="1"/>
  <c r="V1374" i="1"/>
  <c r="N1699" i="1"/>
  <c r="N1652" i="1"/>
  <c r="N1398" i="1"/>
  <c r="N1263" i="1"/>
  <c r="Z1388" i="1"/>
  <c r="AD1388" i="1" s="1"/>
  <c r="AO1388" i="1" s="1"/>
  <c r="BD1666" i="1"/>
  <c r="V1479" i="1"/>
  <c r="AW1385" i="1"/>
  <c r="AX1385" i="1" s="1"/>
  <c r="AW1587" i="1"/>
  <c r="AX1587" i="1" s="1"/>
  <c r="BD1587" i="1" s="1"/>
  <c r="AW1538" i="1"/>
  <c r="AX1538" i="1" s="1"/>
  <c r="AH1242" i="1"/>
  <c r="AI1242" i="1" s="1"/>
  <c r="BD1442" i="1"/>
  <c r="BD1474" i="1"/>
  <c r="N1302" i="1"/>
  <c r="N1805" i="1"/>
  <c r="N1340" i="1"/>
  <c r="V1685" i="1"/>
  <c r="AW1302" i="1"/>
  <c r="AX1302" i="1" s="1"/>
  <c r="BD1302" i="1" s="1"/>
  <c r="AW1392" i="1"/>
  <c r="AX1392" i="1" s="1"/>
  <c r="BD1392" i="1" s="1"/>
  <c r="AW1667" i="1"/>
  <c r="AX1667" i="1" s="1"/>
  <c r="AW1497" i="1"/>
  <c r="AX1497" i="1" s="1"/>
  <c r="BD1497" i="1" s="1"/>
  <c r="N1430" i="1"/>
  <c r="AW1762" i="1"/>
  <c r="AX1762" i="1" s="1"/>
  <c r="AW1452" i="1"/>
  <c r="AX1452" i="1" s="1"/>
  <c r="BD1452" i="1" s="1"/>
  <c r="AW1699" i="1"/>
  <c r="AX1699" i="1" s="1"/>
  <c r="AW1365" i="1"/>
  <c r="AX1365" i="1" s="1"/>
  <c r="V1254" i="1"/>
  <c r="V1655" i="1"/>
  <c r="V1299" i="1"/>
  <c r="N1738" i="1"/>
  <c r="V1802" i="1"/>
  <c r="N1723" i="1"/>
  <c r="V1284" i="1"/>
  <c r="N1557" i="1"/>
  <c r="N1734" i="1"/>
  <c r="N1627" i="1"/>
  <c r="V1748" i="1"/>
  <c r="AW1622" i="1"/>
  <c r="AX1622" i="1" s="1"/>
  <c r="BD1622" i="1" s="1"/>
  <c r="N1313" i="1"/>
  <c r="V1530" i="1"/>
  <c r="N1741" i="1"/>
  <c r="Z1328" i="1"/>
  <c r="AD1328" i="1" s="1"/>
  <c r="AO1328" i="1" s="1"/>
  <c r="BE1328" i="1" s="1"/>
  <c r="BL1328" i="1" s="1"/>
  <c r="N1268" i="1"/>
  <c r="N1452" i="1"/>
  <c r="N1609" i="1"/>
  <c r="V1440" i="1"/>
  <c r="N1358" i="1"/>
  <c r="V1389" i="1"/>
  <c r="V1775" i="1"/>
  <c r="AH1444" i="1"/>
  <c r="AI1444" i="1" s="1"/>
  <c r="AH1758" i="1"/>
  <c r="AI1758" i="1" s="1"/>
  <c r="AH1767" i="1"/>
  <c r="AI1767" i="1" s="1"/>
  <c r="AH1815" i="1"/>
  <c r="AI1815" i="1" s="1"/>
  <c r="AH1588" i="1"/>
  <c r="AI1588" i="1" s="1"/>
  <c r="AH1811" i="1"/>
  <c r="AI1811" i="1" s="1"/>
  <c r="AH1521" i="1"/>
  <c r="AI1521" i="1" s="1"/>
  <c r="AH1368" i="1"/>
  <c r="AI1368" i="1" s="1"/>
  <c r="AH1269" i="1"/>
  <c r="AI1269" i="1" s="1"/>
  <c r="AH1483" i="1"/>
  <c r="AI1483" i="1" s="1"/>
  <c r="AH1689" i="1"/>
  <c r="AI1689" i="1" s="1"/>
  <c r="AH1593" i="1"/>
  <c r="AI1593" i="1" s="1"/>
  <c r="AH1438" i="1"/>
  <c r="AI1438" i="1" s="1"/>
  <c r="AH1378" i="1"/>
  <c r="AI1378" i="1" s="1"/>
  <c r="AH1431" i="1"/>
  <c r="AI1431" i="1" s="1"/>
  <c r="AH1818" i="1"/>
  <c r="AI1818" i="1" s="1"/>
  <c r="AH1628" i="1"/>
  <c r="AI1628" i="1" s="1"/>
  <c r="AH1785" i="1"/>
  <c r="AI1785" i="1" s="1"/>
  <c r="AH1646" i="1"/>
  <c r="AI1646" i="1" s="1"/>
  <c r="AH1591" i="1"/>
  <c r="AI1591" i="1" s="1"/>
  <c r="AH1458" i="1"/>
  <c r="AI1458" i="1" s="1"/>
  <c r="AH1602" i="1"/>
  <c r="AI1602" i="1" s="1"/>
  <c r="AH1318" i="1"/>
  <c r="AI1318" i="1" s="1"/>
  <c r="AH1404" i="1"/>
  <c r="AI1404" i="1" s="1"/>
  <c r="AH1408" i="1"/>
  <c r="AI1408" i="1" s="1"/>
  <c r="AH1763" i="1"/>
  <c r="AI1763" i="1" s="1"/>
  <c r="AH1790" i="1"/>
  <c r="AI1790" i="1" s="1"/>
  <c r="AH1543" i="1"/>
  <c r="AI1543" i="1" s="1"/>
  <c r="AH1314" i="1"/>
  <c r="AI1314" i="1" s="1"/>
  <c r="AH1623" i="1"/>
  <c r="AI1623" i="1" s="1"/>
  <c r="AH1411" i="1"/>
  <c r="AI1411" i="1" s="1"/>
  <c r="AH1770" i="1"/>
  <c r="AI1770" i="1" s="1"/>
  <c r="AH1799" i="1"/>
  <c r="AI1799" i="1" s="1"/>
  <c r="AH1534" i="1"/>
  <c r="AI1534" i="1" s="1"/>
  <c r="AH1659" i="1"/>
  <c r="AI1659" i="1" s="1"/>
  <c r="AH1548" i="1"/>
  <c r="AI1548" i="1" s="1"/>
  <c r="AH1413" i="1"/>
  <c r="AI1413" i="1" s="1"/>
  <c r="AH1341" i="1"/>
  <c r="AI1341" i="1" s="1"/>
  <c r="AH1707" i="1"/>
  <c r="AI1707" i="1" s="1"/>
  <c r="AH1546" i="1"/>
  <c r="AI1546" i="1" s="1"/>
  <c r="AH1333" i="1"/>
  <c r="AI1333" i="1" s="1"/>
  <c r="AH1354" i="1"/>
  <c r="AI1354" i="1" s="1"/>
  <c r="AH1742" i="1"/>
  <c r="AI1742" i="1" s="1"/>
  <c r="AH1503" i="1"/>
  <c r="AI1503" i="1" s="1"/>
  <c r="AH1276" i="1"/>
  <c r="AI1276" i="1" s="1"/>
  <c r="AH1309" i="1"/>
  <c r="AI1309" i="1" s="1"/>
  <c r="AH1632" i="1"/>
  <c r="AI1632" i="1" s="1"/>
  <c r="AH1735" i="1"/>
  <c r="AI1735" i="1" s="1"/>
  <c r="AH1528" i="1"/>
  <c r="AI1528" i="1" s="1"/>
  <c r="AH1806" i="1"/>
  <c r="AI1806" i="1" s="1"/>
  <c r="AH1348" i="1"/>
  <c r="AI1348" i="1" s="1"/>
  <c r="AH1386" i="1"/>
  <c r="AI1386" i="1" s="1"/>
  <c r="AH1476" i="1"/>
  <c r="AI1476" i="1" s="1"/>
  <c r="AH1393" i="1"/>
  <c r="AI1393" i="1" s="1"/>
  <c r="AH1664" i="1"/>
  <c r="AI1664" i="1" s="1"/>
  <c r="AH1579" i="1"/>
  <c r="AI1579" i="1" s="1"/>
  <c r="AH1704" i="1"/>
  <c r="AI1704" i="1" s="1"/>
  <c r="AH1498" i="1"/>
  <c r="AI1498" i="1" s="1"/>
  <c r="AH1617" i="1"/>
  <c r="AI1617" i="1" s="1"/>
  <c r="AH1513" i="1"/>
  <c r="AI1513" i="1" s="1"/>
  <c r="AH1682" i="1"/>
  <c r="AI1682" i="1" s="1"/>
  <c r="AH1668" i="1"/>
  <c r="AI1668" i="1" s="1"/>
  <c r="AH1635" i="1"/>
  <c r="AI1635" i="1" s="1"/>
  <c r="AH1489" i="1"/>
  <c r="AI1489" i="1" s="1"/>
  <c r="AH1794" i="1"/>
  <c r="AI1794" i="1" s="1"/>
  <c r="AH1695" i="1"/>
  <c r="AI1695" i="1" s="1"/>
  <c r="AH1468" i="1"/>
  <c r="AI1468" i="1" s="1"/>
  <c r="AH1359" i="1"/>
  <c r="AI1359" i="1" s="1"/>
  <c r="AH1399" i="1"/>
  <c r="AI1399" i="1" s="1"/>
  <c r="AH1673" i="1"/>
  <c r="AI1673" i="1" s="1"/>
  <c r="AH1423" i="1"/>
  <c r="AI1423" i="1" s="1"/>
  <c r="AH1264" i="1"/>
  <c r="AI1264" i="1" s="1"/>
  <c r="AH1494" i="1"/>
  <c r="AI1494" i="1" s="1"/>
  <c r="AH1273" i="1"/>
  <c r="AI1273" i="1" s="1"/>
  <c r="AH1251" i="1"/>
  <c r="AI1251" i="1" s="1"/>
  <c r="AH1321" i="1"/>
  <c r="AI1321" i="1" s="1"/>
  <c r="AH1558" i="1"/>
  <c r="AI1558" i="1" s="1"/>
  <c r="AH1730" i="1"/>
  <c r="AI1730" i="1" s="1"/>
  <c r="AH1717" i="1"/>
  <c r="AI1717" i="1" s="1"/>
  <c r="AH1772" i="1"/>
  <c r="AI1772" i="1" s="1"/>
  <c r="AH1610" i="1"/>
  <c r="AI1610" i="1" s="1"/>
  <c r="AH1363" i="1"/>
  <c r="AI1363" i="1" s="1"/>
  <c r="AH1501" i="1"/>
  <c r="AI1501" i="1" s="1"/>
  <c r="AH1739" i="1"/>
  <c r="AI1739" i="1" s="1"/>
  <c r="AH1779" i="1"/>
  <c r="AI1779" i="1" s="1"/>
  <c r="AH1303" i="1"/>
  <c r="AI1303" i="1" s="1"/>
  <c r="AH1797" i="1"/>
  <c r="AI1797" i="1" s="1"/>
  <c r="AH1573" i="1"/>
  <c r="AI1573" i="1" s="1"/>
  <c r="AH1258" i="1"/>
  <c r="AI1258" i="1" s="1"/>
  <c r="AH1700" i="1"/>
  <c r="AI1700" i="1" s="1"/>
  <c r="AH1820" i="1"/>
  <c r="AI1820" i="1" s="1"/>
  <c r="AH1278" i="1"/>
  <c r="AI1278" i="1" s="1"/>
  <c r="AH1296" i="1"/>
  <c r="AI1296" i="1" s="1"/>
  <c r="AH1366" i="1"/>
  <c r="AI1366" i="1" s="1"/>
  <c r="AH1456" i="1"/>
  <c r="AI1456" i="1" s="1"/>
  <c r="AH1584" i="1"/>
  <c r="AI1584" i="1" s="1"/>
  <c r="AH1453" i="1"/>
  <c r="AI1453" i="1" s="1"/>
  <c r="AH1637" i="1"/>
  <c r="AI1637" i="1" s="1"/>
  <c r="AH1449" i="1"/>
  <c r="AI1449" i="1" s="1"/>
  <c r="AH1671" i="1"/>
  <c r="AI1671" i="1" s="1"/>
  <c r="AH1653" i="1"/>
  <c r="AI1653" i="1" s="1"/>
  <c r="AH1752" i="1"/>
  <c r="AI1752" i="1" s="1"/>
  <c r="AH1709" i="1"/>
  <c r="AI1709" i="1" s="1"/>
  <c r="AH1744" i="1"/>
  <c r="AI1744" i="1" s="1"/>
  <c r="AH1724" i="1"/>
  <c r="AI1724" i="1" s="1"/>
  <c r="AH1323" i="1"/>
  <c r="AI1323" i="1" s="1"/>
  <c r="N1572" i="1"/>
  <c r="N1320" i="1"/>
  <c r="N1250" i="1"/>
  <c r="V1329" i="1"/>
  <c r="V1619" i="1"/>
  <c r="V1569" i="1"/>
  <c r="V1427" i="1"/>
  <c r="H1798" i="1" a="1"/>
  <c r="H1798" i="1" s="1"/>
  <c r="I1798" i="1" s="1"/>
  <c r="H1786" i="1" a="1"/>
  <c r="H1786" i="1" s="1"/>
  <c r="I1786" i="1" s="1"/>
  <c r="H1821" i="1" a="1"/>
  <c r="H1821" i="1" s="1"/>
  <c r="I1821" i="1" s="1"/>
  <c r="H1822" i="1" a="1"/>
  <c r="H1822" i="1" s="1"/>
  <c r="I1822" i="1" s="1"/>
  <c r="H1816" i="1" a="1"/>
  <c r="H1816" i="1" s="1"/>
  <c r="I1816" i="1" s="1"/>
  <c r="H1773" i="1" a="1"/>
  <c r="H1773" i="1" s="1"/>
  <c r="I1773" i="1" s="1"/>
  <c r="H1745" i="1" a="1"/>
  <c r="H1745" i="1" s="1"/>
  <c r="I1745" i="1" s="1"/>
  <c r="H1791" i="1" a="1"/>
  <c r="H1791" i="1" s="1"/>
  <c r="I1791" i="1" s="1"/>
  <c r="H1743" i="1" a="1"/>
  <c r="H1743" i="1" s="1"/>
  <c r="I1743" i="1" s="1"/>
  <c r="H1807" i="1" a="1"/>
  <c r="H1807" i="1" s="1"/>
  <c r="I1807" i="1" s="1"/>
  <c r="H1764" i="1" a="1"/>
  <c r="H1764" i="1" s="1"/>
  <c r="I1764" i="1" s="1"/>
  <c r="H1774" i="1" a="1"/>
  <c r="H1774" i="1" s="1"/>
  <c r="I1774" i="1" s="1"/>
  <c r="H1746" i="1" a="1"/>
  <c r="H1746" i="1" s="1"/>
  <c r="I1746" i="1" s="1"/>
  <c r="H1710" i="1" a="1"/>
  <c r="H1710" i="1" s="1"/>
  <c r="I1710" i="1" s="1"/>
  <c r="H1819" i="1" a="1"/>
  <c r="H1819" i="1" s="1"/>
  <c r="I1819" i="1" s="1"/>
  <c r="H1559" i="1" a="1"/>
  <c r="H1559" i="1" s="1"/>
  <c r="I1559" i="1" s="1"/>
  <c r="H1780" i="1" a="1"/>
  <c r="H1780" i="1" s="1"/>
  <c r="I1780" i="1" s="1"/>
  <c r="H1740" i="1" a="1"/>
  <c r="H1740" i="1" s="1"/>
  <c r="I1740" i="1" s="1"/>
  <c r="H1701" i="1" a="1"/>
  <c r="H1701" i="1" s="1"/>
  <c r="I1701" i="1" s="1"/>
  <c r="H1574" i="1" a="1"/>
  <c r="H1574" i="1" s="1"/>
  <c r="I1574" i="1" s="1"/>
  <c r="H1549" i="1" a="1"/>
  <c r="H1549" i="1" s="1"/>
  <c r="I1549" i="1" s="1"/>
  <c r="H1812" i="1" a="1"/>
  <c r="H1812" i="1" s="1"/>
  <c r="I1812" i="1" s="1"/>
  <c r="H1618" i="1" a="1"/>
  <c r="H1618" i="1" s="1"/>
  <c r="I1618" i="1" s="1"/>
  <c r="H1696" i="1" a="1"/>
  <c r="H1696" i="1" s="1"/>
  <c r="I1696" i="1" s="1"/>
  <c r="H1669" i="1" a="1"/>
  <c r="H1669" i="1" s="1"/>
  <c r="I1669" i="1" s="1"/>
  <c r="H1660" i="1" a="1"/>
  <c r="H1660" i="1" s="1"/>
  <c r="I1660" i="1" s="1"/>
  <c r="H1624" i="1" a="1"/>
  <c r="H1624" i="1" s="1"/>
  <c r="I1624" i="1" s="1"/>
  <c r="H1629" i="1" a="1"/>
  <c r="H1629" i="1" s="1"/>
  <c r="I1629" i="1" s="1"/>
  <c r="H1595" i="1" a="1"/>
  <c r="H1595" i="1" s="1"/>
  <c r="I1595" i="1" s="1"/>
  <c r="H1454" i="1" a="1"/>
  <c r="H1454" i="1" s="1"/>
  <c r="I1454" i="1" s="1"/>
  <c r="H1379" i="1" a="1"/>
  <c r="H1379" i="1" s="1"/>
  <c r="I1379" i="1" s="1"/>
  <c r="H1322" i="1" a="1"/>
  <c r="H1322" i="1" s="1"/>
  <c r="I1322" i="1" s="1"/>
  <c r="H1801" i="1" a="1"/>
  <c r="H1801" i="1" s="1"/>
  <c r="I1801" i="1" s="1"/>
  <c r="H1795" i="1" a="1"/>
  <c r="H1795" i="1" s="1"/>
  <c r="I1795" i="1" s="1"/>
  <c r="H1550" i="1" a="1"/>
  <c r="H1550" i="1" s="1"/>
  <c r="I1550" i="1" s="1"/>
  <c r="H1484" i="1" a="1"/>
  <c r="H1484" i="1" s="1"/>
  <c r="I1484" i="1" s="1"/>
  <c r="H1477" i="1" a="1"/>
  <c r="H1477" i="1" s="1"/>
  <c r="I1477" i="1" s="1"/>
  <c r="H1638" i="1" a="1"/>
  <c r="H1638" i="1" s="1"/>
  <c r="I1638" i="1" s="1"/>
  <c r="H1535" i="1" a="1"/>
  <c r="H1535" i="1" s="1"/>
  <c r="I1535" i="1" s="1"/>
  <c r="H1514" i="1" a="1"/>
  <c r="H1514" i="1" s="1"/>
  <c r="I1514" i="1" s="1"/>
  <c r="H1731" i="1" a="1"/>
  <c r="H1731" i="1" s="1"/>
  <c r="I1731" i="1" s="1"/>
  <c r="H1611" i="1" a="1"/>
  <c r="H1611" i="1" s="1"/>
  <c r="I1611" i="1" s="1"/>
  <c r="H1259" i="1" a="1"/>
  <c r="H1259" i="1" s="1"/>
  <c r="I1259" i="1" s="1"/>
  <c r="H1675" i="1" a="1"/>
  <c r="H1675" i="1" s="1"/>
  <c r="I1675" i="1" s="1"/>
  <c r="H1708" i="1" a="1"/>
  <c r="H1708" i="1" s="1"/>
  <c r="I1708" i="1" s="1"/>
  <c r="H1718" i="1" a="1"/>
  <c r="H1718" i="1" s="1"/>
  <c r="I1718" i="1" s="1"/>
  <c r="H1683" i="1" a="1"/>
  <c r="H1683" i="1" s="1"/>
  <c r="I1683" i="1" s="1"/>
  <c r="H1594" i="1" a="1"/>
  <c r="H1594" i="1" s="1"/>
  <c r="I1594" i="1" s="1"/>
  <c r="H1665" i="1" a="1"/>
  <c r="H1665" i="1" s="1"/>
  <c r="I1665" i="1" s="1"/>
  <c r="H1270" i="1" a="1"/>
  <c r="H1270" i="1" s="1"/>
  <c r="I1270" i="1" s="1"/>
  <c r="H1547" i="1" a="1"/>
  <c r="H1547" i="1" s="1"/>
  <c r="I1547" i="1" s="1"/>
  <c r="H1502" i="1" a="1"/>
  <c r="H1502" i="1" s="1"/>
  <c r="I1502" i="1" s="1"/>
  <c r="H1432" i="1" a="1"/>
  <c r="H1432" i="1" s="1"/>
  <c r="I1432" i="1" s="1"/>
  <c r="H1414" i="1" a="1"/>
  <c r="H1414" i="1" s="1"/>
  <c r="I1414" i="1" s="1"/>
  <c r="H1319" i="1" a="1"/>
  <c r="H1319" i="1" s="1"/>
  <c r="I1319" i="1" s="1"/>
  <c r="H1297" i="1" a="1"/>
  <c r="H1297" i="1" s="1"/>
  <c r="I1297" i="1" s="1"/>
  <c r="H1504" i="1" a="1"/>
  <c r="H1504" i="1" s="1"/>
  <c r="I1504" i="1" s="1"/>
  <c r="H1369" i="1" a="1"/>
  <c r="H1369" i="1" s="1"/>
  <c r="I1369" i="1" s="1"/>
  <c r="H1310" i="1" a="1"/>
  <c r="H1310" i="1" s="1"/>
  <c r="I1310" i="1" s="1"/>
  <c r="H1759" i="1" a="1"/>
  <c r="H1759" i="1" s="1"/>
  <c r="I1759" i="1" s="1"/>
  <c r="H1544" i="1" a="1"/>
  <c r="H1544" i="1" s="1"/>
  <c r="I1544" i="1" s="1"/>
  <c r="H1459" i="1" a="1"/>
  <c r="H1459" i="1" s="1"/>
  <c r="I1459" i="1" s="1"/>
  <c r="H1457" i="1" a="1"/>
  <c r="H1457" i="1" s="1"/>
  <c r="I1457" i="1" s="1"/>
  <c r="H1439" i="1" a="1"/>
  <c r="H1439" i="1" s="1"/>
  <c r="I1439" i="1" s="1"/>
  <c r="H1304" i="1" a="1"/>
  <c r="H1304" i="1" s="1"/>
  <c r="I1304" i="1" s="1"/>
  <c r="H1753" i="1" a="1"/>
  <c r="H1753" i="1" s="1"/>
  <c r="I1753" i="1" s="1"/>
  <c r="H1647" i="1" a="1"/>
  <c r="H1647" i="1" s="1"/>
  <c r="I1647" i="1" s="1"/>
  <c r="H1589" i="1" a="1"/>
  <c r="H1589" i="1" s="1"/>
  <c r="I1589" i="1" s="1"/>
  <c r="H1522" i="1" a="1"/>
  <c r="H1522" i="1" s="1"/>
  <c r="I1522" i="1" s="1"/>
  <c r="H1450" i="1" a="1"/>
  <c r="H1450" i="1" s="1"/>
  <c r="I1450" i="1" s="1"/>
  <c r="H1400" i="1" a="1"/>
  <c r="H1400" i="1" s="1"/>
  <c r="I1400" i="1" s="1"/>
  <c r="H1360" i="1" a="1"/>
  <c r="H1360" i="1" s="1"/>
  <c r="I1360" i="1" s="1"/>
  <c r="H1252" i="1" a="1"/>
  <c r="H1252" i="1" s="1"/>
  <c r="I1252" i="1" s="1"/>
  <c r="H1367" i="1" a="1"/>
  <c r="H1367" i="1" s="1"/>
  <c r="I1367" i="1" s="1"/>
  <c r="H1349" i="1" a="1"/>
  <c r="H1349" i="1" s="1"/>
  <c r="I1349" i="1" s="1"/>
  <c r="H1274" i="1" a="1"/>
  <c r="H1274" i="1" s="1"/>
  <c r="I1274" i="1" s="1"/>
  <c r="H1244" i="1" a="1"/>
  <c r="H1244" i="1" s="1"/>
  <c r="I1244" i="1" s="1"/>
  <c r="H1636" i="1" a="1"/>
  <c r="H1636" i="1" s="1"/>
  <c r="I1636" i="1" s="1"/>
  <c r="H1469" i="1" a="1"/>
  <c r="H1469" i="1" s="1"/>
  <c r="I1469" i="1" s="1"/>
  <c r="H1460" i="1" a="1"/>
  <c r="H1460" i="1" s="1"/>
  <c r="I1460" i="1" s="1"/>
  <c r="H1412" i="1" a="1"/>
  <c r="H1412" i="1" s="1"/>
  <c r="I1412" i="1" s="1"/>
  <c r="H1289" i="1" a="1"/>
  <c r="H1289" i="1" s="1"/>
  <c r="I1289" i="1" s="1"/>
  <c r="H1705" i="1" a="1"/>
  <c r="H1705" i="1" s="1"/>
  <c r="I1705" i="1" s="1"/>
  <c r="H1725" i="1" a="1"/>
  <c r="H1725" i="1" s="1"/>
  <c r="I1725" i="1" s="1"/>
  <c r="H1639" i="1" a="1"/>
  <c r="H1639" i="1" s="1"/>
  <c r="I1639" i="1" s="1"/>
  <c r="H1592" i="1" a="1"/>
  <c r="H1592" i="1" s="1"/>
  <c r="I1592" i="1" s="1"/>
  <c r="H1540" i="1" a="1"/>
  <c r="H1540" i="1" s="1"/>
  <c r="I1540" i="1" s="1"/>
  <c r="H1364" i="1" a="1"/>
  <c r="H1364" i="1" s="1"/>
  <c r="I1364" i="1" s="1"/>
  <c r="H1672" i="1" a="1"/>
  <c r="H1672" i="1" s="1"/>
  <c r="I1672" i="1" s="1"/>
  <c r="H1355" i="1" a="1"/>
  <c r="H1355" i="1" s="1"/>
  <c r="I1355" i="1" s="1"/>
  <c r="H1277" i="1" a="1"/>
  <c r="H1277" i="1" s="1"/>
  <c r="I1277" i="1" s="1"/>
  <c r="H1654" i="1" a="1"/>
  <c r="H1654" i="1" s="1"/>
  <c r="I1654" i="1" s="1"/>
  <c r="H1409" i="1" a="1"/>
  <c r="H1409" i="1" s="1"/>
  <c r="I1409" i="1" s="1"/>
  <c r="H1315" i="1" a="1"/>
  <c r="H1315" i="1" s="1"/>
  <c r="I1315" i="1" s="1"/>
  <c r="H1445" i="1" a="1"/>
  <c r="H1445" i="1" s="1"/>
  <c r="I1445" i="1" s="1"/>
  <c r="H1387" i="1" a="1"/>
  <c r="H1387" i="1" s="1"/>
  <c r="I1387" i="1" s="1"/>
  <c r="H1690" i="1" a="1"/>
  <c r="H1690" i="1" s="1"/>
  <c r="I1690" i="1" s="1"/>
  <c r="H1495" i="1" a="1"/>
  <c r="H1495" i="1" s="1"/>
  <c r="I1495" i="1" s="1"/>
  <c r="H1265" i="1" a="1"/>
  <c r="H1265" i="1" s="1"/>
  <c r="I1265" i="1" s="1"/>
  <c r="H1633" i="1" a="1"/>
  <c r="H1633" i="1" s="1"/>
  <c r="I1633" i="1" s="1"/>
  <c r="H1415" i="1" a="1"/>
  <c r="H1415" i="1" s="1"/>
  <c r="I1415" i="1" s="1"/>
  <c r="H1279" i="1" a="1"/>
  <c r="H1279" i="1" s="1"/>
  <c r="I1279" i="1" s="1"/>
  <c r="H1325" i="1" a="1"/>
  <c r="H1325" i="1" s="1"/>
  <c r="I1325" i="1" s="1"/>
  <c r="H1771" i="1" a="1"/>
  <c r="H1771" i="1" s="1"/>
  <c r="I1771" i="1" s="1"/>
  <c r="H1711" i="1" a="1"/>
  <c r="H1711" i="1" s="1"/>
  <c r="I1711" i="1" s="1"/>
  <c r="H1603" i="1" a="1"/>
  <c r="H1603" i="1" s="1"/>
  <c r="I1603" i="1" s="1"/>
  <c r="H1674" i="1" a="1"/>
  <c r="H1674" i="1" s="1"/>
  <c r="I1674" i="1" s="1"/>
  <c r="H1800" i="1" a="1"/>
  <c r="H1800" i="1" s="1"/>
  <c r="I1800" i="1" s="1"/>
  <c r="H1405" i="1" a="1"/>
  <c r="H1405" i="1" s="1"/>
  <c r="I1405" i="1" s="1"/>
  <c r="H1768" i="1" a="1"/>
  <c r="H1768" i="1" s="1"/>
  <c r="I1768" i="1" s="1"/>
  <c r="H1499" i="1" a="1"/>
  <c r="H1499" i="1" s="1"/>
  <c r="I1499" i="1" s="1"/>
  <c r="H1424" i="1" a="1"/>
  <c r="H1424" i="1" s="1"/>
  <c r="I1424" i="1" s="1"/>
  <c r="H1505" i="1" a="1"/>
  <c r="H1505" i="1" s="1"/>
  <c r="I1505" i="1" s="1"/>
  <c r="H1342" i="1" a="1"/>
  <c r="H1342" i="1" s="1"/>
  <c r="I1342" i="1" s="1"/>
  <c r="H1567" i="1" a="1"/>
  <c r="H1567" i="1" s="1"/>
  <c r="I1567" i="1" s="1"/>
  <c r="H1280" i="1" a="1"/>
  <c r="H1280" i="1" s="1"/>
  <c r="I1280" i="1" s="1"/>
  <c r="H1580" i="1" a="1"/>
  <c r="H1580" i="1" s="1"/>
  <c r="I1580" i="1" s="1"/>
  <c r="H1585" i="1" a="1"/>
  <c r="H1585" i="1" s="1"/>
  <c r="I1585" i="1" s="1"/>
  <c r="H1394" i="1" a="1"/>
  <c r="H1394" i="1" s="1"/>
  <c r="I1394" i="1" s="1"/>
  <c r="H1334" i="1" a="1"/>
  <c r="H1334" i="1" s="1"/>
  <c r="I1334" i="1" s="1"/>
  <c r="H1324" i="1" a="1"/>
  <c r="H1324" i="1" s="1"/>
  <c r="I1324" i="1" s="1"/>
  <c r="H1490" i="1" a="1"/>
  <c r="H1490" i="1" s="1"/>
  <c r="I1490" i="1" s="1"/>
  <c r="H1736" i="1" a="1"/>
  <c r="H1736" i="1" s="1"/>
  <c r="I1736" i="1" s="1"/>
  <c r="H1529" i="1" a="1"/>
  <c r="H1529" i="1" s="1"/>
  <c r="I1529" i="1" s="1"/>
  <c r="H1370" i="1" a="1"/>
  <c r="H1370" i="1" s="1"/>
  <c r="I1370" i="1" s="1"/>
  <c r="N1422" i="1"/>
  <c r="N1377" i="1"/>
  <c r="N1385" i="1"/>
  <c r="N1601" i="1"/>
  <c r="V1464" i="1"/>
  <c r="AW1287" i="1"/>
  <c r="AW1645" i="1"/>
  <c r="AX1645" i="1" s="1"/>
  <c r="AW1295" i="1"/>
  <c r="AX1295" i="1" s="1"/>
  <c r="BD1295" i="1" s="1"/>
  <c r="N1796" i="1"/>
  <c r="V1642" i="1"/>
  <c r="N1275" i="1"/>
  <c r="N1793" i="1"/>
  <c r="L1821" i="1" a="1"/>
  <c r="L1821" i="1" s="1"/>
  <c r="L1768" i="1" a="1"/>
  <c r="L1768" i="1" s="1"/>
  <c r="L1745" i="1" a="1"/>
  <c r="L1745" i="1" s="1"/>
  <c r="L1822" i="1" a="1"/>
  <c r="L1822" i="1" s="1"/>
  <c r="L1816" i="1" a="1"/>
  <c r="L1816" i="1" s="1"/>
  <c r="L1773" i="1" a="1"/>
  <c r="L1773" i="1" s="1"/>
  <c r="L1800" i="1" a="1"/>
  <c r="L1800" i="1" s="1"/>
  <c r="L1795" i="1" a="1"/>
  <c r="L1795" i="1" s="1"/>
  <c r="L1774" i="1" a="1"/>
  <c r="L1774" i="1" s="1"/>
  <c r="L1819" i="1" a="1"/>
  <c r="L1819" i="1" s="1"/>
  <c r="L1807" i="1" a="1"/>
  <c r="L1807" i="1" s="1"/>
  <c r="L1798" i="1" a="1"/>
  <c r="L1798" i="1" s="1"/>
  <c r="L1725" i="1" a="1"/>
  <c r="L1725" i="1" s="1"/>
  <c r="L1675" i="1" a="1"/>
  <c r="L1675" i="1" s="1"/>
  <c r="L1595" i="1" a="1"/>
  <c r="L1595" i="1" s="1"/>
  <c r="L1764" i="1" a="1"/>
  <c r="L1764" i="1" s="1"/>
  <c r="L1753" i="1" a="1"/>
  <c r="L1753" i="1" s="1"/>
  <c r="L1696" i="1" a="1"/>
  <c r="L1696" i="1" s="1"/>
  <c r="L1665" i="1" a="1"/>
  <c r="L1665" i="1" s="1"/>
  <c r="L1639" i="1" a="1"/>
  <c r="L1639" i="1" s="1"/>
  <c r="L1580" i="1" a="1"/>
  <c r="L1580" i="1" s="1"/>
  <c r="L1544" i="1" a="1"/>
  <c r="L1544" i="1" s="1"/>
  <c r="L1540" i="1" a="1"/>
  <c r="L1540" i="1" s="1"/>
  <c r="L1535" i="1" a="1"/>
  <c r="L1535" i="1" s="1"/>
  <c r="L1660" i="1" a="1"/>
  <c r="L1660" i="1" s="1"/>
  <c r="L1624" i="1" a="1"/>
  <c r="L1624" i="1" s="1"/>
  <c r="L1549" i="1" a="1"/>
  <c r="L1549" i="1" s="1"/>
  <c r="L1505" i="1" a="1"/>
  <c r="L1505" i="1" s="1"/>
  <c r="L1432" i="1" a="1"/>
  <c r="L1432" i="1" s="1"/>
  <c r="L1360" i="1" a="1"/>
  <c r="L1360" i="1" s="1"/>
  <c r="L1280" i="1" a="1"/>
  <c r="L1280" i="1" s="1"/>
  <c r="L1801" i="1" a="1"/>
  <c r="L1801" i="1" s="1"/>
  <c r="L1603" i="1" a="1"/>
  <c r="L1603" i="1" s="1"/>
  <c r="L1495" i="1" a="1"/>
  <c r="L1495" i="1" s="1"/>
  <c r="L1414" i="1" a="1"/>
  <c r="L1414" i="1" s="1"/>
  <c r="L1370" i="1" a="1"/>
  <c r="L1370" i="1" s="1"/>
  <c r="L1367" i="1" a="1"/>
  <c r="L1367" i="1" s="1"/>
  <c r="L1355" i="1" a="1"/>
  <c r="L1355" i="1" s="1"/>
  <c r="L1319" i="1" a="1"/>
  <c r="L1319" i="1" s="1"/>
  <c r="L1740" i="1" a="1"/>
  <c r="L1740" i="1" s="1"/>
  <c r="L1654" i="1" a="1"/>
  <c r="L1654" i="1" s="1"/>
  <c r="L1647" i="1" a="1"/>
  <c r="L1647" i="1" s="1"/>
  <c r="L1636" i="1" a="1"/>
  <c r="L1636" i="1" s="1"/>
  <c r="L1460" i="1" a="1"/>
  <c r="L1460" i="1" s="1"/>
  <c r="L1315" i="1" a="1"/>
  <c r="L1315" i="1" s="1"/>
  <c r="L1469" i="1" a="1"/>
  <c r="L1469" i="1" s="1"/>
  <c r="L1457" i="1" a="1"/>
  <c r="L1457" i="1" s="1"/>
  <c r="L1812" i="1" a="1"/>
  <c r="L1812" i="1" s="1"/>
  <c r="L1589" i="1" a="1"/>
  <c r="L1589" i="1" s="1"/>
  <c r="L1559" i="1" a="1"/>
  <c r="L1559" i="1" s="1"/>
  <c r="L1547" i="1" a="1"/>
  <c r="L1547" i="1" s="1"/>
  <c r="L1499" i="1" a="1"/>
  <c r="L1499" i="1" s="1"/>
  <c r="L1445" i="1" a="1"/>
  <c r="L1445" i="1" s="1"/>
  <c r="L1364" i="1" a="1"/>
  <c r="L1364" i="1" s="1"/>
  <c r="L1297" i="1" a="1"/>
  <c r="L1297" i="1" s="1"/>
  <c r="L1270" i="1" a="1"/>
  <c r="L1270" i="1" s="1"/>
  <c r="L1265" i="1" a="1"/>
  <c r="L1265" i="1" s="1"/>
  <c r="L1567" i="1" a="1"/>
  <c r="L1567" i="1" s="1"/>
  <c r="L1690" i="1" a="1"/>
  <c r="L1690" i="1" s="1"/>
  <c r="L1780" i="1" a="1"/>
  <c r="L1780" i="1" s="1"/>
  <c r="L1743" i="1" a="1"/>
  <c r="L1743" i="1" s="1"/>
  <c r="L1633" i="1" a="1"/>
  <c r="L1633" i="1" s="1"/>
  <c r="L1618" i="1" a="1"/>
  <c r="L1618" i="1" s="1"/>
  <c r="L1379" i="1" a="1"/>
  <c r="L1379" i="1" s="1"/>
  <c r="L1736" i="1" a="1"/>
  <c r="L1736" i="1" s="1"/>
  <c r="L1718" i="1" a="1"/>
  <c r="L1718" i="1" s="1"/>
  <c r="L1683" i="1" a="1"/>
  <c r="L1683" i="1" s="1"/>
  <c r="L1674" i="1" a="1"/>
  <c r="L1674" i="1" s="1"/>
  <c r="L1669" i="1" a="1"/>
  <c r="L1669" i="1" s="1"/>
  <c r="L1786" i="1" a="1"/>
  <c r="L1786" i="1" s="1"/>
  <c r="L1504" i="1" a="1"/>
  <c r="L1504" i="1" s="1"/>
  <c r="L1369" i="1" a="1"/>
  <c r="L1369" i="1" s="1"/>
  <c r="L1244" i="1" a="1"/>
  <c r="L1244" i="1" s="1"/>
  <c r="L1629" i="1" a="1"/>
  <c r="L1629" i="1" s="1"/>
  <c r="L1412" i="1" a="1"/>
  <c r="L1412" i="1" s="1"/>
  <c r="L1387" i="1" a="1"/>
  <c r="L1387" i="1" s="1"/>
  <c r="L1324" i="1" a="1"/>
  <c r="L1324" i="1" s="1"/>
  <c r="L1274" i="1" a="1"/>
  <c r="L1274" i="1" s="1"/>
  <c r="L1592" i="1" a="1"/>
  <c r="L1592" i="1" s="1"/>
  <c r="L1529" i="1" a="1"/>
  <c r="L1529" i="1" s="1"/>
  <c r="L1415" i="1" a="1"/>
  <c r="L1415" i="1" s="1"/>
  <c r="L1279" i="1" a="1"/>
  <c r="L1279" i="1" s="1"/>
  <c r="L1791" i="1" a="1"/>
  <c r="L1791" i="1" s="1"/>
  <c r="L1708" i="1" a="1"/>
  <c r="L1708" i="1" s="1"/>
  <c r="L1705" i="1" a="1"/>
  <c r="L1705" i="1" s="1"/>
  <c r="L1502" i="1" a="1"/>
  <c r="L1502" i="1" s="1"/>
  <c r="L1325" i="1" a="1"/>
  <c r="L1325" i="1" s="1"/>
  <c r="L1409" i="1" a="1"/>
  <c r="L1409" i="1" s="1"/>
  <c r="L1304" i="1" a="1"/>
  <c r="L1304" i="1" s="1"/>
  <c r="L1771" i="1" a="1"/>
  <c r="L1771" i="1" s="1"/>
  <c r="L1701" i="1" a="1"/>
  <c r="L1701" i="1" s="1"/>
  <c r="L1611" i="1" a="1"/>
  <c r="L1611" i="1" s="1"/>
  <c r="L1585" i="1" a="1"/>
  <c r="L1585" i="1" s="1"/>
  <c r="L1711" i="1" a="1"/>
  <c r="L1711" i="1" s="1"/>
  <c r="L1550" i="1" a="1"/>
  <c r="L1550" i="1" s="1"/>
  <c r="L1638" i="1" a="1"/>
  <c r="L1638" i="1" s="1"/>
  <c r="L1439" i="1" a="1"/>
  <c r="L1439" i="1" s="1"/>
  <c r="L1252" i="1" a="1"/>
  <c r="L1252" i="1" s="1"/>
  <c r="L1349" i="1" a="1"/>
  <c r="L1349" i="1" s="1"/>
  <c r="L1310" i="1" a="1"/>
  <c r="L1310" i="1" s="1"/>
  <c r="L1759" i="1" a="1"/>
  <c r="L1759" i="1" s="1"/>
  <c r="L1477" i="1" a="1"/>
  <c r="L1477" i="1" s="1"/>
  <c r="L1289" i="1" a="1"/>
  <c r="L1289" i="1" s="1"/>
  <c r="L1454" i="1" a="1"/>
  <c r="L1454" i="1" s="1"/>
  <c r="L1400" i="1" a="1"/>
  <c r="L1400" i="1" s="1"/>
  <c r="L1450" i="1" a="1"/>
  <c r="L1450" i="1" s="1"/>
  <c r="L1405" i="1" a="1"/>
  <c r="L1405" i="1" s="1"/>
  <c r="L1394" i="1" a="1"/>
  <c r="L1394" i="1" s="1"/>
  <c r="L1322" i="1" a="1"/>
  <c r="L1322" i="1" s="1"/>
  <c r="L1259" i="1" a="1"/>
  <c r="L1259" i="1" s="1"/>
  <c r="L1731" i="1" a="1"/>
  <c r="L1731" i="1" s="1"/>
  <c r="L1484" i="1" a="1"/>
  <c r="L1484" i="1" s="1"/>
  <c r="L1710" i="1" a="1"/>
  <c r="L1710" i="1" s="1"/>
  <c r="L1574" i="1" a="1"/>
  <c r="L1574" i="1" s="1"/>
  <c r="L1672" i="1" a="1"/>
  <c r="L1672" i="1" s="1"/>
  <c r="L1277" i="1" a="1"/>
  <c r="L1277" i="1" s="1"/>
  <c r="L1459" i="1" a="1"/>
  <c r="L1459" i="1" s="1"/>
  <c r="L1334" i="1" a="1"/>
  <c r="L1334" i="1" s="1"/>
  <c r="L1746" i="1" a="1"/>
  <c r="L1746" i="1" s="1"/>
  <c r="L1522" i="1" a="1"/>
  <c r="L1522" i="1" s="1"/>
  <c r="L1514" i="1" a="1"/>
  <c r="L1514" i="1" s="1"/>
  <c r="L1424" i="1" a="1"/>
  <c r="L1424" i="1" s="1"/>
  <c r="L1594" i="1" a="1"/>
  <c r="L1594" i="1" s="1"/>
  <c r="L1490" i="1" a="1"/>
  <c r="L1490" i="1" s="1"/>
  <c r="L1342" i="1" a="1"/>
  <c r="L1342" i="1" s="1"/>
  <c r="N1272" i="1"/>
  <c r="V1255" i="1"/>
  <c r="N1578" i="1"/>
  <c r="N1407" i="1"/>
  <c r="BD1621" i="1"/>
  <c r="BD1421" i="1"/>
  <c r="N1295" i="1"/>
  <c r="BD1357" i="1"/>
  <c r="N1706" i="1"/>
  <c r="AW1663" i="1"/>
  <c r="AX1663" i="1" s="1"/>
  <c r="BD1663" i="1" s="1"/>
  <c r="AW1814" i="1"/>
  <c r="AX1814" i="1" s="1"/>
  <c r="BD1814" i="1" s="1"/>
  <c r="AW1805" i="1"/>
  <c r="AX1805" i="1" s="1"/>
  <c r="BD1805" i="1" s="1"/>
  <c r="AW1410" i="1"/>
  <c r="AX1410" i="1" s="1"/>
  <c r="AW1706" i="1"/>
  <c r="AX1706" i="1" s="1"/>
  <c r="N1769" i="1"/>
  <c r="AH1287" i="1"/>
  <c r="N1978" i="1" a="1"/>
  <c r="N1978" i="1" s="1"/>
  <c r="N1817" i="1"/>
  <c r="N1482" i="1"/>
  <c r="V1562" i="1"/>
  <c r="BD1312" i="1"/>
  <c r="N1789" i="1"/>
  <c r="K1786" i="1" a="1"/>
  <c r="K1786" i="1" s="1"/>
  <c r="K1821" i="1" a="1"/>
  <c r="K1821" i="1" s="1"/>
  <c r="K1768" i="1" a="1"/>
  <c r="K1768" i="1" s="1"/>
  <c r="K1822" i="1" a="1"/>
  <c r="K1822" i="1" s="1"/>
  <c r="K1816" i="1" a="1"/>
  <c r="K1816" i="1" s="1"/>
  <c r="K1800" i="1" a="1"/>
  <c r="K1800" i="1" s="1"/>
  <c r="K1795" i="1" a="1"/>
  <c r="K1795" i="1" s="1"/>
  <c r="K1753" i="1" a="1"/>
  <c r="K1753" i="1" s="1"/>
  <c r="K1725" i="1" a="1"/>
  <c r="K1725" i="1" s="1"/>
  <c r="K1710" i="1" a="1"/>
  <c r="K1710" i="1" s="1"/>
  <c r="K1690" i="1" a="1"/>
  <c r="K1690" i="1" s="1"/>
  <c r="K1708" i="1" a="1"/>
  <c r="K1708" i="1" s="1"/>
  <c r="K1801" i="1" a="1"/>
  <c r="K1801" i="1" s="1"/>
  <c r="K1791" i="1" a="1"/>
  <c r="K1791" i="1" s="1"/>
  <c r="K1705" i="1" a="1"/>
  <c r="K1705" i="1" s="1"/>
  <c r="K1683" i="1" a="1"/>
  <c r="K1683" i="1" s="1"/>
  <c r="K1674" i="1" a="1"/>
  <c r="K1674" i="1" s="1"/>
  <c r="K1807" i="1" a="1"/>
  <c r="K1807" i="1" s="1"/>
  <c r="K1618" i="1" a="1"/>
  <c r="K1618" i="1" s="1"/>
  <c r="K1745" i="1" a="1"/>
  <c r="K1745" i="1" s="1"/>
  <c r="K1718" i="1" a="1"/>
  <c r="K1718" i="1" s="1"/>
  <c r="K1594" i="1" a="1"/>
  <c r="K1594" i="1" s="1"/>
  <c r="K1764" i="1" a="1"/>
  <c r="K1764" i="1" s="1"/>
  <c r="K1743" i="1" a="1"/>
  <c r="K1743" i="1" s="1"/>
  <c r="K1736" i="1" a="1"/>
  <c r="K1736" i="1" s="1"/>
  <c r="K1711" i="1" a="1"/>
  <c r="K1711" i="1" s="1"/>
  <c r="K1669" i="1" a="1"/>
  <c r="K1669" i="1" s="1"/>
  <c r="K1559" i="1" a="1"/>
  <c r="K1559" i="1" s="1"/>
  <c r="K1504" i="1" a="1"/>
  <c r="K1504" i="1" s="1"/>
  <c r="K1731" i="1" a="1"/>
  <c r="K1731" i="1" s="1"/>
  <c r="K1701" i="1" a="1"/>
  <c r="K1701" i="1" s="1"/>
  <c r="K1459" i="1" a="1"/>
  <c r="K1459" i="1" s="1"/>
  <c r="K1415" i="1" a="1"/>
  <c r="K1415" i="1" s="1"/>
  <c r="K1367" i="1" a="1"/>
  <c r="K1367" i="1" s="1"/>
  <c r="K1364" i="1" a="1"/>
  <c r="K1364" i="1" s="1"/>
  <c r="K1774" i="1" a="1"/>
  <c r="K1774" i="1" s="1"/>
  <c r="K1540" i="1" a="1"/>
  <c r="K1540" i="1" s="1"/>
  <c r="K1502" i="1" a="1"/>
  <c r="K1502" i="1" s="1"/>
  <c r="K1457" i="1" a="1"/>
  <c r="K1457" i="1" s="1"/>
  <c r="K1315" i="1" a="1"/>
  <c r="K1315" i="1" s="1"/>
  <c r="K1265" i="1" a="1"/>
  <c r="K1265" i="1" s="1"/>
  <c r="K1638" i="1" a="1"/>
  <c r="K1638" i="1" s="1"/>
  <c r="K1574" i="1" a="1"/>
  <c r="K1574" i="1" s="1"/>
  <c r="K1514" i="1" a="1"/>
  <c r="K1514" i="1" s="1"/>
  <c r="K1369" i="1" a="1"/>
  <c r="K1369" i="1" s="1"/>
  <c r="K1324" i="1" a="1"/>
  <c r="K1324" i="1" s="1"/>
  <c r="K1460" i="1" a="1"/>
  <c r="K1460" i="1" s="1"/>
  <c r="K1654" i="1" a="1"/>
  <c r="K1654" i="1" s="1"/>
  <c r="K1647" i="1" a="1"/>
  <c r="K1647" i="1" s="1"/>
  <c r="K1636" i="1" a="1"/>
  <c r="K1636" i="1" s="1"/>
  <c r="K1595" i="1" a="1"/>
  <c r="K1595" i="1" s="1"/>
  <c r="K1675" i="1" a="1"/>
  <c r="K1675" i="1" s="1"/>
  <c r="K1549" i="1" a="1"/>
  <c r="K1549" i="1" s="1"/>
  <c r="K1450" i="1" a="1"/>
  <c r="K1450" i="1" s="1"/>
  <c r="K1424" i="1" a="1"/>
  <c r="K1424" i="1" s="1"/>
  <c r="K1409" i="1" a="1"/>
  <c r="K1409" i="1" s="1"/>
  <c r="K1394" i="1" a="1"/>
  <c r="K1394" i="1" s="1"/>
  <c r="K1304" i="1" a="1"/>
  <c r="K1304" i="1" s="1"/>
  <c r="K1277" i="1" a="1"/>
  <c r="K1277" i="1" s="1"/>
  <c r="K1639" i="1" a="1"/>
  <c r="K1639" i="1" s="1"/>
  <c r="K1624" i="1" a="1"/>
  <c r="K1624" i="1" s="1"/>
  <c r="K1589" i="1" a="1"/>
  <c r="K1589" i="1" s="1"/>
  <c r="K1547" i="1" a="1"/>
  <c r="K1547" i="1" s="1"/>
  <c r="K1812" i="1" a="1"/>
  <c r="K1812" i="1" s="1"/>
  <c r="K1544" i="1" a="1"/>
  <c r="K1544" i="1" s="1"/>
  <c r="K1529" i="1" a="1"/>
  <c r="K1529" i="1" s="1"/>
  <c r="K1279" i="1" a="1"/>
  <c r="K1279" i="1" s="1"/>
  <c r="K1310" i="1" a="1"/>
  <c r="K1310" i="1" s="1"/>
  <c r="K1773" i="1" a="1"/>
  <c r="K1773" i="1" s="1"/>
  <c r="K1400" i="1" a="1"/>
  <c r="K1400" i="1" s="1"/>
  <c r="K1270" i="1" a="1"/>
  <c r="K1270" i="1" s="1"/>
  <c r="K1244" i="1" a="1"/>
  <c r="K1244" i="1" s="1"/>
  <c r="K1603" i="1" a="1"/>
  <c r="K1603" i="1" s="1"/>
  <c r="K1580" i="1" a="1"/>
  <c r="K1580" i="1" s="1"/>
  <c r="K1355" i="1" a="1"/>
  <c r="K1355" i="1" s="1"/>
  <c r="K1660" i="1" a="1"/>
  <c r="K1660" i="1" s="1"/>
  <c r="K1629" i="1" a="1"/>
  <c r="K1629" i="1" s="1"/>
  <c r="K1550" i="1" a="1"/>
  <c r="K1550" i="1" s="1"/>
  <c r="K1535" i="1" a="1"/>
  <c r="K1535" i="1" s="1"/>
  <c r="K1349" i="1" a="1"/>
  <c r="K1349" i="1" s="1"/>
  <c r="K1319" i="1" a="1"/>
  <c r="K1319" i="1" s="1"/>
  <c r="K1289" i="1" a="1"/>
  <c r="K1289" i="1" s="1"/>
  <c r="K1274" i="1" a="1"/>
  <c r="K1274" i="1" s="1"/>
  <c r="K1412" i="1" a="1"/>
  <c r="K1412" i="1" s="1"/>
  <c r="K1771" i="1" a="1"/>
  <c r="K1771" i="1" s="1"/>
  <c r="K1611" i="1" a="1"/>
  <c r="K1611" i="1" s="1"/>
  <c r="K1585" i="1" a="1"/>
  <c r="K1585" i="1" s="1"/>
  <c r="K1499" i="1" a="1"/>
  <c r="K1499" i="1" s="1"/>
  <c r="K1445" i="1" a="1"/>
  <c r="K1445" i="1" s="1"/>
  <c r="K1325" i="1" a="1"/>
  <c r="K1325" i="1" s="1"/>
  <c r="K1297" i="1" a="1"/>
  <c r="K1297" i="1" s="1"/>
  <c r="K1469" i="1" a="1"/>
  <c r="K1469" i="1" s="1"/>
  <c r="K1696" i="1" a="1"/>
  <c r="K1696" i="1" s="1"/>
  <c r="K1360" i="1" a="1"/>
  <c r="K1360" i="1" s="1"/>
  <c r="K1387" i="1" a="1"/>
  <c r="K1387" i="1" s="1"/>
  <c r="K1633" i="1" a="1"/>
  <c r="K1633" i="1" s="1"/>
  <c r="K1592" i="1" a="1"/>
  <c r="K1592" i="1" s="1"/>
  <c r="K1798" i="1" a="1"/>
  <c r="K1798" i="1" s="1"/>
  <c r="K1819" i="1" a="1"/>
  <c r="K1819" i="1" s="1"/>
  <c r="K1439" i="1" a="1"/>
  <c r="K1439" i="1" s="1"/>
  <c r="K1379" i="1" a="1"/>
  <c r="K1379" i="1" s="1"/>
  <c r="K1252" i="1" a="1"/>
  <c r="K1252" i="1" s="1"/>
  <c r="K1759" i="1" a="1"/>
  <c r="K1759" i="1" s="1"/>
  <c r="K1477" i="1" a="1"/>
  <c r="K1477" i="1" s="1"/>
  <c r="K1454" i="1" a="1"/>
  <c r="K1454" i="1" s="1"/>
  <c r="K1746" i="1" a="1"/>
  <c r="K1746" i="1" s="1"/>
  <c r="K1522" i="1" a="1"/>
  <c r="K1522" i="1" s="1"/>
  <c r="K1495" i="1" a="1"/>
  <c r="K1495" i="1" s="1"/>
  <c r="K1432" i="1" a="1"/>
  <c r="K1432" i="1" s="1"/>
  <c r="K1780" i="1" a="1"/>
  <c r="K1780" i="1" s="1"/>
  <c r="K1342" i="1" a="1"/>
  <c r="K1342" i="1" s="1"/>
  <c r="K1672" i="1" a="1"/>
  <c r="K1672" i="1" s="1"/>
  <c r="K1567" i="1" a="1"/>
  <c r="K1567" i="1" s="1"/>
  <c r="K1280" i="1" a="1"/>
  <c r="K1280" i="1" s="1"/>
  <c r="K1740" i="1" a="1"/>
  <c r="K1740" i="1" s="1"/>
  <c r="K1665" i="1" a="1"/>
  <c r="K1665" i="1" s="1"/>
  <c r="K1414" i="1" a="1"/>
  <c r="K1414" i="1" s="1"/>
  <c r="K1334" i="1" a="1"/>
  <c r="K1334" i="1" s="1"/>
  <c r="K1405" i="1" a="1"/>
  <c r="K1405" i="1" s="1"/>
  <c r="K1484" i="1" a="1"/>
  <c r="K1484" i="1" s="1"/>
  <c r="K1322" i="1" a="1"/>
  <c r="K1322" i="1" s="1"/>
  <c r="K1505" i="1" a="1"/>
  <c r="K1505" i="1" s="1"/>
  <c r="K1490" i="1" a="1"/>
  <c r="K1490" i="1" s="1"/>
  <c r="K1370" i="1" a="1"/>
  <c r="K1370" i="1" s="1"/>
  <c r="K1259" i="1" a="1"/>
  <c r="K1259" i="1" s="1"/>
  <c r="V1613" i="1"/>
  <c r="N1667" i="1"/>
  <c r="V1434" i="1"/>
  <c r="BD1693" i="1"/>
  <c r="V1305" i="1"/>
  <c r="N1590" i="1"/>
  <c r="N1757" i="1"/>
  <c r="N1762" i="1"/>
  <c r="N1527" i="1"/>
  <c r="N1784" i="1"/>
  <c r="N1634" i="1"/>
  <c r="AW1250" i="1"/>
  <c r="AX1250" i="1" s="1"/>
  <c r="AW1377" i="1"/>
  <c r="AX1377" i="1" s="1"/>
  <c r="BD1377" i="1" s="1"/>
  <c r="AW1738" i="1"/>
  <c r="AX1738" i="1" s="1"/>
  <c r="BD1738" i="1" s="1"/>
  <c r="V1575" i="1"/>
  <c r="N1347" i="1"/>
  <c r="AW1590" i="1"/>
  <c r="AX1590" i="1" s="1"/>
  <c r="BD1590" i="1" s="1"/>
  <c r="AW1729" i="1"/>
  <c r="AX1729" i="1" s="1"/>
  <c r="BD1729" i="1" s="1"/>
  <c r="V1419" i="1"/>
  <c r="N1308" i="1"/>
  <c r="N1670" i="1"/>
  <c r="N1542" i="1"/>
  <c r="N1810" i="1"/>
  <c r="AW1583" i="1"/>
  <c r="AX1583" i="1" s="1"/>
  <c r="BD1583" i="1" s="1"/>
  <c r="N1703" i="1"/>
  <c r="N1716" i="1"/>
  <c r="V1446" i="1"/>
  <c r="V1395" i="1"/>
  <c r="V1472" i="1"/>
  <c r="N1583" i="1"/>
  <c r="V1517" i="1"/>
  <c r="AW1353" i="1"/>
  <c r="AX1353" i="1" s="1"/>
  <c r="AW1308" i="1"/>
  <c r="AX1308" i="1" s="1"/>
  <c r="N1443" i="1"/>
  <c r="N1622" i="1"/>
  <c r="V1247" i="1"/>
  <c r="N1257" i="1"/>
  <c r="N1631" i="1"/>
  <c r="N1565" i="1"/>
  <c r="V1292" i="1"/>
  <c r="N1467" i="1"/>
  <c r="Z1478" i="1"/>
  <c r="AD1478" i="1" s="1"/>
  <c r="AO1478" i="1" s="1"/>
  <c r="N1475" i="1"/>
  <c r="N1242" i="1"/>
  <c r="AW1810" i="1"/>
  <c r="AX1810" i="1" s="1"/>
  <c r="AW1694" i="1"/>
  <c r="AX1694" i="1" s="1"/>
  <c r="BD1694" i="1" s="1"/>
  <c r="AW1430" i="1"/>
  <c r="AX1430" i="1" s="1"/>
  <c r="BD1430" i="1" s="1"/>
  <c r="AW1565" i="1"/>
  <c r="AX1565" i="1" s="1"/>
  <c r="BD1565" i="1" s="1"/>
  <c r="N1365" i="1"/>
  <c r="N1658" i="1"/>
  <c r="N1455" i="1"/>
  <c r="AW1422" i="1"/>
  <c r="AX1422" i="1" s="1"/>
  <c r="BD1422" i="1" s="1"/>
  <c r="AW1500" i="1"/>
  <c r="AX1500" i="1" s="1"/>
  <c r="AW1723" i="1"/>
  <c r="AX1723" i="1" s="1"/>
  <c r="BD1723" i="1" s="1"/>
  <c r="N1663" i="1"/>
  <c r="N1766" i="1"/>
  <c r="V1337" i="1"/>
  <c r="AI1286" i="1"/>
  <c r="P1975" i="1" s="1" a="1"/>
  <c r="P1975" i="1" s="1"/>
  <c r="O1975" i="1" a="1"/>
  <c r="O1975" i="1" s="1"/>
  <c r="N1500" i="1"/>
  <c r="V1720" i="1"/>
  <c r="N1533" i="1"/>
  <c r="N1512" i="1"/>
  <c r="N1681" i="1"/>
  <c r="V1691" i="1"/>
  <c r="N1362" i="1"/>
  <c r="AW1493" i="1"/>
  <c r="AX1493" i="1" s="1"/>
  <c r="BD1493" i="1" s="1"/>
  <c r="AW1398" i="1"/>
  <c r="AX1398" i="1" s="1"/>
  <c r="BD1398" i="1" s="1"/>
  <c r="N1410" i="1"/>
  <c r="N1751" i="1"/>
  <c r="N1497" i="1"/>
  <c r="AW1741" i="1"/>
  <c r="AW1616" i="1"/>
  <c r="AX1616" i="1" s="1"/>
  <c r="V1382" i="1"/>
  <c r="N1814" i="1"/>
  <c r="N1317" i="1"/>
  <c r="V1781" i="1"/>
  <c r="V1485" i="1"/>
  <c r="AW1627" i="1"/>
  <c r="AX1627" i="1" s="1"/>
  <c r="BD1627" i="1" s="1"/>
  <c r="AW1703" i="1"/>
  <c r="AX1703" i="1" s="1"/>
  <c r="AW1609" i="1"/>
  <c r="AX1609" i="1" s="1"/>
  <c r="BD1609" i="1" s="1"/>
  <c r="AW1734" i="1"/>
  <c r="AX1734" i="1" s="1"/>
  <c r="BD1734" i="1" s="1"/>
  <c r="N1520" i="1"/>
  <c r="N1778" i="1"/>
  <c r="N1448" i="1"/>
  <c r="N1392" i="1"/>
  <c r="AW1467" i="1"/>
  <c r="AX1467" i="1" s="1"/>
  <c r="AW1789" i="1"/>
  <c r="AX1789" i="1" s="1"/>
  <c r="N1688" i="1"/>
  <c r="V1754" i="1"/>
  <c r="N1488" i="1"/>
  <c r="V1524" i="1"/>
  <c r="N1493" i="1"/>
  <c r="N1287" i="1"/>
  <c r="N1353" i="1"/>
  <c r="V1713" i="1"/>
  <c r="N1545" i="1"/>
  <c r="AW1757" i="1"/>
  <c r="AX1757" i="1" s="1"/>
  <c r="BD1757" i="1" s="1"/>
  <c r="AW1716" i="1"/>
  <c r="AX1716" i="1" s="1"/>
  <c r="BD1716" i="1" s="1"/>
  <c r="AW1443" i="1"/>
  <c r="AX1443" i="1" s="1"/>
  <c r="AW1572" i="1"/>
  <c r="N1616" i="1"/>
  <c r="AH1407" i="1"/>
  <c r="AI1407" i="1" s="1"/>
  <c r="N1694" i="1"/>
  <c r="BD1397" i="1"/>
  <c r="D27" i="1"/>
  <c r="C27" i="1"/>
  <c r="G28" i="1"/>
  <c r="H27" i="1" a="1"/>
  <c r="H27" i="1" s="1"/>
  <c r="B28" i="1"/>
  <c r="A28" i="1"/>
  <c r="T1982" i="1" a="1"/>
  <c r="T1982" i="1" s="1"/>
  <c r="R1982" i="1" a="1"/>
  <c r="R1982" i="1" s="1"/>
  <c r="Q1982" i="1" a="1"/>
  <c r="Q1982" i="1" s="1"/>
  <c r="R1984" i="1" a="1"/>
  <c r="R1984" i="1" s="1"/>
  <c r="F1985" i="1"/>
  <c r="BL1236" i="1" l="1"/>
  <c r="BE1719" i="1"/>
  <c r="BL1719" i="1" s="1"/>
  <c r="BE1612" i="1"/>
  <c r="BL1612" i="1" s="1"/>
  <c r="BE1416" i="1"/>
  <c r="BL1416" i="1" s="1"/>
  <c r="BE1478" i="1"/>
  <c r="BL1478" i="1" s="1"/>
  <c r="BE1551" i="1"/>
  <c r="BL1551" i="1" s="1"/>
  <c r="S1963" i="1" a="1"/>
  <c r="S1963" i="1" s="1"/>
  <c r="V1963" i="1" s="1"/>
  <c r="BE1388" i="1"/>
  <c r="BL1388" i="1" s="1"/>
  <c r="AC1246" i="1"/>
  <c r="AC1253" i="1"/>
  <c r="R1288" i="1"/>
  <c r="AC1507" i="1"/>
  <c r="AC1343" i="1"/>
  <c r="AW1701" i="1"/>
  <c r="AX1701" i="1" s="1"/>
  <c r="BD1701" i="1" s="1"/>
  <c r="AW1660" i="1"/>
  <c r="AX1660" i="1" s="1"/>
  <c r="BD1660" i="1" s="1"/>
  <c r="AW1529" i="1"/>
  <c r="AX1529" i="1" s="1"/>
  <c r="BD1529" i="1" s="1"/>
  <c r="AW1791" i="1"/>
  <c r="AX1791" i="1" s="1"/>
  <c r="BD1791" i="1" s="1"/>
  <c r="AW1768" i="1"/>
  <c r="AX1768" i="1" s="1"/>
  <c r="BD1768" i="1" s="1"/>
  <c r="AW1740" i="1"/>
  <c r="AX1740" i="1" s="1"/>
  <c r="BD1740" i="1" s="1"/>
  <c r="AW1490" i="1"/>
  <c r="AX1490" i="1" s="1"/>
  <c r="BD1490" i="1" s="1"/>
  <c r="AW1795" i="1"/>
  <c r="AX1795" i="1" s="1"/>
  <c r="BD1795" i="1" s="1"/>
  <c r="AW1592" i="1"/>
  <c r="AX1592" i="1" s="1"/>
  <c r="BD1592" i="1" s="1"/>
  <c r="AW1819" i="1"/>
  <c r="AX1819" i="1" s="1"/>
  <c r="BD1819" i="1" s="1"/>
  <c r="AW1780" i="1"/>
  <c r="AX1780" i="1" s="1"/>
  <c r="BD1780" i="1" s="1"/>
  <c r="AW1725" i="1"/>
  <c r="AX1725" i="1" s="1"/>
  <c r="BD1725" i="1" s="1"/>
  <c r="AW1304" i="1"/>
  <c r="AX1304" i="1" s="1"/>
  <c r="BD1304" i="1" s="1"/>
  <c r="AW1683" i="1"/>
  <c r="AX1683" i="1" s="1"/>
  <c r="BD1683" i="1" s="1"/>
  <c r="AW1369" i="1"/>
  <c r="AX1369" i="1" s="1"/>
  <c r="BD1369" i="1" s="1"/>
  <c r="AW1265" i="1"/>
  <c r="AX1265" i="1" s="1"/>
  <c r="BD1265" i="1" s="1"/>
  <c r="AW1252" i="1"/>
  <c r="AX1252" i="1" s="1"/>
  <c r="BD1252" i="1" s="1"/>
  <c r="AW1499" i="1"/>
  <c r="AX1499" i="1" s="1"/>
  <c r="BD1499" i="1" s="1"/>
  <c r="AW1342" i="1"/>
  <c r="AX1342" i="1" s="1"/>
  <c r="BD1342" i="1" s="1"/>
  <c r="AW1550" i="1"/>
  <c r="AX1550" i="1" s="1"/>
  <c r="BD1550" i="1" s="1"/>
  <c r="AW1315" i="1"/>
  <c r="AX1315" i="1" s="1"/>
  <c r="BD1315" i="1" s="1"/>
  <c r="AW1549" i="1"/>
  <c r="AX1549" i="1" s="1"/>
  <c r="BD1549" i="1" s="1"/>
  <c r="AW1812" i="1"/>
  <c r="AX1812" i="1" s="1"/>
  <c r="BD1812" i="1" s="1"/>
  <c r="AW1690" i="1"/>
  <c r="AX1690" i="1" s="1"/>
  <c r="BD1690" i="1" s="1"/>
  <c r="AW1705" i="1"/>
  <c r="AX1705" i="1" s="1"/>
  <c r="BD1705" i="1" s="1"/>
  <c r="AW1718" i="1"/>
  <c r="AX1718" i="1" s="1"/>
  <c r="BD1718" i="1" s="1"/>
  <c r="AW1469" i="1"/>
  <c r="AX1469" i="1" s="1"/>
  <c r="BD1469" i="1" s="1"/>
  <c r="AW1638" i="1"/>
  <c r="AX1638" i="1" s="1"/>
  <c r="BD1638" i="1" s="1"/>
  <c r="AW1414" i="1"/>
  <c r="AX1414" i="1" s="1"/>
  <c r="BD1414" i="1" s="1"/>
  <c r="AW1310" i="1"/>
  <c r="AX1310" i="1" s="1"/>
  <c r="BD1310" i="1" s="1"/>
  <c r="AW1801" i="1"/>
  <c r="AX1801" i="1" s="1"/>
  <c r="BD1801" i="1" s="1"/>
  <c r="AW1544" i="1"/>
  <c r="AX1544" i="1" s="1"/>
  <c r="BD1544" i="1" s="1"/>
  <c r="AW1405" i="1"/>
  <c r="AX1405" i="1" s="1"/>
  <c r="BD1405" i="1" s="1"/>
  <c r="AW1731" i="1"/>
  <c r="AX1731" i="1" s="1"/>
  <c r="BD1731" i="1" s="1"/>
  <c r="AW1743" i="1"/>
  <c r="AX1743" i="1" s="1"/>
  <c r="BD1743" i="1" s="1"/>
  <c r="AW1585" i="1"/>
  <c r="AX1585" i="1" s="1"/>
  <c r="BD1585" i="1" s="1"/>
  <c r="AW1325" i="1"/>
  <c r="AX1325" i="1" s="1"/>
  <c r="BD1325" i="1" s="1"/>
  <c r="R1602" i="1"/>
  <c r="R1498" i="1"/>
  <c r="R1671" i="1"/>
  <c r="R1673" i="1"/>
  <c r="R1513" i="1"/>
  <c r="R1739" i="1"/>
  <c r="AC1328" i="1"/>
  <c r="R1456" i="1"/>
  <c r="R1689" i="1"/>
  <c r="R1653" i="1"/>
  <c r="R1408" i="1"/>
  <c r="R1468" i="1"/>
  <c r="R1735" i="1"/>
  <c r="AC1380" i="1"/>
  <c r="AC1648" i="1"/>
  <c r="R1449" i="1"/>
  <c r="R1794" i="1"/>
  <c r="R1799" i="1"/>
  <c r="R1341" i="1"/>
  <c r="R1494" i="1"/>
  <c r="R1276" i="1"/>
  <c r="R1411" i="1"/>
  <c r="R1296" i="1"/>
  <c r="R1579" i="1"/>
  <c r="R1258" i="1"/>
  <c r="R1700" i="1"/>
  <c r="R1354" i="1"/>
  <c r="R1632" i="1"/>
  <c r="R1269" i="1"/>
  <c r="R1539" i="1"/>
  <c r="AC1516" i="1"/>
  <c r="R1785" i="1"/>
  <c r="R1797" i="1"/>
  <c r="R1591" i="1"/>
  <c r="AC1719" i="1"/>
  <c r="R1309" i="1"/>
  <c r="R1779" i="1"/>
  <c r="R1707" i="1"/>
  <c r="R1682" i="1"/>
  <c r="R1573" i="1"/>
  <c r="R1772" i="1"/>
  <c r="R1243" i="1"/>
  <c r="BE1596" i="1"/>
  <c r="BL1596" i="1" s="1"/>
  <c r="R1767" i="1"/>
  <c r="R1752" i="1"/>
  <c r="R1438" i="1"/>
  <c r="R1348" i="1"/>
  <c r="R1646" i="1"/>
  <c r="R1742" i="1"/>
  <c r="R1321" i="1"/>
  <c r="R1730" i="1"/>
  <c r="R1584" i="1"/>
  <c r="M1324" i="1"/>
  <c r="O1324" i="1" s="1"/>
  <c r="P1324" i="1" s="1"/>
  <c r="Q1324" i="1" s="1"/>
  <c r="S1324" i="1" s="1"/>
  <c r="AA1324" i="1"/>
  <c r="M1740" i="1"/>
  <c r="O1740" i="1" s="1"/>
  <c r="P1740" i="1" s="1"/>
  <c r="Q1740" i="1" s="1"/>
  <c r="S1740" i="1" s="1"/>
  <c r="AA1740" i="1"/>
  <c r="M1674" i="1"/>
  <c r="O1674" i="1" s="1"/>
  <c r="P1674" i="1" s="1"/>
  <c r="Q1674" i="1" s="1"/>
  <c r="S1674" i="1" s="1"/>
  <c r="AA1674" i="1"/>
  <c r="M1439" i="1"/>
  <c r="O1439" i="1" s="1"/>
  <c r="P1439" i="1" s="1"/>
  <c r="Q1439" i="1" s="1"/>
  <c r="S1439" i="1" s="1"/>
  <c r="AA1439" i="1"/>
  <c r="M1683" i="1"/>
  <c r="O1683" i="1" s="1"/>
  <c r="P1683" i="1" s="1"/>
  <c r="Q1683" i="1" s="1"/>
  <c r="S1683" i="1" s="1"/>
  <c r="AA1683" i="1"/>
  <c r="M1270" i="1"/>
  <c r="O1270" i="1" s="1"/>
  <c r="P1270" i="1" s="1"/>
  <c r="Q1270" i="1" s="1"/>
  <c r="S1270" i="1" s="1"/>
  <c r="AA1270" i="1"/>
  <c r="M1412" i="1"/>
  <c r="O1412" i="1" s="1"/>
  <c r="P1412" i="1" s="1"/>
  <c r="Q1412" i="1" s="1"/>
  <c r="S1412" i="1" s="1"/>
  <c r="AA1412" i="1"/>
  <c r="M1424" i="1"/>
  <c r="O1424" i="1" s="1"/>
  <c r="P1424" i="1" s="1"/>
  <c r="Q1424" i="1" s="1"/>
  <c r="S1424" i="1" s="1"/>
  <c r="AA1424" i="1"/>
  <c r="Z1561" i="1"/>
  <c r="AB1561" i="1"/>
  <c r="R1404" i="1"/>
  <c r="R1763" i="1"/>
  <c r="AC1478" i="1"/>
  <c r="AD1246" i="1"/>
  <c r="AO1246" i="1" s="1"/>
  <c r="M1595" i="1"/>
  <c r="O1595" i="1" s="1"/>
  <c r="P1595" i="1" s="1"/>
  <c r="Q1595" i="1" s="1"/>
  <c r="S1595" i="1" s="1"/>
  <c r="AA1595" i="1"/>
  <c r="M1484" i="1"/>
  <c r="O1484" i="1" s="1"/>
  <c r="P1484" i="1" s="1"/>
  <c r="Q1484" i="1" s="1"/>
  <c r="S1484" i="1" s="1"/>
  <c r="AA1484" i="1"/>
  <c r="M1594" i="1"/>
  <c r="O1594" i="1" s="1"/>
  <c r="P1594" i="1" s="1"/>
  <c r="Q1594" i="1" s="1"/>
  <c r="S1594" i="1" s="1"/>
  <c r="AA1594" i="1"/>
  <c r="M1454" i="1"/>
  <c r="O1454" i="1" s="1"/>
  <c r="P1454" i="1" s="1"/>
  <c r="Q1454" i="1" s="1"/>
  <c r="S1454" i="1" s="1"/>
  <c r="AA1454" i="1"/>
  <c r="M1364" i="1"/>
  <c r="O1364" i="1" s="1"/>
  <c r="P1364" i="1" s="1"/>
  <c r="Q1364" i="1" s="1"/>
  <c r="S1364" i="1" s="1"/>
  <c r="AA1364" i="1"/>
  <c r="M1477" i="1"/>
  <c r="O1477" i="1" s="1"/>
  <c r="P1477" i="1" s="1"/>
  <c r="Q1477" i="1" s="1"/>
  <c r="S1477" i="1" s="1"/>
  <c r="AA1477" i="1"/>
  <c r="M1745" i="1"/>
  <c r="O1745" i="1" s="1"/>
  <c r="P1745" i="1" s="1"/>
  <c r="Q1745" i="1" s="1"/>
  <c r="S1745" i="1" s="1"/>
  <c r="AA1745" i="1"/>
  <c r="M1252" i="1"/>
  <c r="O1252" i="1" s="1"/>
  <c r="P1252" i="1" s="1"/>
  <c r="Q1252" i="1" s="1"/>
  <c r="S1252" i="1" s="1"/>
  <c r="AA1252" i="1"/>
  <c r="M1580" i="1"/>
  <c r="O1580" i="1" s="1"/>
  <c r="P1580" i="1" s="1"/>
  <c r="Q1580" i="1" s="1"/>
  <c r="S1580" i="1" s="1"/>
  <c r="AA1580" i="1"/>
  <c r="M1807" i="1"/>
  <c r="O1807" i="1" s="1"/>
  <c r="P1807" i="1" s="1"/>
  <c r="Q1807" i="1" s="1"/>
  <c r="S1807" i="1" s="1"/>
  <c r="AA1807" i="1"/>
  <c r="M1585" i="1"/>
  <c r="O1585" i="1" s="1"/>
  <c r="P1585" i="1" s="1"/>
  <c r="Q1585" i="1" s="1"/>
  <c r="S1585" i="1" s="1"/>
  <c r="AA1585" i="1"/>
  <c r="M1701" i="1"/>
  <c r="O1701" i="1" s="1"/>
  <c r="P1701" i="1" s="1"/>
  <c r="Q1701" i="1" s="1"/>
  <c r="S1701" i="1" s="1"/>
  <c r="AA1701" i="1"/>
  <c r="R1303" i="1"/>
  <c r="AD1253" i="1"/>
  <c r="AO1253" i="1" s="1"/>
  <c r="M1611" i="1"/>
  <c r="O1611" i="1" s="1"/>
  <c r="P1611" i="1" s="1"/>
  <c r="Q1611" i="1" s="1"/>
  <c r="S1611" i="1" s="1"/>
  <c r="AA1611" i="1"/>
  <c r="M1514" i="1"/>
  <c r="O1514" i="1" s="1"/>
  <c r="P1514" i="1" s="1"/>
  <c r="Q1514" i="1" s="1"/>
  <c r="S1514" i="1" s="1"/>
  <c r="AA1514" i="1"/>
  <c r="M1821" i="1"/>
  <c r="O1821" i="1" s="1"/>
  <c r="P1821" i="1" s="1"/>
  <c r="Q1821" i="1" s="1"/>
  <c r="S1821" i="1" s="1"/>
  <c r="AA1821" i="1"/>
  <c r="AD1516" i="1"/>
  <c r="AO1516" i="1" s="1"/>
  <c r="M1771" i="1"/>
  <c r="O1771" i="1" s="1"/>
  <c r="P1771" i="1" s="1"/>
  <c r="Q1771" i="1" s="1"/>
  <c r="S1771" i="1" s="1"/>
  <c r="AA1771" i="1"/>
  <c r="M1574" i="1"/>
  <c r="O1574" i="1" s="1"/>
  <c r="P1574" i="1" s="1"/>
  <c r="Q1574" i="1" s="1"/>
  <c r="S1574" i="1" s="1"/>
  <c r="AA1574" i="1"/>
  <c r="M1786" i="1"/>
  <c r="O1786" i="1" s="1"/>
  <c r="P1786" i="1" s="1"/>
  <c r="Q1786" i="1" s="1"/>
  <c r="S1786" i="1" s="1"/>
  <c r="AA1786" i="1"/>
  <c r="R1709" i="1"/>
  <c r="R1628" i="1"/>
  <c r="AD1380" i="1"/>
  <c r="AO1380" i="1" s="1"/>
  <c r="M1798" i="1"/>
  <c r="O1798" i="1" s="1"/>
  <c r="P1798" i="1" s="1"/>
  <c r="Q1798" i="1" s="1"/>
  <c r="S1798" i="1" s="1"/>
  <c r="AA1798" i="1"/>
  <c r="M1791" i="1"/>
  <c r="O1791" i="1" s="1"/>
  <c r="P1791" i="1" s="1"/>
  <c r="Q1791" i="1" s="1"/>
  <c r="S1791" i="1" s="1"/>
  <c r="AA1791" i="1"/>
  <c r="Z1508" i="1"/>
  <c r="AB1508" i="1"/>
  <c r="R1483" i="1"/>
  <c r="M1259" i="1"/>
  <c r="O1259" i="1" s="1"/>
  <c r="P1259" i="1" s="1"/>
  <c r="Q1259" i="1" s="1"/>
  <c r="S1259" i="1" s="1"/>
  <c r="AA1259" i="1"/>
  <c r="M1342" i="1"/>
  <c r="O1342" i="1" s="1"/>
  <c r="P1342" i="1" s="1"/>
  <c r="Q1342" i="1" s="1"/>
  <c r="S1342" i="1" s="1"/>
  <c r="AA1342" i="1"/>
  <c r="M1592" i="1"/>
  <c r="O1592" i="1" s="1"/>
  <c r="P1592" i="1" s="1"/>
  <c r="Q1592" i="1" s="1"/>
  <c r="S1592" i="1" s="1"/>
  <c r="AA1592" i="1"/>
  <c r="M1274" i="1"/>
  <c r="O1274" i="1" s="1"/>
  <c r="P1274" i="1" s="1"/>
  <c r="Q1274" i="1" s="1"/>
  <c r="S1274" i="1" s="1"/>
  <c r="AA1274" i="1"/>
  <c r="M1773" i="1"/>
  <c r="O1773" i="1" s="1"/>
  <c r="P1773" i="1" s="1"/>
  <c r="Q1773" i="1" s="1"/>
  <c r="S1773" i="1" s="1"/>
  <c r="AA1773" i="1"/>
  <c r="M1265" i="1"/>
  <c r="O1265" i="1" s="1"/>
  <c r="P1265" i="1" s="1"/>
  <c r="Q1265" i="1" s="1"/>
  <c r="S1265" i="1" s="1"/>
  <c r="AA1265" i="1"/>
  <c r="M1669" i="1"/>
  <c r="O1669" i="1" s="1"/>
  <c r="P1669" i="1" s="1"/>
  <c r="Q1669" i="1" s="1"/>
  <c r="S1669" i="1" s="1"/>
  <c r="AA1669" i="1"/>
  <c r="M1801" i="1"/>
  <c r="O1801" i="1" s="1"/>
  <c r="P1801" i="1" s="1"/>
  <c r="Q1801" i="1" s="1"/>
  <c r="S1801" i="1" s="1"/>
  <c r="AA1801" i="1"/>
  <c r="M1370" i="1"/>
  <c r="O1370" i="1" s="1"/>
  <c r="P1370" i="1" s="1"/>
  <c r="Q1370" i="1" s="1"/>
  <c r="S1370" i="1" s="1"/>
  <c r="AA1370" i="1"/>
  <c r="M1780" i="1"/>
  <c r="O1780" i="1" s="1"/>
  <c r="P1780" i="1" s="1"/>
  <c r="Q1780" i="1" s="1"/>
  <c r="S1780" i="1" s="1"/>
  <c r="AA1780" i="1"/>
  <c r="M1633" i="1"/>
  <c r="O1633" i="1" s="1"/>
  <c r="P1633" i="1" s="1"/>
  <c r="Q1633" i="1" s="1"/>
  <c r="S1633" i="1" s="1"/>
  <c r="AA1633" i="1"/>
  <c r="M1289" i="1"/>
  <c r="O1289" i="1" s="1"/>
  <c r="P1289" i="1" s="1"/>
  <c r="Q1289" i="1" s="1"/>
  <c r="S1289" i="1" s="1"/>
  <c r="AA1289" i="1"/>
  <c r="M1310" i="1"/>
  <c r="O1310" i="1" s="1"/>
  <c r="P1310" i="1" s="1"/>
  <c r="Q1310" i="1" s="1"/>
  <c r="S1310" i="1" s="1"/>
  <c r="AA1310" i="1"/>
  <c r="M1450" i="1"/>
  <c r="O1450" i="1" s="1"/>
  <c r="P1450" i="1" s="1"/>
  <c r="Q1450" i="1" s="1"/>
  <c r="S1450" i="1" s="1"/>
  <c r="AA1450" i="1"/>
  <c r="M1315" i="1"/>
  <c r="O1315" i="1" s="1"/>
  <c r="P1315" i="1" s="1"/>
  <c r="Q1315" i="1" s="1"/>
  <c r="S1315" i="1" s="1"/>
  <c r="AA1315" i="1"/>
  <c r="M1711" i="1"/>
  <c r="O1711" i="1" s="1"/>
  <c r="P1711" i="1" s="1"/>
  <c r="Q1711" i="1" s="1"/>
  <c r="S1711" i="1" s="1"/>
  <c r="AA1711" i="1"/>
  <c r="M1708" i="1"/>
  <c r="O1708" i="1" s="1"/>
  <c r="P1708" i="1" s="1"/>
  <c r="Q1708" i="1" s="1"/>
  <c r="S1708" i="1" s="1"/>
  <c r="AA1708" i="1"/>
  <c r="Z1238" i="1"/>
  <c r="AB1238" i="1"/>
  <c r="R1318" i="1"/>
  <c r="R1534" i="1"/>
  <c r="R1623" i="1"/>
  <c r="R1566" i="1"/>
  <c r="R1820" i="1"/>
  <c r="R1610" i="1"/>
  <c r="AD1648" i="1"/>
  <c r="AO1648" i="1" s="1"/>
  <c r="AC1418" i="1"/>
  <c r="M1322" i="1"/>
  <c r="O1322" i="1" s="1"/>
  <c r="P1322" i="1" s="1"/>
  <c r="Q1322" i="1" s="1"/>
  <c r="S1322" i="1" s="1"/>
  <c r="AA1322" i="1"/>
  <c r="M1535" i="1"/>
  <c r="O1535" i="1" s="1"/>
  <c r="P1535" i="1" s="1"/>
  <c r="Q1535" i="1" s="1"/>
  <c r="S1535" i="1" s="1"/>
  <c r="AA1535" i="1"/>
  <c r="M1540" i="1"/>
  <c r="O1540" i="1" s="1"/>
  <c r="P1540" i="1" s="1"/>
  <c r="Q1540" i="1" s="1"/>
  <c r="S1540" i="1" s="1"/>
  <c r="AA1540" i="1"/>
  <c r="M1469" i="1"/>
  <c r="O1469" i="1" s="1"/>
  <c r="P1469" i="1" s="1"/>
  <c r="Q1469" i="1" s="1"/>
  <c r="S1469" i="1" s="1"/>
  <c r="AA1469" i="1"/>
  <c r="M1812" i="1"/>
  <c r="O1812" i="1" s="1"/>
  <c r="P1812" i="1" s="1"/>
  <c r="Q1812" i="1" s="1"/>
  <c r="S1812" i="1" s="1"/>
  <c r="AA1812" i="1"/>
  <c r="M1774" i="1"/>
  <c r="O1774" i="1" s="1"/>
  <c r="P1774" i="1" s="1"/>
  <c r="Q1774" i="1" s="1"/>
  <c r="S1774" i="1" s="1"/>
  <c r="AA1774" i="1"/>
  <c r="Z1336" i="1"/>
  <c r="AB1336" i="1"/>
  <c r="M1405" i="1"/>
  <c r="O1405" i="1" s="1"/>
  <c r="P1405" i="1" s="1"/>
  <c r="Q1405" i="1" s="1"/>
  <c r="S1405" i="1" s="1"/>
  <c r="AA1405" i="1"/>
  <c r="M1629" i="1"/>
  <c r="O1629" i="1" s="1"/>
  <c r="P1629" i="1" s="1"/>
  <c r="Q1629" i="1" s="1"/>
  <c r="S1629" i="1" s="1"/>
  <c r="AA1629" i="1"/>
  <c r="M1647" i="1"/>
  <c r="O1647" i="1" s="1"/>
  <c r="P1647" i="1" s="1"/>
  <c r="Q1647" i="1" s="1"/>
  <c r="S1647" i="1" s="1"/>
  <c r="AA1647" i="1"/>
  <c r="M1795" i="1"/>
  <c r="O1795" i="1" s="1"/>
  <c r="P1795" i="1" s="1"/>
  <c r="Q1795" i="1" s="1"/>
  <c r="S1795" i="1" s="1"/>
  <c r="AA1795" i="1"/>
  <c r="R1815" i="1"/>
  <c r="M1325" i="1"/>
  <c r="O1325" i="1" s="1"/>
  <c r="P1325" i="1" s="1"/>
  <c r="Q1325" i="1" s="1"/>
  <c r="S1325" i="1" s="1"/>
  <c r="AA1325" i="1"/>
  <c r="M1589" i="1"/>
  <c r="O1589" i="1" s="1"/>
  <c r="P1589" i="1" s="1"/>
  <c r="Q1589" i="1" s="1"/>
  <c r="S1589" i="1" s="1"/>
  <c r="AA1589" i="1"/>
  <c r="M1367" i="1"/>
  <c r="O1367" i="1" s="1"/>
  <c r="P1367" i="1" s="1"/>
  <c r="Q1367" i="1" s="1"/>
  <c r="S1367" i="1" s="1"/>
  <c r="AA1367" i="1"/>
  <c r="M1759" i="1"/>
  <c r="O1759" i="1" s="1"/>
  <c r="P1759" i="1" s="1"/>
  <c r="Q1759" i="1" s="1"/>
  <c r="S1759" i="1" s="1"/>
  <c r="AA1759" i="1"/>
  <c r="M1355" i="1"/>
  <c r="O1355" i="1" s="1"/>
  <c r="P1355" i="1" s="1"/>
  <c r="Q1355" i="1" s="1"/>
  <c r="S1355" i="1" s="1"/>
  <c r="AA1355" i="1"/>
  <c r="M1460" i="1"/>
  <c r="O1460" i="1" s="1"/>
  <c r="P1460" i="1" s="1"/>
  <c r="Q1460" i="1" s="1"/>
  <c r="S1460" i="1" s="1"/>
  <c r="AA1460" i="1"/>
  <c r="M1618" i="1"/>
  <c r="O1618" i="1" s="1"/>
  <c r="P1618" i="1" s="1"/>
  <c r="Q1618" i="1" s="1"/>
  <c r="S1618" i="1" s="1"/>
  <c r="AA1618" i="1"/>
  <c r="M1639" i="1"/>
  <c r="O1639" i="1" s="1"/>
  <c r="P1639" i="1" s="1"/>
  <c r="Q1639" i="1" s="1"/>
  <c r="S1639" i="1" s="1"/>
  <c r="AA1639" i="1"/>
  <c r="M1603" i="1"/>
  <c r="O1603" i="1" s="1"/>
  <c r="P1603" i="1" s="1"/>
  <c r="Q1603" i="1" s="1"/>
  <c r="S1603" i="1" s="1"/>
  <c r="AA1603" i="1"/>
  <c r="R1476" i="1"/>
  <c r="M1304" i="1"/>
  <c r="O1304" i="1" s="1"/>
  <c r="P1304" i="1" s="1"/>
  <c r="Q1304" i="1" s="1"/>
  <c r="S1304" i="1" s="1"/>
  <c r="AA1304" i="1"/>
  <c r="M1567" i="1"/>
  <c r="O1567" i="1" s="1"/>
  <c r="P1567" i="1" s="1"/>
  <c r="Q1567" i="1" s="1"/>
  <c r="S1567" i="1" s="1"/>
  <c r="AA1567" i="1"/>
  <c r="M1504" i="1"/>
  <c r="O1504" i="1" s="1"/>
  <c r="P1504" i="1" s="1"/>
  <c r="Q1504" i="1" s="1"/>
  <c r="S1504" i="1" s="1"/>
  <c r="AA1504" i="1"/>
  <c r="M1409" i="1"/>
  <c r="O1409" i="1" s="1"/>
  <c r="P1409" i="1" s="1"/>
  <c r="Q1409" i="1" s="1"/>
  <c r="S1409" i="1" s="1"/>
  <c r="AA1409" i="1"/>
  <c r="M1490" i="1"/>
  <c r="O1490" i="1" s="1"/>
  <c r="P1490" i="1" s="1"/>
  <c r="Q1490" i="1" s="1"/>
  <c r="S1490" i="1" s="1"/>
  <c r="AA1490" i="1"/>
  <c r="M1279" i="1"/>
  <c r="O1279" i="1" s="1"/>
  <c r="P1279" i="1" s="1"/>
  <c r="Q1279" i="1" s="1"/>
  <c r="S1279" i="1" s="1"/>
  <c r="AA1279" i="1"/>
  <c r="M1690" i="1"/>
  <c r="O1690" i="1" s="1"/>
  <c r="P1690" i="1" s="1"/>
  <c r="Q1690" i="1" s="1"/>
  <c r="S1690" i="1" s="1"/>
  <c r="AA1690" i="1"/>
  <c r="R1251" i="1"/>
  <c r="R1659" i="1"/>
  <c r="R1278" i="1"/>
  <c r="R1790" i="1"/>
  <c r="R1501" i="1"/>
  <c r="M1522" i="1"/>
  <c r="O1522" i="1" s="1"/>
  <c r="P1522" i="1" s="1"/>
  <c r="Q1522" i="1" s="1"/>
  <c r="S1522" i="1" s="1"/>
  <c r="AA1522" i="1"/>
  <c r="M1696" i="1"/>
  <c r="O1696" i="1" s="1"/>
  <c r="P1696" i="1" s="1"/>
  <c r="Q1696" i="1" s="1"/>
  <c r="S1696" i="1" s="1"/>
  <c r="AA1696" i="1"/>
  <c r="M1544" i="1"/>
  <c r="O1544" i="1" s="1"/>
  <c r="P1544" i="1" s="1"/>
  <c r="Q1544" i="1" s="1"/>
  <c r="S1544" i="1" s="1"/>
  <c r="AA1544" i="1"/>
  <c r="M1764" i="1"/>
  <c r="O1764" i="1" s="1"/>
  <c r="P1764" i="1" s="1"/>
  <c r="Q1764" i="1" s="1"/>
  <c r="S1764" i="1" s="1"/>
  <c r="AA1764" i="1"/>
  <c r="M1725" i="1"/>
  <c r="O1725" i="1" s="1"/>
  <c r="P1725" i="1" s="1"/>
  <c r="Q1725" i="1" s="1"/>
  <c r="S1725" i="1" s="1"/>
  <c r="AA1725" i="1"/>
  <c r="Z1283" i="1"/>
  <c r="AB1283" i="1"/>
  <c r="M1746" i="1"/>
  <c r="O1746" i="1" s="1"/>
  <c r="P1746" i="1" s="1"/>
  <c r="Q1746" i="1" s="1"/>
  <c r="S1746" i="1" s="1"/>
  <c r="AA1746" i="1"/>
  <c r="M1550" i="1"/>
  <c r="O1550" i="1" s="1"/>
  <c r="P1550" i="1" s="1"/>
  <c r="Q1550" i="1" s="1"/>
  <c r="S1550" i="1" s="1"/>
  <c r="AA1550" i="1"/>
  <c r="M1636" i="1"/>
  <c r="O1636" i="1" s="1"/>
  <c r="P1636" i="1" s="1"/>
  <c r="Q1636" i="1" s="1"/>
  <c r="S1636" i="1" s="1"/>
  <c r="AA1636" i="1"/>
  <c r="M1753" i="1"/>
  <c r="O1753" i="1" s="1"/>
  <c r="P1753" i="1" s="1"/>
  <c r="Q1753" i="1" s="1"/>
  <c r="S1753" i="1" s="1"/>
  <c r="AA1753" i="1"/>
  <c r="Z1373" i="1"/>
  <c r="AB1373" i="1"/>
  <c r="M1297" i="1"/>
  <c r="O1297" i="1" s="1"/>
  <c r="P1297" i="1" s="1"/>
  <c r="Q1297" i="1" s="1"/>
  <c r="S1297" i="1" s="1"/>
  <c r="AA1297" i="1"/>
  <c r="M1547" i="1"/>
  <c r="O1547" i="1" s="1"/>
  <c r="P1547" i="1" s="1"/>
  <c r="Q1547" i="1" s="1"/>
  <c r="S1547" i="1" s="1"/>
  <c r="AA1547" i="1"/>
  <c r="M1718" i="1"/>
  <c r="O1718" i="1" s="1"/>
  <c r="P1718" i="1" s="1"/>
  <c r="Q1718" i="1" s="1"/>
  <c r="S1718" i="1" s="1"/>
  <c r="AA1718" i="1"/>
  <c r="M1334" i="1"/>
  <c r="O1334" i="1" s="1"/>
  <c r="P1334" i="1" s="1"/>
  <c r="Q1334" i="1" s="1"/>
  <c r="S1334" i="1" s="1"/>
  <c r="AA1334" i="1"/>
  <c r="M1660" i="1"/>
  <c r="O1660" i="1" s="1"/>
  <c r="P1660" i="1" s="1"/>
  <c r="Q1660" i="1" s="1"/>
  <c r="S1660" i="1" s="1"/>
  <c r="AA1660" i="1"/>
  <c r="M1654" i="1"/>
  <c r="O1654" i="1" s="1"/>
  <c r="P1654" i="1" s="1"/>
  <c r="Q1654" i="1" s="1"/>
  <c r="S1654" i="1" s="1"/>
  <c r="AA1654" i="1"/>
  <c r="M1800" i="1"/>
  <c r="O1800" i="1" s="1"/>
  <c r="P1800" i="1" s="1"/>
  <c r="Q1800" i="1" s="1"/>
  <c r="S1800" i="1" s="1"/>
  <c r="AA1800" i="1"/>
  <c r="Z1568" i="1"/>
  <c r="AB1568" i="1"/>
  <c r="R1323" i="1"/>
  <c r="R1528" i="1"/>
  <c r="R1431" i="1"/>
  <c r="M1414" i="1"/>
  <c r="O1414" i="1" s="1"/>
  <c r="P1414" i="1" s="1"/>
  <c r="Q1414" i="1" s="1"/>
  <c r="S1414" i="1" s="1"/>
  <c r="AA1414" i="1"/>
  <c r="M1445" i="1"/>
  <c r="O1445" i="1" s="1"/>
  <c r="P1445" i="1" s="1"/>
  <c r="Q1445" i="1" s="1"/>
  <c r="S1445" i="1" s="1"/>
  <c r="AA1445" i="1"/>
  <c r="M1624" i="1"/>
  <c r="O1624" i="1" s="1"/>
  <c r="P1624" i="1" s="1"/>
  <c r="Q1624" i="1" s="1"/>
  <c r="S1624" i="1" s="1"/>
  <c r="AA1624" i="1"/>
  <c r="M1415" i="1"/>
  <c r="O1415" i="1" s="1"/>
  <c r="P1415" i="1" s="1"/>
  <c r="Q1415" i="1" s="1"/>
  <c r="S1415" i="1" s="1"/>
  <c r="AA1415" i="1"/>
  <c r="M1816" i="1"/>
  <c r="O1816" i="1" s="1"/>
  <c r="P1816" i="1" s="1"/>
  <c r="Q1816" i="1" s="1"/>
  <c r="S1816" i="1" s="1"/>
  <c r="AA1816" i="1"/>
  <c r="M1665" i="1"/>
  <c r="O1665" i="1" s="1"/>
  <c r="P1665" i="1" s="1"/>
  <c r="Q1665" i="1" s="1"/>
  <c r="S1665" i="1" s="1"/>
  <c r="AA1665" i="1"/>
  <c r="M1499" i="1"/>
  <c r="O1499" i="1" s="1"/>
  <c r="P1499" i="1" s="1"/>
  <c r="Q1499" i="1" s="1"/>
  <c r="S1499" i="1" s="1"/>
  <c r="AA1499" i="1"/>
  <c r="M1459" i="1"/>
  <c r="O1459" i="1" s="1"/>
  <c r="P1459" i="1" s="1"/>
  <c r="Q1459" i="1" s="1"/>
  <c r="S1459" i="1" s="1"/>
  <c r="AA1459" i="1"/>
  <c r="M1822" i="1"/>
  <c r="O1822" i="1" s="1"/>
  <c r="P1822" i="1" s="1"/>
  <c r="Q1822" i="1" s="1"/>
  <c r="S1822" i="1" s="1"/>
  <c r="AA1822" i="1"/>
  <c r="Z1426" i="1"/>
  <c r="AB1426" i="1"/>
  <c r="R1333" i="1"/>
  <c r="R1423" i="1"/>
  <c r="R1458" i="1"/>
  <c r="R1546" i="1"/>
  <c r="M1379" i="1"/>
  <c r="O1379" i="1" s="1"/>
  <c r="P1379" i="1" s="1"/>
  <c r="Q1379" i="1" s="1"/>
  <c r="S1379" i="1" s="1"/>
  <c r="AA1379" i="1"/>
  <c r="M1277" i="1"/>
  <c r="O1277" i="1" s="1"/>
  <c r="P1277" i="1" s="1"/>
  <c r="Q1277" i="1" s="1"/>
  <c r="S1277" i="1" s="1"/>
  <c r="AA1277" i="1"/>
  <c r="M1369" i="1"/>
  <c r="O1369" i="1" s="1"/>
  <c r="P1369" i="1" s="1"/>
  <c r="Q1369" i="1" s="1"/>
  <c r="S1369" i="1" s="1"/>
  <c r="AA1369" i="1"/>
  <c r="M1768" i="1"/>
  <c r="O1768" i="1" s="1"/>
  <c r="P1768" i="1" s="1"/>
  <c r="Q1768" i="1" s="1"/>
  <c r="S1768" i="1" s="1"/>
  <c r="AA1768" i="1"/>
  <c r="Z1381" i="1"/>
  <c r="AB1381" i="1"/>
  <c r="M1280" i="1"/>
  <c r="O1280" i="1" s="1"/>
  <c r="P1280" i="1" s="1"/>
  <c r="Q1280" i="1" s="1"/>
  <c r="S1280" i="1" s="1"/>
  <c r="AA1280" i="1"/>
  <c r="M1244" i="1"/>
  <c r="O1244" i="1" s="1"/>
  <c r="P1244" i="1" s="1"/>
  <c r="Q1244" i="1" s="1"/>
  <c r="S1244" i="1" s="1"/>
  <c r="AA1244" i="1"/>
  <c r="M1731" i="1"/>
  <c r="O1731" i="1" s="1"/>
  <c r="P1731" i="1" s="1"/>
  <c r="Q1731" i="1" s="1"/>
  <c r="S1731" i="1" s="1"/>
  <c r="AA1731" i="1"/>
  <c r="R1413" i="1"/>
  <c r="R1503" i="1"/>
  <c r="AD1343" i="1"/>
  <c r="AO1343" i="1" s="1"/>
  <c r="M1819" i="1"/>
  <c r="O1819" i="1" s="1"/>
  <c r="P1819" i="1" s="1"/>
  <c r="Q1819" i="1" s="1"/>
  <c r="S1819" i="1" s="1"/>
  <c r="AA1819" i="1"/>
  <c r="M1394" i="1"/>
  <c r="O1394" i="1" s="1"/>
  <c r="P1394" i="1" s="1"/>
  <c r="Q1394" i="1" s="1"/>
  <c r="S1394" i="1" s="1"/>
  <c r="AA1394" i="1"/>
  <c r="M1705" i="1"/>
  <c r="O1705" i="1" s="1"/>
  <c r="P1705" i="1" s="1"/>
  <c r="Q1705" i="1" s="1"/>
  <c r="S1705" i="1" s="1"/>
  <c r="AA1705" i="1"/>
  <c r="R1386" i="1"/>
  <c r="R1695" i="1"/>
  <c r="R1444" i="1"/>
  <c r="AC1388" i="1"/>
  <c r="M1672" i="1"/>
  <c r="O1672" i="1" s="1"/>
  <c r="P1672" i="1" s="1"/>
  <c r="Q1672" i="1" s="1"/>
  <c r="S1672" i="1" s="1"/>
  <c r="AA1672" i="1"/>
  <c r="M1400" i="1"/>
  <c r="O1400" i="1" s="1"/>
  <c r="P1400" i="1" s="1"/>
  <c r="Q1400" i="1" s="1"/>
  <c r="S1400" i="1" s="1"/>
  <c r="AA1400" i="1"/>
  <c r="M1638" i="1"/>
  <c r="O1638" i="1" s="1"/>
  <c r="P1638" i="1" s="1"/>
  <c r="Q1638" i="1" s="1"/>
  <c r="S1638" i="1" s="1"/>
  <c r="AA1638" i="1"/>
  <c r="M1559" i="1"/>
  <c r="O1559" i="1" s="1"/>
  <c r="P1559" i="1" s="1"/>
  <c r="Q1559" i="1" s="1"/>
  <c r="S1559" i="1" s="1"/>
  <c r="AA1559" i="1"/>
  <c r="R1617" i="1"/>
  <c r="R1770" i="1"/>
  <c r="R1588" i="1"/>
  <c r="AD1507" i="1"/>
  <c r="AO1507" i="1" s="1"/>
  <c r="M1432" i="1"/>
  <c r="O1432" i="1" s="1"/>
  <c r="P1432" i="1" s="1"/>
  <c r="Q1432" i="1" s="1"/>
  <c r="S1432" i="1" s="1"/>
  <c r="AA1432" i="1"/>
  <c r="M1387" i="1"/>
  <c r="O1387" i="1" s="1"/>
  <c r="P1387" i="1" s="1"/>
  <c r="Q1387" i="1" s="1"/>
  <c r="S1387" i="1" s="1"/>
  <c r="AA1387" i="1"/>
  <c r="M1319" i="1"/>
  <c r="O1319" i="1" s="1"/>
  <c r="P1319" i="1" s="1"/>
  <c r="Q1319" i="1" s="1"/>
  <c r="S1319" i="1" s="1"/>
  <c r="AA1319" i="1"/>
  <c r="M1549" i="1"/>
  <c r="O1549" i="1" s="1"/>
  <c r="P1549" i="1" s="1"/>
  <c r="Q1549" i="1" s="1"/>
  <c r="S1549" i="1" s="1"/>
  <c r="AA1549" i="1"/>
  <c r="M1457" i="1"/>
  <c r="O1457" i="1" s="1"/>
  <c r="P1457" i="1" s="1"/>
  <c r="Q1457" i="1" s="1"/>
  <c r="S1457" i="1" s="1"/>
  <c r="AA1457" i="1"/>
  <c r="M1736" i="1"/>
  <c r="O1736" i="1" s="1"/>
  <c r="P1736" i="1" s="1"/>
  <c r="Q1736" i="1" s="1"/>
  <c r="S1736" i="1" s="1"/>
  <c r="AA1736" i="1"/>
  <c r="M1505" i="1"/>
  <c r="O1505" i="1" s="1"/>
  <c r="P1505" i="1" s="1"/>
  <c r="Q1505" i="1" s="1"/>
  <c r="S1505" i="1" s="1"/>
  <c r="AA1505" i="1"/>
  <c r="M1495" i="1"/>
  <c r="O1495" i="1" s="1"/>
  <c r="P1495" i="1" s="1"/>
  <c r="Q1495" i="1" s="1"/>
  <c r="S1495" i="1" s="1"/>
  <c r="AA1495" i="1"/>
  <c r="M1360" i="1"/>
  <c r="O1360" i="1" s="1"/>
  <c r="P1360" i="1" s="1"/>
  <c r="Q1360" i="1" s="1"/>
  <c r="S1360" i="1" s="1"/>
  <c r="AA1360" i="1"/>
  <c r="M1349" i="1"/>
  <c r="O1349" i="1" s="1"/>
  <c r="P1349" i="1" s="1"/>
  <c r="Q1349" i="1" s="1"/>
  <c r="S1349" i="1" s="1"/>
  <c r="AA1349" i="1"/>
  <c r="M1529" i="1"/>
  <c r="O1529" i="1" s="1"/>
  <c r="P1529" i="1" s="1"/>
  <c r="Q1529" i="1" s="1"/>
  <c r="S1529" i="1" s="1"/>
  <c r="AA1529" i="1"/>
  <c r="M1675" i="1"/>
  <c r="O1675" i="1" s="1"/>
  <c r="P1675" i="1" s="1"/>
  <c r="Q1675" i="1" s="1"/>
  <c r="S1675" i="1" s="1"/>
  <c r="AA1675" i="1"/>
  <c r="M1502" i="1"/>
  <c r="O1502" i="1" s="1"/>
  <c r="P1502" i="1" s="1"/>
  <c r="Q1502" i="1" s="1"/>
  <c r="S1502" i="1" s="1"/>
  <c r="AA1502" i="1"/>
  <c r="M1743" i="1"/>
  <c r="O1743" i="1" s="1"/>
  <c r="P1743" i="1" s="1"/>
  <c r="Q1743" i="1" s="1"/>
  <c r="S1743" i="1" s="1"/>
  <c r="AA1743" i="1"/>
  <c r="M1710" i="1"/>
  <c r="O1710" i="1" s="1"/>
  <c r="P1710" i="1" s="1"/>
  <c r="Q1710" i="1" s="1"/>
  <c r="S1710" i="1" s="1"/>
  <c r="AA1710" i="1"/>
  <c r="R1717" i="1"/>
  <c r="R1368" i="1"/>
  <c r="R1635" i="1"/>
  <c r="R1393" i="1"/>
  <c r="R1399" i="1"/>
  <c r="R1453" i="1"/>
  <c r="R1558" i="1"/>
  <c r="R1818" i="1"/>
  <c r="AC1612" i="1"/>
  <c r="R1543" i="1"/>
  <c r="R1724" i="1"/>
  <c r="R1758" i="1"/>
  <c r="R1366" i="1"/>
  <c r="R1811" i="1"/>
  <c r="R1314" i="1"/>
  <c r="R1593" i="1"/>
  <c r="R1363" i="1"/>
  <c r="R1521" i="1"/>
  <c r="R1668" i="1"/>
  <c r="R1378" i="1"/>
  <c r="R1273" i="1"/>
  <c r="R1664" i="1"/>
  <c r="R1806" i="1"/>
  <c r="R1744" i="1"/>
  <c r="R1359" i="1"/>
  <c r="R1637" i="1"/>
  <c r="R1548" i="1"/>
  <c r="R1704" i="1"/>
  <c r="R1264" i="1"/>
  <c r="R1489" i="1"/>
  <c r="Y1677" i="1"/>
  <c r="BF1605" i="1"/>
  <c r="Y1726" i="1"/>
  <c r="Y1344" i="1"/>
  <c r="BF1433" i="1"/>
  <c r="BF1597" i="1"/>
  <c r="Y1523" i="1"/>
  <c r="BF1747" i="1"/>
  <c r="BF1298" i="1"/>
  <c r="BF1463" i="1"/>
  <c r="Y1684" i="1"/>
  <c r="Y1509" i="1"/>
  <c r="W1350" i="1"/>
  <c r="BF1350" i="1" s="1"/>
  <c r="T1620" i="1"/>
  <c r="U1620" i="1" s="1"/>
  <c r="X1620" i="1" s="1"/>
  <c r="T1563" i="1"/>
  <c r="U1563" i="1" s="1"/>
  <c r="X1563" i="1" s="1"/>
  <c r="T1306" i="1"/>
  <c r="U1306" i="1" s="1"/>
  <c r="X1306" i="1" s="1"/>
  <c r="W1575" i="1"/>
  <c r="BF1575" i="1" s="1"/>
  <c r="T1311" i="1"/>
  <c r="U1311" i="1" s="1"/>
  <c r="X1311" i="1" s="1"/>
  <c r="W1607" i="1"/>
  <c r="BF1607" i="1" s="1"/>
  <c r="T1755" i="1"/>
  <c r="U1755" i="1" s="1"/>
  <c r="X1755" i="1" s="1"/>
  <c r="T1248" i="1"/>
  <c r="U1248" i="1" s="1"/>
  <c r="X1248" i="1" s="1"/>
  <c r="T1776" i="1"/>
  <c r="U1776" i="1" s="1"/>
  <c r="X1776" i="1" s="1"/>
  <c r="W1305" i="1"/>
  <c r="Y1305" i="1" s="1"/>
  <c r="AB1305" i="1" s="1"/>
  <c r="W1299" i="1"/>
  <c r="BF1299" i="1" s="1"/>
  <c r="T1383" i="1"/>
  <c r="U1383" i="1" s="1"/>
  <c r="X1383" i="1" s="1"/>
  <c r="Y1291" i="1"/>
  <c r="Y1641" i="1"/>
  <c r="T1727" i="1"/>
  <c r="U1727" i="1" s="1"/>
  <c r="X1727" i="1" s="1"/>
  <c r="T1261" i="1"/>
  <c r="U1261" i="1" s="1"/>
  <c r="X1261" i="1" s="1"/>
  <c r="T1375" i="1"/>
  <c r="U1375" i="1" s="1"/>
  <c r="X1375" i="1" s="1"/>
  <c r="T1338" i="1"/>
  <c r="U1338" i="1" s="1"/>
  <c r="X1338" i="1" s="1"/>
  <c r="T1525" i="1"/>
  <c r="U1525" i="1" s="1"/>
  <c r="X1525" i="1" s="1"/>
  <c r="T1384" i="1"/>
  <c r="U1384" i="1" s="1"/>
  <c r="X1384" i="1" s="1"/>
  <c r="W1440" i="1"/>
  <c r="BF1440" i="1" s="1"/>
  <c r="W1517" i="1"/>
  <c r="BF1517" i="1" s="1"/>
  <c r="W1419" i="1"/>
  <c r="Y1419" i="1" s="1"/>
  <c r="AB1419" i="1" s="1"/>
  <c r="W1395" i="1"/>
  <c r="BF1395" i="1" s="1"/>
  <c r="W1254" i="1"/>
  <c r="Y1254" i="1" s="1"/>
  <c r="AB1254" i="1" s="1"/>
  <c r="T1286" i="1"/>
  <c r="U1286" i="1" s="1"/>
  <c r="X1286" i="1" s="1"/>
  <c r="T1576" i="1"/>
  <c r="U1576" i="1" s="1"/>
  <c r="X1576" i="1" s="1"/>
  <c r="T1473" i="1"/>
  <c r="U1473" i="1" s="1"/>
  <c r="X1473" i="1" s="1"/>
  <c r="BF1712" i="1"/>
  <c r="T1510" i="1"/>
  <c r="U1510" i="1" s="1"/>
  <c r="X1510" i="1" s="1"/>
  <c r="W1389" i="1"/>
  <c r="BF1389" i="1" s="1"/>
  <c r="W1479" i="1"/>
  <c r="BF1479" i="1" s="1"/>
  <c r="W1713" i="1"/>
  <c r="Y1713" i="1" s="1"/>
  <c r="AB1713" i="1" s="1"/>
  <c r="T1300" i="1"/>
  <c r="U1300" i="1" s="1"/>
  <c r="X1300" i="1" s="1"/>
  <c r="T1555" i="1"/>
  <c r="U1555" i="1" s="1"/>
  <c r="X1555" i="1" s="1"/>
  <c r="T1714" i="1"/>
  <c r="U1714" i="1" s="1"/>
  <c r="X1714" i="1" s="1"/>
  <c r="W1239" i="1"/>
  <c r="Y1239" i="1" s="1"/>
  <c r="AB1239" i="1" s="1"/>
  <c r="W1562" i="1"/>
  <c r="Y1562" i="1" s="1"/>
  <c r="AB1562" i="1" s="1"/>
  <c r="W1613" i="1"/>
  <c r="BF1613" i="1" s="1"/>
  <c r="T1345" i="1"/>
  <c r="U1345" i="1" s="1"/>
  <c r="X1345" i="1" s="1"/>
  <c r="T1465" i="1"/>
  <c r="U1465" i="1" s="1"/>
  <c r="X1465" i="1" s="1"/>
  <c r="W1446" i="1"/>
  <c r="BF1446" i="1" s="1"/>
  <c r="W1530" i="1"/>
  <c r="BF1530" i="1" s="1"/>
  <c r="W1434" i="1"/>
  <c r="Y1434" i="1" s="1"/>
  <c r="W1472" i="1"/>
  <c r="Y1472" i="1" s="1"/>
  <c r="AB1472" i="1" s="1"/>
  <c r="T1614" i="1"/>
  <c r="U1614" i="1" s="1"/>
  <c r="X1614" i="1" s="1"/>
  <c r="T1396" i="1"/>
  <c r="U1396" i="1" s="1"/>
  <c r="X1396" i="1" s="1"/>
  <c r="T1808" i="1"/>
  <c r="U1808" i="1" s="1"/>
  <c r="X1808" i="1" s="1"/>
  <c r="T1679" i="1"/>
  <c r="U1679" i="1" s="1"/>
  <c r="X1679" i="1" s="1"/>
  <c r="T1643" i="1"/>
  <c r="U1643" i="1" s="1"/>
  <c r="X1643" i="1" s="1"/>
  <c r="T1787" i="1"/>
  <c r="U1787" i="1" s="1"/>
  <c r="X1787" i="1" s="1"/>
  <c r="W1598" i="1"/>
  <c r="BF1598" i="1" s="1"/>
  <c r="W1754" i="1"/>
  <c r="Y1754" i="1" s="1"/>
  <c r="AB1754" i="1" s="1"/>
  <c r="W1427" i="1"/>
  <c r="BF1427" i="1" s="1"/>
  <c r="T1581" i="1"/>
  <c r="U1581" i="1" s="1"/>
  <c r="X1581" i="1" s="1"/>
  <c r="T1428" i="1"/>
  <c r="U1428" i="1" s="1"/>
  <c r="X1428" i="1" s="1"/>
  <c r="T1285" i="1"/>
  <c r="U1285" i="1" s="1"/>
  <c r="X1285" i="1" s="1"/>
  <c r="T1536" i="1"/>
  <c r="U1536" i="1" s="1"/>
  <c r="X1536" i="1" s="1"/>
  <c r="T1330" i="1"/>
  <c r="U1330" i="1" s="1"/>
  <c r="X1330" i="1" s="1"/>
  <c r="T1480" i="1"/>
  <c r="U1480" i="1" s="1"/>
  <c r="X1480" i="1" s="1"/>
  <c r="W1284" i="1"/>
  <c r="BF1284" i="1" s="1"/>
  <c r="T1969" i="1" s="1" a="1"/>
  <c r="T1969" i="1" s="1"/>
  <c r="W1374" i="1"/>
  <c r="BF1374" i="1" s="1"/>
  <c r="W1255" i="1"/>
  <c r="Y1255" i="1" s="1"/>
  <c r="AB1255" i="1" s="1"/>
  <c r="W1655" i="1"/>
  <c r="BF1655" i="1" s="1"/>
  <c r="T1570" i="1"/>
  <c r="U1570" i="1" s="1"/>
  <c r="X1570" i="1" s="1"/>
  <c r="T1625" i="1"/>
  <c r="U1625" i="1" s="1"/>
  <c r="X1625" i="1" s="1"/>
  <c r="T1656" i="1"/>
  <c r="U1656" i="1" s="1"/>
  <c r="X1656" i="1" s="1"/>
  <c r="T1435" i="1"/>
  <c r="U1435" i="1" s="1"/>
  <c r="X1435" i="1" s="1"/>
  <c r="W1260" i="1"/>
  <c r="Y1260" i="1" s="1"/>
  <c r="AB1260" i="1" s="1"/>
  <c r="W1606" i="1"/>
  <c r="Y1606" i="1" s="1"/>
  <c r="W1464" i="1"/>
  <c r="Y1464" i="1" s="1"/>
  <c r="AB1464" i="1" s="1"/>
  <c r="W1292" i="1"/>
  <c r="BF1292" i="1" s="1"/>
  <c r="Y1554" i="1"/>
  <c r="T1491" i="1"/>
  <c r="U1491" i="1" s="1"/>
  <c r="X1491" i="1" s="1"/>
  <c r="T1356" i="1"/>
  <c r="U1356" i="1" s="1"/>
  <c r="X1356" i="1" s="1"/>
  <c r="T1351" i="1"/>
  <c r="U1351" i="1" s="1"/>
  <c r="X1351" i="1" s="1"/>
  <c r="T1782" i="1"/>
  <c r="U1782" i="1" s="1"/>
  <c r="X1782" i="1" s="1"/>
  <c r="T1266" i="1"/>
  <c r="U1266" i="1" s="1"/>
  <c r="X1266" i="1" s="1"/>
  <c r="W1329" i="1"/>
  <c r="Y1329" i="1" s="1"/>
  <c r="AB1329" i="1" s="1"/>
  <c r="T1401" i="1"/>
  <c r="U1401" i="1" s="1"/>
  <c r="X1401" i="1" s="1"/>
  <c r="Y1553" i="1"/>
  <c r="T1518" i="1"/>
  <c r="U1518" i="1" s="1"/>
  <c r="X1518" i="1" s="1"/>
  <c r="T1732" i="1"/>
  <c r="U1732" i="1" s="1"/>
  <c r="X1732" i="1" s="1"/>
  <c r="T1749" i="1"/>
  <c r="U1749" i="1" s="1"/>
  <c r="X1749" i="1" s="1"/>
  <c r="W1642" i="1"/>
  <c r="Y1642" i="1" s="1"/>
  <c r="W1775" i="1"/>
  <c r="Y1775" i="1" s="1"/>
  <c r="AB1775" i="1" s="1"/>
  <c r="W1337" i="1"/>
  <c r="BF1337" i="1" s="1"/>
  <c r="W1649" i="1"/>
  <c r="BF1649" i="1" s="1"/>
  <c r="W1748" i="1"/>
  <c r="BF1748" i="1" s="1"/>
  <c r="W1619" i="1"/>
  <c r="Y1619" i="1" s="1"/>
  <c r="AB1619" i="1" s="1"/>
  <c r="T1486" i="1"/>
  <c r="U1486" i="1" s="1"/>
  <c r="X1486" i="1" s="1"/>
  <c r="T1531" i="1"/>
  <c r="U1531" i="1" s="1"/>
  <c r="X1531" i="1" s="1"/>
  <c r="T1661" i="1"/>
  <c r="U1661" i="1" s="1"/>
  <c r="X1661" i="1" s="1"/>
  <c r="T1390" i="1"/>
  <c r="U1390" i="1" s="1"/>
  <c r="X1390" i="1" s="1"/>
  <c r="T1599" i="1"/>
  <c r="U1599" i="1" s="1"/>
  <c r="X1599" i="1" s="1"/>
  <c r="T1692" i="1"/>
  <c r="U1692" i="1" s="1"/>
  <c r="X1692" i="1" s="1"/>
  <c r="W1802" i="1"/>
  <c r="Y1802" i="1" s="1"/>
  <c r="AB1802" i="1" s="1"/>
  <c r="W1678" i="1"/>
  <c r="Y1678" i="1" s="1"/>
  <c r="AB1678" i="1" s="1"/>
  <c r="BF1471" i="1"/>
  <c r="T1697" i="1"/>
  <c r="U1697" i="1" s="1"/>
  <c r="X1697" i="1" s="1"/>
  <c r="T1240" i="1"/>
  <c r="U1240" i="1" s="1"/>
  <c r="X1240" i="1" s="1"/>
  <c r="T1420" i="1"/>
  <c r="U1420" i="1" s="1"/>
  <c r="X1420" i="1" s="1"/>
  <c r="W1485" i="1"/>
  <c r="BF1485" i="1" s="1"/>
  <c r="W1382" i="1"/>
  <c r="BF1382" i="1" s="1"/>
  <c r="W1691" i="1"/>
  <c r="Y1691" i="1" s="1"/>
  <c r="AB1691" i="1" s="1"/>
  <c r="W1781" i="1"/>
  <c r="Y1781" i="1" s="1"/>
  <c r="AB1781" i="1" s="1"/>
  <c r="T1803" i="1"/>
  <c r="U1803" i="1" s="1"/>
  <c r="X1803" i="1" s="1"/>
  <c r="T1760" i="1"/>
  <c r="U1760" i="1" s="1"/>
  <c r="X1760" i="1" s="1"/>
  <c r="T1293" i="1"/>
  <c r="U1293" i="1" s="1"/>
  <c r="X1293" i="1" s="1"/>
  <c r="W1569" i="1"/>
  <c r="Y1569" i="1" s="1"/>
  <c r="AB1569" i="1" s="1"/>
  <c r="W1524" i="1"/>
  <c r="Y1524" i="1" s="1"/>
  <c r="T1441" i="1"/>
  <c r="U1441" i="1" s="1"/>
  <c r="X1441" i="1" s="1"/>
  <c r="T1686" i="1"/>
  <c r="U1686" i="1" s="1"/>
  <c r="X1686" i="1" s="1"/>
  <c r="T1650" i="1"/>
  <c r="U1650" i="1" s="1"/>
  <c r="X1650" i="1" s="1"/>
  <c r="T1721" i="1"/>
  <c r="U1721" i="1" s="1"/>
  <c r="X1721" i="1" s="1"/>
  <c r="W1247" i="1"/>
  <c r="BF1247" i="1" s="1"/>
  <c r="W1685" i="1"/>
  <c r="Y1685" i="1" s="1"/>
  <c r="W1720" i="1"/>
  <c r="Y1720" i="1" s="1"/>
  <c r="N1318" i="1"/>
  <c r="I26" i="1"/>
  <c r="K26" i="1" s="1"/>
  <c r="F27" i="1"/>
  <c r="I27" i="1" s="1"/>
  <c r="BD1410" i="1"/>
  <c r="BD1699" i="1"/>
  <c r="V1973" i="1"/>
  <c r="BD1353" i="1"/>
  <c r="T1966" i="1" a="1"/>
  <c r="T1966" i="1" s="1"/>
  <c r="BD1810" i="1"/>
  <c r="BD1762" i="1"/>
  <c r="BD1443" i="1"/>
  <c r="BD1467" i="1"/>
  <c r="BD1500" i="1"/>
  <c r="V1697" i="1"/>
  <c r="V1384" i="1"/>
  <c r="N1513" i="1"/>
  <c r="N1735" i="1"/>
  <c r="V1776" i="1"/>
  <c r="N1742" i="1"/>
  <c r="AX1287" i="1"/>
  <c r="P1979" i="1" s="1" a="1"/>
  <c r="P1979" i="1" s="1"/>
  <c r="O1979" i="1" a="1"/>
  <c r="O1979" i="1" s="1"/>
  <c r="AX1741" i="1"/>
  <c r="BD1741" i="1" s="1"/>
  <c r="N1632" i="1"/>
  <c r="V1375" i="1"/>
  <c r="N1314" i="1"/>
  <c r="N1503" i="1"/>
  <c r="V1656" i="1"/>
  <c r="N1498" i="1"/>
  <c r="N1359" i="1"/>
  <c r="N1456" i="1"/>
  <c r="AW1288" i="1"/>
  <c r="AX1288" i="1" s="1"/>
  <c r="N1982" i="1" a="1"/>
  <c r="N1982" i="1" s="1"/>
  <c r="AW1264" i="1"/>
  <c r="AX1264" i="1" s="1"/>
  <c r="BD1264" i="1" s="1"/>
  <c r="AW1742" i="1"/>
  <c r="AX1742" i="1" s="1"/>
  <c r="BD1742" i="1" s="1"/>
  <c r="AW1797" i="1"/>
  <c r="AX1797" i="1" s="1"/>
  <c r="BD1797" i="1" s="1"/>
  <c r="AW1794" i="1"/>
  <c r="V1599" i="1"/>
  <c r="V1266" i="1"/>
  <c r="V1311" i="1"/>
  <c r="V1491" i="1"/>
  <c r="N1770" i="1"/>
  <c r="V1650" i="1"/>
  <c r="N1276" i="1"/>
  <c r="N1717" i="1"/>
  <c r="N1724" i="1"/>
  <c r="V1570" i="1"/>
  <c r="N1458" i="1"/>
  <c r="AW1413" i="1"/>
  <c r="AX1413" i="1" s="1"/>
  <c r="BD1413" i="1" s="1"/>
  <c r="AW1489" i="1"/>
  <c r="AW1593" i="1"/>
  <c r="AX1593" i="1" s="1"/>
  <c r="BD1593" i="1" s="1"/>
  <c r="N1779" i="1"/>
  <c r="N1744" i="1"/>
  <c r="N1453" i="1"/>
  <c r="AX1572" i="1"/>
  <c r="BD1572" i="1" s="1"/>
  <c r="N1623" i="1"/>
  <c r="BD1703" i="1"/>
  <c r="N1673" i="1"/>
  <c r="N1628" i="1"/>
  <c r="N1566" i="1"/>
  <c r="V1808" i="1"/>
  <c r="AW1689" i="1"/>
  <c r="AX1689" i="1" s="1"/>
  <c r="BD1689" i="1" s="1"/>
  <c r="AW1503" i="1"/>
  <c r="AX1503" i="1" s="1"/>
  <c r="V1330" i="1"/>
  <c r="N1528" i="1"/>
  <c r="N1494" i="1"/>
  <c r="N1548" i="1"/>
  <c r="V1248" i="1"/>
  <c r="N1815" i="1"/>
  <c r="V1686" i="1"/>
  <c r="V1614" i="1"/>
  <c r="BD1789" i="1"/>
  <c r="N1610" i="1"/>
  <c r="N1689" i="1"/>
  <c r="V1760" i="1"/>
  <c r="BD1308" i="1"/>
  <c r="AH1638" i="1"/>
  <c r="AI1638" i="1" s="1"/>
  <c r="AH1629" i="1"/>
  <c r="AI1629" i="1" s="1"/>
  <c r="AH1674" i="1"/>
  <c r="AI1674" i="1" s="1"/>
  <c r="AH1800" i="1"/>
  <c r="AI1800" i="1" s="1"/>
  <c r="AH1624" i="1"/>
  <c r="AI1624" i="1" s="1"/>
  <c r="AH1414" i="1"/>
  <c r="AI1414" i="1" s="1"/>
  <c r="AH1252" i="1"/>
  <c r="AI1252" i="1" s="1"/>
  <c r="AH1349" i="1"/>
  <c r="AI1349" i="1" s="1"/>
  <c r="AH1454" i="1"/>
  <c r="AI1454" i="1" s="1"/>
  <c r="AH1710" i="1"/>
  <c r="AI1710" i="1" s="1"/>
  <c r="AH1559" i="1"/>
  <c r="AI1559" i="1" s="1"/>
  <c r="AH1567" i="1"/>
  <c r="AI1567" i="1" s="1"/>
  <c r="AH1355" i="1"/>
  <c r="AI1355" i="1" s="1"/>
  <c r="AH1277" i="1"/>
  <c r="AI1277" i="1" s="1"/>
  <c r="AH1439" i="1"/>
  <c r="AI1439" i="1" s="1"/>
  <c r="AH1660" i="1"/>
  <c r="AI1660" i="1" s="1"/>
  <c r="AH1795" i="1"/>
  <c r="AI1795" i="1" s="1"/>
  <c r="AH1550" i="1"/>
  <c r="AI1550" i="1" s="1"/>
  <c r="AH1594" i="1"/>
  <c r="AI1594" i="1" s="1"/>
  <c r="AH1360" i="1"/>
  <c r="AI1360" i="1" s="1"/>
  <c r="AH1636" i="1"/>
  <c r="AI1636" i="1" s="1"/>
  <c r="AH1342" i="1"/>
  <c r="AI1342" i="1" s="1"/>
  <c r="AH1387" i="1"/>
  <c r="AI1387" i="1" s="1"/>
  <c r="AH1773" i="1"/>
  <c r="AI1773" i="1" s="1"/>
  <c r="AH1746" i="1"/>
  <c r="AI1746" i="1" s="1"/>
  <c r="AH1740" i="1"/>
  <c r="AI1740" i="1" s="1"/>
  <c r="AH1589" i="1"/>
  <c r="AI1589" i="1" s="1"/>
  <c r="AH1708" i="1"/>
  <c r="AI1708" i="1" s="1"/>
  <c r="AH1270" i="1"/>
  <c r="AI1270" i="1" s="1"/>
  <c r="AH1304" i="1"/>
  <c r="AI1304" i="1" s="1"/>
  <c r="AH1394" i="1"/>
  <c r="AI1394" i="1" s="1"/>
  <c r="AH1633" i="1"/>
  <c r="AI1633" i="1" s="1"/>
  <c r="AH1319" i="1"/>
  <c r="AI1319" i="1" s="1"/>
  <c r="AH1499" i="1"/>
  <c r="AI1499" i="1" s="1"/>
  <c r="AH1405" i="1"/>
  <c r="AI1405" i="1" s="1"/>
  <c r="AH1725" i="1"/>
  <c r="AI1725" i="1" s="1"/>
  <c r="AH1415" i="1"/>
  <c r="AI1415" i="1" s="1"/>
  <c r="AH1768" i="1"/>
  <c r="AI1768" i="1" s="1"/>
  <c r="AH1529" i="1"/>
  <c r="AI1529" i="1" s="1"/>
  <c r="AH1618" i="1"/>
  <c r="AI1618" i="1" s="1"/>
  <c r="AH1445" i="1"/>
  <c r="AI1445" i="1" s="1"/>
  <c r="AH1504" i="1"/>
  <c r="AI1504" i="1" s="1"/>
  <c r="AH1325" i="1"/>
  <c r="AI1325" i="1" s="1"/>
  <c r="AH1450" i="1"/>
  <c r="AI1450" i="1" s="1"/>
  <c r="AH1315" i="1"/>
  <c r="AI1315" i="1" s="1"/>
  <c r="AH1379" i="1"/>
  <c r="AI1379" i="1" s="1"/>
  <c r="AH1409" i="1"/>
  <c r="AI1409" i="1" s="1"/>
  <c r="AH1822" i="1"/>
  <c r="AI1822" i="1" s="1"/>
  <c r="AH1791" i="1"/>
  <c r="AI1791" i="1" s="1"/>
  <c r="AH1743" i="1"/>
  <c r="AI1743" i="1" s="1"/>
  <c r="AH1696" i="1"/>
  <c r="AI1696" i="1" s="1"/>
  <c r="AH1424" i="1"/>
  <c r="AI1424" i="1" s="1"/>
  <c r="AH1484" i="1"/>
  <c r="AI1484" i="1" s="1"/>
  <c r="AH1549" i="1"/>
  <c r="AI1549" i="1" s="1"/>
  <c r="AH1764" i="1"/>
  <c r="AI1764" i="1" s="1"/>
  <c r="AH1690" i="1"/>
  <c r="AI1690" i="1" s="1"/>
  <c r="AH1669" i="1"/>
  <c r="AI1669" i="1" s="1"/>
  <c r="AH1759" i="1"/>
  <c r="AI1759" i="1" s="1"/>
  <c r="AH1432" i="1"/>
  <c r="AI1432" i="1" s="1"/>
  <c r="AH1585" i="1"/>
  <c r="AI1585" i="1" s="1"/>
  <c r="AH1322" i="1"/>
  <c r="AI1322" i="1" s="1"/>
  <c r="AH1592" i="1"/>
  <c r="AI1592" i="1" s="1"/>
  <c r="AH1580" i="1"/>
  <c r="AI1580" i="1" s="1"/>
  <c r="AH1639" i="1"/>
  <c r="AI1639" i="1" s="1"/>
  <c r="AH1683" i="1"/>
  <c r="AI1683" i="1" s="1"/>
  <c r="AH1611" i="1"/>
  <c r="AI1611" i="1" s="1"/>
  <c r="AH1547" i="1"/>
  <c r="AI1547" i="1" s="1"/>
  <c r="AH1370" i="1"/>
  <c r="AI1370" i="1" s="1"/>
  <c r="AH1540" i="1"/>
  <c r="AI1540" i="1" s="1"/>
  <c r="AH1771" i="1"/>
  <c r="AI1771" i="1" s="1"/>
  <c r="AH1736" i="1"/>
  <c r="AI1736" i="1" s="1"/>
  <c r="AH1603" i="1"/>
  <c r="AI1603" i="1" s="1"/>
  <c r="AH1522" i="1"/>
  <c r="AI1522" i="1" s="1"/>
  <c r="AH1807" i="1"/>
  <c r="AI1807" i="1" s="1"/>
  <c r="AH1595" i="1"/>
  <c r="AI1595" i="1" s="1"/>
  <c r="AH1665" i="1"/>
  <c r="AI1665" i="1" s="1"/>
  <c r="AH1369" i="1"/>
  <c r="AI1369" i="1" s="1"/>
  <c r="AH1367" i="1"/>
  <c r="AI1367" i="1" s="1"/>
  <c r="AH1490" i="1"/>
  <c r="AI1490" i="1" s="1"/>
  <c r="AH1718" i="1"/>
  <c r="AI1718" i="1" s="1"/>
  <c r="AH1819" i="1"/>
  <c r="AI1819" i="1" s="1"/>
  <c r="AH1701" i="1"/>
  <c r="AI1701" i="1" s="1"/>
  <c r="AH1469" i="1"/>
  <c r="AI1469" i="1" s="1"/>
  <c r="AH1801" i="1"/>
  <c r="AI1801" i="1" s="1"/>
  <c r="AH1544" i="1"/>
  <c r="AI1544" i="1" s="1"/>
  <c r="AH1297" i="1"/>
  <c r="AI1297" i="1" s="1"/>
  <c r="AH1364" i="1"/>
  <c r="AI1364" i="1" s="1"/>
  <c r="AH1753" i="1"/>
  <c r="AI1753" i="1" s="1"/>
  <c r="AH1495" i="1"/>
  <c r="AI1495" i="1" s="1"/>
  <c r="AH1514" i="1"/>
  <c r="AI1514" i="1" s="1"/>
  <c r="AH1274" i="1"/>
  <c r="AI1274" i="1" s="1"/>
  <c r="AH1821" i="1"/>
  <c r="AI1821" i="1" s="1"/>
  <c r="AH1400" i="1"/>
  <c r="AI1400" i="1" s="1"/>
  <c r="AH1457" i="1"/>
  <c r="AI1457" i="1" s="1"/>
  <c r="AH1460" i="1"/>
  <c r="AI1460" i="1" s="1"/>
  <c r="AH1711" i="1"/>
  <c r="AI1711" i="1" s="1"/>
  <c r="AH1675" i="1"/>
  <c r="AI1675" i="1" s="1"/>
  <c r="AH1654" i="1"/>
  <c r="AI1654" i="1" s="1"/>
  <c r="AH1280" i="1"/>
  <c r="AI1280" i="1" s="1"/>
  <c r="AH1774" i="1"/>
  <c r="AI1774" i="1" s="1"/>
  <c r="AH1816" i="1"/>
  <c r="AI1816" i="1" s="1"/>
  <c r="AH1279" i="1"/>
  <c r="AI1279" i="1" s="1"/>
  <c r="AH1334" i="1"/>
  <c r="AI1334" i="1" s="1"/>
  <c r="AH1705" i="1"/>
  <c r="AI1705" i="1" s="1"/>
  <c r="AH1812" i="1"/>
  <c r="AI1812" i="1" s="1"/>
  <c r="AH1265" i="1"/>
  <c r="AI1265" i="1" s="1"/>
  <c r="AH1324" i="1"/>
  <c r="AI1324" i="1" s="1"/>
  <c r="AH1672" i="1"/>
  <c r="AI1672" i="1" s="1"/>
  <c r="AH1745" i="1"/>
  <c r="AI1745" i="1" s="1"/>
  <c r="AH1502" i="1"/>
  <c r="AI1502" i="1" s="1"/>
  <c r="AH1647" i="1"/>
  <c r="AI1647" i="1" s="1"/>
  <c r="AH1798" i="1"/>
  <c r="AI1798" i="1" s="1"/>
  <c r="AH1535" i="1"/>
  <c r="AI1535" i="1" s="1"/>
  <c r="AH1731" i="1"/>
  <c r="AI1731" i="1" s="1"/>
  <c r="AH1412" i="1"/>
  <c r="AI1412" i="1" s="1"/>
  <c r="AH1786" i="1"/>
  <c r="AI1786" i="1" s="1"/>
  <c r="AH1459" i="1"/>
  <c r="AI1459" i="1" s="1"/>
  <c r="AH1780" i="1"/>
  <c r="AI1780" i="1" s="1"/>
  <c r="N1408" i="1"/>
  <c r="AW1483" i="1"/>
  <c r="AW1333" i="1"/>
  <c r="AX1333" i="1" s="1"/>
  <c r="AW1348" i="1"/>
  <c r="AX1348" i="1" s="1"/>
  <c r="AW1799" i="1"/>
  <c r="AX1799" i="1" s="1"/>
  <c r="BD1799" i="1" s="1"/>
  <c r="BD1250" i="1"/>
  <c r="N1303" i="1"/>
  <c r="BD1706" i="1"/>
  <c r="V1390" i="1"/>
  <c r="N1593" i="1"/>
  <c r="N1321" i="1"/>
  <c r="BD1365" i="1"/>
  <c r="BD1667" i="1"/>
  <c r="BD1817" i="1"/>
  <c r="V1441" i="1"/>
  <c r="N1646" i="1"/>
  <c r="N1579" i="1"/>
  <c r="N1534" i="1"/>
  <c r="N1794" i="1"/>
  <c r="V1714" i="1"/>
  <c r="V1383" i="1"/>
  <c r="AW1296" i="1"/>
  <c r="AX1296" i="1" s="1"/>
  <c r="BD1296" i="1" s="1"/>
  <c r="AW1811" i="1"/>
  <c r="AX1811" i="1" s="1"/>
  <c r="AW1758" i="1"/>
  <c r="AX1758" i="1" s="1"/>
  <c r="AW1767" i="1"/>
  <c r="AX1767" i="1" s="1"/>
  <c r="AW1476" i="1"/>
  <c r="AX1476" i="1" s="1"/>
  <c r="AW1438" i="1"/>
  <c r="AX1438" i="1" s="1"/>
  <c r="BD1438" i="1" s="1"/>
  <c r="AW1378" i="1"/>
  <c r="AX1378" i="1" s="1"/>
  <c r="BD1378" i="1" s="1"/>
  <c r="N1797" i="1"/>
  <c r="N1709" i="1"/>
  <c r="V1679" i="1"/>
  <c r="N1546" i="1"/>
  <c r="V1306" i="1"/>
  <c r="N1444" i="1"/>
  <c r="AH1243" i="1"/>
  <c r="AI1243" i="1" s="1"/>
  <c r="N1785" i="1"/>
  <c r="N1273" i="1"/>
  <c r="N1258" i="1"/>
  <c r="V1286" i="1"/>
  <c r="N1602" i="1"/>
  <c r="N1739" i="1"/>
  <c r="N1501" i="1"/>
  <c r="V1531" i="1"/>
  <c r="AW1366" i="1"/>
  <c r="AX1366" i="1" s="1"/>
  <c r="AW1341" i="1"/>
  <c r="AX1341" i="1" s="1"/>
  <c r="BD1341" i="1" s="1"/>
  <c r="AW1543" i="1"/>
  <c r="AX1543" i="1" s="1"/>
  <c r="BD1543" i="1" s="1"/>
  <c r="AW1730" i="1"/>
  <c r="N1617" i="1"/>
  <c r="V1661" i="1"/>
  <c r="N1483" i="1"/>
  <c r="V1643" i="1"/>
  <c r="N1476" i="1"/>
  <c r="N1704" i="1"/>
  <c r="N1363" i="1"/>
  <c r="V1473" i="1"/>
  <c r="V1435" i="1"/>
  <c r="AW1704" i="1"/>
  <c r="AX1704" i="1" s="1"/>
  <c r="BD1704" i="1" s="1"/>
  <c r="BD1538" i="1"/>
  <c r="N1288" i="1"/>
  <c r="AW1323" i="1"/>
  <c r="AX1323" i="1" s="1"/>
  <c r="BD1323" i="1" s="1"/>
  <c r="AW1258" i="1"/>
  <c r="AX1258" i="1" s="1"/>
  <c r="AW1717" i="1"/>
  <c r="AX1717" i="1" s="1"/>
  <c r="N1354" i="1"/>
  <c r="V1721" i="1"/>
  <c r="V1510" i="1"/>
  <c r="N1264" i="1"/>
  <c r="AW1617" i="1"/>
  <c r="AX1617" i="1" s="1"/>
  <c r="BD1617" i="1" s="1"/>
  <c r="AW1521" i="1"/>
  <c r="AX1521" i="1" s="1"/>
  <c r="AW1579" i="1"/>
  <c r="AX1579" i="1" s="1"/>
  <c r="N1543" i="1"/>
  <c r="Z1712" i="1"/>
  <c r="AD1712" i="1" s="1"/>
  <c r="AO1712" i="1" s="1"/>
  <c r="AW1700" i="1"/>
  <c r="AX1700" i="1" s="1"/>
  <c r="BD1700" i="1" s="1"/>
  <c r="AW1513" i="1"/>
  <c r="AX1513" i="1" s="1"/>
  <c r="N1668" i="1"/>
  <c r="Z1298" i="1"/>
  <c r="AD1298" i="1" s="1"/>
  <c r="AO1298" i="1" s="1"/>
  <c r="N1431" i="1"/>
  <c r="N1573" i="1"/>
  <c r="Z1471" i="1"/>
  <c r="AD1471" i="1" s="1"/>
  <c r="AO1471" i="1" s="1"/>
  <c r="V1428" i="1"/>
  <c r="N1366" i="1"/>
  <c r="V1525" i="1"/>
  <c r="AW1682" i="1"/>
  <c r="AX1682" i="1" s="1"/>
  <c r="BD1682" i="1" s="1"/>
  <c r="AW1243" i="1"/>
  <c r="AX1243" i="1" s="1"/>
  <c r="BD1243" i="1" s="1"/>
  <c r="AW1309" i="1"/>
  <c r="AX1309" i="1" s="1"/>
  <c r="BD1309" i="1" s="1"/>
  <c r="AW1546" i="1"/>
  <c r="AX1546" i="1" s="1"/>
  <c r="AW1772" i="1"/>
  <c r="AX1772" i="1" s="1"/>
  <c r="AH1539" i="1"/>
  <c r="AI1539" i="1" s="1"/>
  <c r="V1692" i="1"/>
  <c r="N1682" i="1"/>
  <c r="V1536" i="1"/>
  <c r="AW1763" i="1"/>
  <c r="AX1763" i="1" s="1"/>
  <c r="BD1763" i="1" s="1"/>
  <c r="AW1539" i="1"/>
  <c r="AX1539" i="1" s="1"/>
  <c r="N1269" i="1"/>
  <c r="N1521" i="1"/>
  <c r="V1803" i="1"/>
  <c r="AW1785" i="1"/>
  <c r="AW1528" i="1"/>
  <c r="AX1528" i="1" s="1"/>
  <c r="BD1528" i="1" s="1"/>
  <c r="AW1724" i="1"/>
  <c r="AX1724" i="1" s="1"/>
  <c r="N1368" i="1"/>
  <c r="AH1288" i="1"/>
  <c r="N1981" i="1" a="1"/>
  <c r="N1981" i="1" s="1"/>
  <c r="V1401" i="1"/>
  <c r="V1285" i="1"/>
  <c r="N1449" i="1"/>
  <c r="N1423" i="1"/>
  <c r="N1404" i="1"/>
  <c r="V1338" i="1"/>
  <c r="V1396" i="1"/>
  <c r="N1635" i="1"/>
  <c r="AW1456" i="1"/>
  <c r="AX1456" i="1" s="1"/>
  <c r="BD1456" i="1" s="1"/>
  <c r="AW1449" i="1"/>
  <c r="AX1449" i="1" s="1"/>
  <c r="AW1386" i="1"/>
  <c r="AX1386" i="1" s="1"/>
  <c r="BD1386" i="1" s="1"/>
  <c r="AW1363" i="1"/>
  <c r="AX1363" i="1" s="1"/>
  <c r="AW1790" i="1"/>
  <c r="AX1790" i="1" s="1"/>
  <c r="BD1790" i="1" s="1"/>
  <c r="AW1815" i="1"/>
  <c r="AX1815" i="1" s="1"/>
  <c r="BD1815" i="1" s="1"/>
  <c r="V1351" i="1"/>
  <c r="N1818" i="1"/>
  <c r="N1386" i="1"/>
  <c r="N1767" i="1"/>
  <c r="N1278" i="1"/>
  <c r="AH1566" i="1"/>
  <c r="AI1566" i="1" s="1"/>
  <c r="V1749" i="1"/>
  <c r="V1465" i="1"/>
  <c r="V1576" i="1"/>
  <c r="N1413" i="1"/>
  <c r="V1782" i="1"/>
  <c r="V1518" i="1"/>
  <c r="N1730" i="1"/>
  <c r="AW1399" i="1"/>
  <c r="N1799" i="1"/>
  <c r="N1758" i="1"/>
  <c r="N1309" i="1"/>
  <c r="N1411" i="1"/>
  <c r="N1820" i="1"/>
  <c r="V1581" i="1"/>
  <c r="N1790" i="1"/>
  <c r="V1261" i="1"/>
  <c r="Z1463" i="1"/>
  <c r="AD1463" i="1" s="1"/>
  <c r="AO1463" i="1" s="1"/>
  <c r="N1341" i="1"/>
  <c r="AW1610" i="1"/>
  <c r="AX1610" i="1" s="1"/>
  <c r="BD1610" i="1" s="1"/>
  <c r="AW1573" i="1"/>
  <c r="AX1573" i="1" s="1"/>
  <c r="N1700" i="1"/>
  <c r="V1486" i="1"/>
  <c r="N1438" i="1"/>
  <c r="N1323" i="1"/>
  <c r="V1240" i="1"/>
  <c r="N1558" i="1"/>
  <c r="AW1671" i="1"/>
  <c r="AX1671" i="1" s="1"/>
  <c r="AW1673" i="1"/>
  <c r="AX1673" i="1" s="1"/>
  <c r="BD1673" i="1" s="1"/>
  <c r="AW1820" i="1"/>
  <c r="AX1820" i="1" s="1"/>
  <c r="AW1818" i="1"/>
  <c r="AX1818" i="1" s="1"/>
  <c r="AW1646" i="1"/>
  <c r="AX1646" i="1" s="1"/>
  <c r="AW1735" i="1"/>
  <c r="AW1534" i="1"/>
  <c r="AX1534" i="1" s="1"/>
  <c r="BD1534" i="1" s="1"/>
  <c r="N1333" i="1"/>
  <c r="Z1747" i="1"/>
  <c r="AD1747" i="1" s="1"/>
  <c r="AO1747" i="1" s="1"/>
  <c r="N1671" i="1"/>
  <c r="N1243" i="1"/>
  <c r="V1787" i="1"/>
  <c r="N1296" i="1"/>
  <c r="N1348" i="1"/>
  <c r="V1300" i="1"/>
  <c r="N1659" i="1"/>
  <c r="N1664" i="1"/>
  <c r="V1620" i="1"/>
  <c r="N1588" i="1"/>
  <c r="V1420" i="1"/>
  <c r="AW1314" i="1"/>
  <c r="AX1314" i="1" s="1"/>
  <c r="BD1314" i="1" s="1"/>
  <c r="N1251" i="1"/>
  <c r="N1539" i="1"/>
  <c r="N1752" i="1"/>
  <c r="N1806" i="1"/>
  <c r="AW1498" i="1"/>
  <c r="AX1498" i="1" s="1"/>
  <c r="BD1498" i="1" s="1"/>
  <c r="AW1494" i="1"/>
  <c r="AX1494" i="1" s="1"/>
  <c r="BD1494" i="1" s="1"/>
  <c r="AW1623" i="1"/>
  <c r="AW1744" i="1"/>
  <c r="AX1744" i="1" s="1"/>
  <c r="AW1707" i="1"/>
  <c r="V1755" i="1"/>
  <c r="AI1287" i="1"/>
  <c r="P1978" i="1" s="1" a="1"/>
  <c r="P1978" i="1" s="1"/>
  <c r="O1978" i="1" a="1"/>
  <c r="O1978" i="1" s="1"/>
  <c r="N1653" i="1"/>
  <c r="V1563" i="1"/>
  <c r="V1480" i="1"/>
  <c r="N1772" i="1"/>
  <c r="N1637" i="1"/>
  <c r="N1811" i="1"/>
  <c r="N1393" i="1"/>
  <c r="N1591" i="1"/>
  <c r="V1727" i="1"/>
  <c r="BD1616" i="1"/>
  <c r="N1695" i="1"/>
  <c r="Z1605" i="1"/>
  <c r="AD1605" i="1" s="1"/>
  <c r="AO1605" i="1" s="1"/>
  <c r="V1555" i="1"/>
  <c r="V1356" i="1"/>
  <c r="V1732" i="1"/>
  <c r="AW1408" i="1"/>
  <c r="AX1408" i="1" s="1"/>
  <c r="AW1635" i="1"/>
  <c r="AX1635" i="1" s="1"/>
  <c r="BD1635" i="1" s="1"/>
  <c r="AW1458" i="1"/>
  <c r="AX1458" i="1" s="1"/>
  <c r="BD1458" i="1" s="1"/>
  <c r="AW1602" i="1"/>
  <c r="AX1602" i="1" s="1"/>
  <c r="AW1584" i="1"/>
  <c r="AX1584" i="1" s="1"/>
  <c r="BD1584" i="1" s="1"/>
  <c r="AW1770" i="1"/>
  <c r="Z1433" i="1"/>
  <c r="AD1433" i="1" s="1"/>
  <c r="AO1433" i="1" s="1"/>
  <c r="N1584" i="1"/>
  <c r="BD1645" i="1"/>
  <c r="N1763" i="1"/>
  <c r="V1345" i="1"/>
  <c r="V1625" i="1"/>
  <c r="N1399" i="1"/>
  <c r="V1293" i="1"/>
  <c r="N1378" i="1"/>
  <c r="Z1597" i="1"/>
  <c r="AD1597" i="1" s="1"/>
  <c r="N1707" i="1"/>
  <c r="BD1385" i="1"/>
  <c r="N1489" i="1"/>
  <c r="N1468" i="1"/>
  <c r="D28" i="1"/>
  <c r="C28" i="1"/>
  <c r="H28" i="1" a="1"/>
  <c r="H28" i="1" s="1"/>
  <c r="B29" i="1"/>
  <c r="G29" i="1"/>
  <c r="A29" i="1"/>
  <c r="T1985" i="1" a="1"/>
  <c r="T1985" i="1" s="1"/>
  <c r="R1985" i="1" a="1"/>
  <c r="R1985" i="1" s="1"/>
  <c r="Q1985" i="1" a="1"/>
  <c r="Q1985" i="1" s="1"/>
  <c r="AC1561" i="1" l="1"/>
  <c r="BE1380" i="1"/>
  <c r="BL1380" i="1" s="1"/>
  <c r="BE1246" i="1"/>
  <c r="BL1246" i="1" s="1"/>
  <c r="R1746" i="1"/>
  <c r="BE1253" i="1"/>
  <c r="BL1253" i="1" s="1"/>
  <c r="BE1343" i="1"/>
  <c r="BL1343" i="1" s="1"/>
  <c r="BE1463" i="1"/>
  <c r="BL1463" i="1" s="1"/>
  <c r="BE1605" i="1"/>
  <c r="BL1605" i="1" s="1"/>
  <c r="BE1712" i="1"/>
  <c r="BL1712" i="1" s="1"/>
  <c r="BE1471" i="1"/>
  <c r="BL1471" i="1" s="1"/>
  <c r="BE1507" i="1"/>
  <c r="BL1507" i="1" s="1"/>
  <c r="BE1516" i="1"/>
  <c r="BL1516" i="1" s="1"/>
  <c r="BE1648" i="1"/>
  <c r="BL1648" i="1" s="1"/>
  <c r="BE1433" i="1"/>
  <c r="BL1433" i="1" s="1"/>
  <c r="BE1298" i="1"/>
  <c r="BL1298" i="1" s="1"/>
  <c r="BE1747" i="1"/>
  <c r="BL1747" i="1" s="1"/>
  <c r="AC1373" i="1"/>
  <c r="R1812" i="1"/>
  <c r="AC1381" i="1"/>
  <c r="AC1426" i="1"/>
  <c r="R1355" i="1"/>
  <c r="R1349" i="1"/>
  <c r="R1592" i="1"/>
  <c r="R1459" i="1"/>
  <c r="R1559" i="1"/>
  <c r="R1638" i="1"/>
  <c r="AC1508" i="1"/>
  <c r="R1544" i="1"/>
  <c r="R1274" i="1"/>
  <c r="AC1238" i="1"/>
  <c r="AC1336" i="1"/>
  <c r="R1629" i="1"/>
  <c r="R1412" i="1"/>
  <c r="R1822" i="1"/>
  <c r="R1705" i="1"/>
  <c r="AD1336" i="1"/>
  <c r="AO1336" i="1" s="1"/>
  <c r="R1280" i="1"/>
  <c r="R1816" i="1"/>
  <c r="R1574" i="1"/>
  <c r="R1771" i="1"/>
  <c r="R1244" i="1"/>
  <c r="R1759" i="1"/>
  <c r="R1324" i="1"/>
  <c r="R1367" i="1"/>
  <c r="R1690" i="1"/>
  <c r="R1753" i="1"/>
  <c r="R1675" i="1"/>
  <c r="R1594" i="1"/>
  <c r="R1415" i="1"/>
  <c r="R1502" i="1"/>
  <c r="R1764" i="1"/>
  <c r="AC1298" i="1"/>
  <c r="AC1605" i="1"/>
  <c r="AC1283" i="1"/>
  <c r="R1270" i="1"/>
  <c r="R1315" i="1"/>
  <c r="R1780" i="1"/>
  <c r="R1379" i="1"/>
  <c r="R1636" i="1"/>
  <c r="R1265" i="1"/>
  <c r="R1696" i="1"/>
  <c r="R1334" i="1"/>
  <c r="R1529" i="1"/>
  <c r="R1414" i="1"/>
  <c r="R1819" i="1"/>
  <c r="R1319" i="1"/>
  <c r="R1549" i="1"/>
  <c r="R1540" i="1"/>
  <c r="R1567" i="1"/>
  <c r="R1618" i="1"/>
  <c r="AD1568" i="1"/>
  <c r="AO1568" i="1" s="1"/>
  <c r="R1535" i="1"/>
  <c r="R1514" i="1"/>
  <c r="R1708" i="1"/>
  <c r="R1791" i="1"/>
  <c r="R1821" i="1"/>
  <c r="R1800" i="1"/>
  <c r="R1289" i="1"/>
  <c r="AC1712" i="1"/>
  <c r="R1460" i="1"/>
  <c r="R1718" i="1"/>
  <c r="Z1523" i="1"/>
  <c r="AB1523" i="1"/>
  <c r="R1654" i="1"/>
  <c r="R1259" i="1"/>
  <c r="R1297" i="1"/>
  <c r="AD1283" i="1"/>
  <c r="AO1283" i="1" s="1"/>
  <c r="AD1508" i="1"/>
  <c r="AO1508" i="1" s="1"/>
  <c r="BE1508" i="1" s="1"/>
  <c r="BL1508" i="1" s="1"/>
  <c r="AC1597" i="1"/>
  <c r="R1743" i="1"/>
  <c r="R1624" i="1"/>
  <c r="R1279" i="1"/>
  <c r="R1589" i="1"/>
  <c r="R1432" i="1"/>
  <c r="AD1373" i="1"/>
  <c r="AO1373" i="1" s="1"/>
  <c r="Z1720" i="1"/>
  <c r="AB1720" i="1"/>
  <c r="R1639" i="1"/>
  <c r="R1342" i="1"/>
  <c r="R1400" i="1"/>
  <c r="R1454" i="1"/>
  <c r="R1786" i="1"/>
  <c r="R1310" i="1"/>
  <c r="AC1747" i="1"/>
  <c r="AC1463" i="1"/>
  <c r="Z1606" i="1"/>
  <c r="AB1606" i="1"/>
  <c r="AD1606" i="1" s="1"/>
  <c r="AO1606" i="1" s="1"/>
  <c r="BE1606" i="1" s="1"/>
  <c r="BL1606" i="1" s="1"/>
  <c r="Z1641" i="1"/>
  <c r="AB1641" i="1"/>
  <c r="Z1509" i="1"/>
  <c r="AB1509" i="1"/>
  <c r="AD1426" i="1"/>
  <c r="AO1426" i="1" s="1"/>
  <c r="R1801" i="1"/>
  <c r="R1711" i="1"/>
  <c r="R1495" i="1"/>
  <c r="Z1684" i="1"/>
  <c r="AB1684" i="1"/>
  <c r="Z1553" i="1"/>
  <c r="AB1553" i="1"/>
  <c r="R1360" i="1"/>
  <c r="Z1554" i="1"/>
  <c r="AB1554" i="1"/>
  <c r="R1795" i="1"/>
  <c r="Z1434" i="1"/>
  <c r="AB1434" i="1"/>
  <c r="Z1677" i="1"/>
  <c r="AB1677" i="1"/>
  <c r="R1445" i="1"/>
  <c r="R1669" i="1"/>
  <c r="R1740" i="1"/>
  <c r="R1394" i="1"/>
  <c r="R1595" i="1"/>
  <c r="R1439" i="1"/>
  <c r="R1304" i="1"/>
  <c r="AC1433" i="1"/>
  <c r="AC1471" i="1"/>
  <c r="Z1524" i="1"/>
  <c r="AB1524" i="1"/>
  <c r="AD1524" i="1" s="1"/>
  <c r="AO1524" i="1" s="1"/>
  <c r="BE1524" i="1" s="1"/>
  <c r="BL1524" i="1" s="1"/>
  <c r="Z1291" i="1"/>
  <c r="AB1291" i="1"/>
  <c r="AD1561" i="1"/>
  <c r="AO1561" i="1" s="1"/>
  <c r="R1409" i="1"/>
  <c r="R1611" i="1"/>
  <c r="Z1685" i="1"/>
  <c r="AB1685" i="1"/>
  <c r="Z1344" i="1"/>
  <c r="AB1344" i="1"/>
  <c r="R1580" i="1"/>
  <c r="R1450" i="1"/>
  <c r="N1432" i="1"/>
  <c r="Z1726" i="1"/>
  <c r="AB1726" i="1"/>
  <c r="R1603" i="1"/>
  <c r="AD1238" i="1"/>
  <c r="AO1238" i="1" s="1"/>
  <c r="R1499" i="1"/>
  <c r="R1736" i="1"/>
  <c r="R1504" i="1"/>
  <c r="R1477" i="1"/>
  <c r="R1405" i="1"/>
  <c r="R1469" i="1"/>
  <c r="Z1642" i="1"/>
  <c r="AB1642" i="1"/>
  <c r="R1252" i="1"/>
  <c r="R1505" i="1"/>
  <c r="R1369" i="1"/>
  <c r="AD1381" i="1"/>
  <c r="AO1381" i="1" s="1"/>
  <c r="BE1381" i="1" s="1"/>
  <c r="BL1381" i="1" s="1"/>
  <c r="AC1568" i="1"/>
  <c r="R1633" i="1"/>
  <c r="R1660" i="1"/>
  <c r="R1522" i="1"/>
  <c r="R1647" i="1"/>
  <c r="R1731" i="1"/>
  <c r="R1322" i="1"/>
  <c r="R1701" i="1"/>
  <c r="R1325" i="1"/>
  <c r="R1768" i="1"/>
  <c r="R1547" i="1"/>
  <c r="R1457" i="1"/>
  <c r="R1550" i="1"/>
  <c r="R1745" i="1"/>
  <c r="R1484" i="1"/>
  <c r="R1277" i="1"/>
  <c r="R1490" i="1"/>
  <c r="R1424" i="1"/>
  <c r="R1683" i="1"/>
  <c r="BF1606" i="1"/>
  <c r="R1364" i="1"/>
  <c r="R1370" i="1"/>
  <c r="R1807" i="1"/>
  <c r="R1665" i="1"/>
  <c r="R1387" i="1"/>
  <c r="R1798" i="1"/>
  <c r="R1725" i="1"/>
  <c r="R1773" i="1"/>
  <c r="R1774" i="1"/>
  <c r="R1710" i="1"/>
  <c r="R1585" i="1"/>
  <c r="R1672" i="1"/>
  <c r="R1674" i="1"/>
  <c r="BF1720" i="1"/>
  <c r="Y1350" i="1"/>
  <c r="AB1350" i="1" s="1"/>
  <c r="BF1524" i="1"/>
  <c r="Y1299" i="1"/>
  <c r="Y1655" i="1"/>
  <c r="BF1305" i="1"/>
  <c r="BF1239" i="1"/>
  <c r="BF1562" i="1"/>
  <c r="BF1691" i="1"/>
  <c r="Y1530" i="1"/>
  <c r="BF1260" i="1"/>
  <c r="Y1613" i="1"/>
  <c r="Y1485" i="1"/>
  <c r="BF1569" i="1"/>
  <c r="W1760" i="1"/>
  <c r="Y1760" i="1" s="1"/>
  <c r="Y1284" i="1"/>
  <c r="Y1575" i="1"/>
  <c r="Y1517" i="1"/>
  <c r="Y1440" i="1"/>
  <c r="Y1607" i="1"/>
  <c r="Y1382" i="1"/>
  <c r="BF1685" i="1"/>
  <c r="BF1642" i="1"/>
  <c r="BF1255" i="1"/>
  <c r="W1248" i="1"/>
  <c r="Y1248" i="1" s="1"/>
  <c r="Y1247" i="1"/>
  <c r="W1614" i="1"/>
  <c r="Y1614" i="1" s="1"/>
  <c r="W1375" i="1"/>
  <c r="Y1375" i="1" s="1"/>
  <c r="AB1375" i="1" s="1"/>
  <c r="BF1775" i="1"/>
  <c r="BF1434" i="1"/>
  <c r="T1577" i="1"/>
  <c r="U1577" i="1" s="1"/>
  <c r="X1577" i="1" s="1"/>
  <c r="T1339" i="1"/>
  <c r="U1339" i="1" s="1"/>
  <c r="X1339" i="1" s="1"/>
  <c r="T1397" i="1"/>
  <c r="U1397" i="1" s="1"/>
  <c r="X1397" i="1" s="1"/>
  <c r="T1267" i="1"/>
  <c r="U1267" i="1" s="1"/>
  <c r="X1267" i="1" s="1"/>
  <c r="T1262" i="1"/>
  <c r="U1262" i="1" s="1"/>
  <c r="X1262" i="1" s="1"/>
  <c r="T1481" i="1"/>
  <c r="U1481" i="1" s="1"/>
  <c r="X1481" i="1" s="1"/>
  <c r="T1626" i="1"/>
  <c r="U1626" i="1" s="1"/>
  <c r="X1626" i="1" s="1"/>
  <c r="Y1374" i="1"/>
  <c r="W1401" i="1"/>
  <c r="BF1401" i="1" s="1"/>
  <c r="W1555" i="1"/>
  <c r="BF1555" i="1" s="1"/>
  <c r="W1286" i="1"/>
  <c r="Y1286" i="1" s="1"/>
  <c r="AB1286" i="1" s="1"/>
  <c r="T1241" i="1"/>
  <c r="U1241" i="1" s="1"/>
  <c r="X1241" i="1" s="1"/>
  <c r="T1442" i="1"/>
  <c r="U1442" i="1" s="1"/>
  <c r="X1442" i="1" s="1"/>
  <c r="T1733" i="1"/>
  <c r="U1733" i="1" s="1"/>
  <c r="X1733" i="1" s="1"/>
  <c r="T1301" i="1"/>
  <c r="U1301" i="1" s="1"/>
  <c r="X1301" i="1" s="1"/>
  <c r="T1722" i="1"/>
  <c r="U1722" i="1" s="1"/>
  <c r="X1722" i="1" s="1"/>
  <c r="T1756" i="1"/>
  <c r="U1756" i="1" s="1"/>
  <c r="X1756" i="1" s="1"/>
  <c r="T1788" i="1"/>
  <c r="U1788" i="1" s="1"/>
  <c r="X1788" i="1" s="1"/>
  <c r="BF1802" i="1"/>
  <c r="W1721" i="1"/>
  <c r="BF1721" i="1" s="1"/>
  <c r="W1803" i="1"/>
  <c r="Y1803" i="1" s="1"/>
  <c r="AB1803" i="1" s="1"/>
  <c r="W1755" i="1"/>
  <c r="BF1755" i="1" s="1"/>
  <c r="T1357" i="1"/>
  <c r="U1357" i="1" s="1"/>
  <c r="X1357" i="1" s="1"/>
  <c r="T1532" i="1"/>
  <c r="U1532" i="1" s="1"/>
  <c r="X1532" i="1" s="1"/>
  <c r="T1271" i="1"/>
  <c r="U1271" i="1" s="1"/>
  <c r="X1271" i="1" s="1"/>
  <c r="T1761" i="1"/>
  <c r="U1761" i="1" s="1"/>
  <c r="X1761" i="1" s="1"/>
  <c r="Y1748" i="1"/>
  <c r="T1644" i="1"/>
  <c r="U1644" i="1" s="1"/>
  <c r="X1644" i="1" s="1"/>
  <c r="Y1598" i="1"/>
  <c r="W1692" i="1"/>
  <c r="Y1692" i="1" s="1"/>
  <c r="W1480" i="1"/>
  <c r="Y1480" i="1" s="1"/>
  <c r="AB1480" i="1" s="1"/>
  <c r="W1300" i="1"/>
  <c r="Y1300" i="1" s="1"/>
  <c r="AB1300" i="1" s="1"/>
  <c r="Y1395" i="1"/>
  <c r="T1352" i="1"/>
  <c r="U1352" i="1" s="1"/>
  <c r="X1352" i="1" s="1"/>
  <c r="T1312" i="1"/>
  <c r="U1312" i="1" s="1"/>
  <c r="X1312" i="1" s="1"/>
  <c r="T1541" i="1"/>
  <c r="U1541" i="1" s="1"/>
  <c r="X1541" i="1" s="1"/>
  <c r="T1402" i="1"/>
  <c r="U1402" i="1" s="1"/>
  <c r="X1402" i="1" s="1"/>
  <c r="BF1329" i="1"/>
  <c r="T1511" i="1"/>
  <c r="U1511" i="1" s="1"/>
  <c r="X1511" i="1" s="1"/>
  <c r="T1294" i="1"/>
  <c r="U1294" i="1" s="1"/>
  <c r="X1294" i="1" s="1"/>
  <c r="W1650" i="1"/>
  <c r="BF1650" i="1" s="1"/>
  <c r="W1266" i="1"/>
  <c r="Y1266" i="1" s="1"/>
  <c r="AB1266" i="1" s="1"/>
  <c r="W1787" i="1"/>
  <c r="BF1787" i="1" s="1"/>
  <c r="W1727" i="1"/>
  <c r="Y1727" i="1" s="1"/>
  <c r="AB1727" i="1" s="1"/>
  <c r="T1662" i="1"/>
  <c r="U1662" i="1" s="1"/>
  <c r="X1662" i="1" s="1"/>
  <c r="BF1781" i="1"/>
  <c r="T1608" i="1"/>
  <c r="U1608" i="1" s="1"/>
  <c r="X1608" i="1" s="1"/>
  <c r="T1737" i="1"/>
  <c r="U1737" i="1" s="1"/>
  <c r="X1737" i="1" s="1"/>
  <c r="T1391" i="1"/>
  <c r="U1391" i="1" s="1"/>
  <c r="X1391" i="1" s="1"/>
  <c r="Y1337" i="1"/>
  <c r="T1437" i="1"/>
  <c r="U1437" i="1" s="1"/>
  <c r="X1437" i="1" s="1"/>
  <c r="BF1713" i="1"/>
  <c r="W1599" i="1"/>
  <c r="Y1599" i="1" s="1"/>
  <c r="AB1599" i="1" s="1"/>
  <c r="W1435" i="1"/>
  <c r="BF1435" i="1" s="1"/>
  <c r="W1330" i="1"/>
  <c r="Y1330" i="1" s="1"/>
  <c r="AB1330" i="1" s="1"/>
  <c r="W1311" i="1"/>
  <c r="BF1311" i="1" s="1"/>
  <c r="T1256" i="1"/>
  <c r="U1256" i="1" s="1"/>
  <c r="X1256" i="1" s="1"/>
  <c r="T1750" i="1"/>
  <c r="U1750" i="1" s="1"/>
  <c r="X1750" i="1" s="1"/>
  <c r="T1615" i="1"/>
  <c r="U1615" i="1" s="1"/>
  <c r="X1615" i="1" s="1"/>
  <c r="T1809" i="1"/>
  <c r="U1809" i="1" s="1"/>
  <c r="X1809" i="1" s="1"/>
  <c r="BF1754" i="1"/>
  <c r="W1686" i="1"/>
  <c r="BF1686" i="1" s="1"/>
  <c r="W1782" i="1"/>
  <c r="Y1782" i="1" s="1"/>
  <c r="W1643" i="1"/>
  <c r="Y1643" i="1" s="1"/>
  <c r="AB1643" i="1" s="1"/>
  <c r="W1465" i="1"/>
  <c r="BF1465" i="1" s="1"/>
  <c r="BF1472" i="1"/>
  <c r="T1429" i="1"/>
  <c r="U1429" i="1" s="1"/>
  <c r="X1429" i="1" s="1"/>
  <c r="T1666" i="1"/>
  <c r="U1666" i="1" s="1"/>
  <c r="X1666" i="1" s="1"/>
  <c r="T1693" i="1"/>
  <c r="U1693" i="1" s="1"/>
  <c r="X1693" i="1" s="1"/>
  <c r="Y1427" i="1"/>
  <c r="W1390" i="1"/>
  <c r="Y1390" i="1" s="1"/>
  <c r="AB1390" i="1" s="1"/>
  <c r="W1656" i="1"/>
  <c r="BF1656" i="1" s="1"/>
  <c r="W1536" i="1"/>
  <c r="Y1536" i="1" s="1"/>
  <c r="AB1536" i="1" s="1"/>
  <c r="T1474" i="1"/>
  <c r="U1474" i="1" s="1"/>
  <c r="X1474" i="1" s="1"/>
  <c r="T1657" i="1"/>
  <c r="U1657" i="1" s="1"/>
  <c r="X1657" i="1" s="1"/>
  <c r="W1441" i="1"/>
  <c r="Y1441" i="1" s="1"/>
  <c r="AB1441" i="1" s="1"/>
  <c r="W1420" i="1"/>
  <c r="BF1420" i="1" s="1"/>
  <c r="W1749" i="1"/>
  <c r="Y1749" i="1" s="1"/>
  <c r="AB1749" i="1" s="1"/>
  <c r="W1351" i="1"/>
  <c r="BF1351" i="1" s="1"/>
  <c r="W1679" i="1"/>
  <c r="BF1679" i="1" s="1"/>
  <c r="W1345" i="1"/>
  <c r="BF1345" i="1" s="1"/>
  <c r="W1510" i="1"/>
  <c r="BF1510" i="1" s="1"/>
  <c r="W1384" i="1"/>
  <c r="Y1384" i="1" s="1"/>
  <c r="AB1384" i="1" s="1"/>
  <c r="W1306" i="1"/>
  <c r="Y1306" i="1" s="1"/>
  <c r="AB1306" i="1" s="1"/>
  <c r="Y1389" i="1"/>
  <c r="T1519" i="1"/>
  <c r="U1519" i="1" s="1"/>
  <c r="X1519" i="1" s="1"/>
  <c r="T1496" i="1"/>
  <c r="U1496" i="1" s="1"/>
  <c r="X1496" i="1" s="1"/>
  <c r="T1804" i="1"/>
  <c r="U1804" i="1" s="1"/>
  <c r="X1804" i="1" s="1"/>
  <c r="Y1479" i="1"/>
  <c r="T1526" i="1"/>
  <c r="U1526" i="1" s="1"/>
  <c r="X1526" i="1" s="1"/>
  <c r="T1792" i="1"/>
  <c r="U1792" i="1" s="1"/>
  <c r="X1792" i="1" s="1"/>
  <c r="W1661" i="1"/>
  <c r="Y1661" i="1" s="1"/>
  <c r="AB1661" i="1" s="1"/>
  <c r="W1625" i="1"/>
  <c r="BF1625" i="1" s="1"/>
  <c r="W1285" i="1"/>
  <c r="Y1285" i="1" s="1"/>
  <c r="AB1285" i="1" s="1"/>
  <c r="BF1254" i="1"/>
  <c r="T1406" i="1"/>
  <c r="U1406" i="1" s="1"/>
  <c r="X1406" i="1" s="1"/>
  <c r="T1680" i="1"/>
  <c r="U1680" i="1" s="1"/>
  <c r="X1680" i="1" s="1"/>
  <c r="T1537" i="1"/>
  <c r="U1537" i="1" s="1"/>
  <c r="X1537" i="1" s="1"/>
  <c r="T1436" i="1"/>
  <c r="U1436" i="1" s="1"/>
  <c r="X1436" i="1" s="1"/>
  <c r="Y1649" i="1"/>
  <c r="BF1678" i="1"/>
  <c r="W1732" i="1"/>
  <c r="BF1732" i="1" s="1"/>
  <c r="W1356" i="1"/>
  <c r="Y1356" i="1" s="1"/>
  <c r="AB1356" i="1" s="1"/>
  <c r="W1808" i="1"/>
  <c r="Y1808" i="1" s="1"/>
  <c r="W1525" i="1"/>
  <c r="Y1525" i="1" s="1"/>
  <c r="T1361" i="1"/>
  <c r="U1361" i="1" s="1"/>
  <c r="X1361" i="1" s="1"/>
  <c r="T1698" i="1"/>
  <c r="U1698" i="1" s="1"/>
  <c r="X1698" i="1" s="1"/>
  <c r="T1582" i="1"/>
  <c r="U1582" i="1" s="1"/>
  <c r="X1582" i="1" s="1"/>
  <c r="W1531" i="1"/>
  <c r="BF1531" i="1" s="1"/>
  <c r="W1570" i="1"/>
  <c r="BF1570" i="1" s="1"/>
  <c r="W1428" i="1"/>
  <c r="Y1428" i="1" s="1"/>
  <c r="W1473" i="1"/>
  <c r="Y1473" i="1" s="1"/>
  <c r="T1451" i="1"/>
  <c r="U1451" i="1" s="1"/>
  <c r="X1451" i="1" s="1"/>
  <c r="Y1446" i="1"/>
  <c r="BF1419" i="1"/>
  <c r="BF1619" i="1"/>
  <c r="T1376" i="1"/>
  <c r="U1376" i="1" s="1"/>
  <c r="X1376" i="1" s="1"/>
  <c r="W1293" i="1"/>
  <c r="BF1293" i="1" s="1"/>
  <c r="W1697" i="1"/>
  <c r="Y1697" i="1" s="1"/>
  <c r="AB1697" i="1" s="1"/>
  <c r="W1518" i="1"/>
  <c r="BF1518" i="1" s="1"/>
  <c r="W1491" i="1"/>
  <c r="Y1491" i="1" s="1"/>
  <c r="W1396" i="1"/>
  <c r="Y1396" i="1" s="1"/>
  <c r="AB1396" i="1" s="1"/>
  <c r="W1338" i="1"/>
  <c r="Y1338" i="1" s="1"/>
  <c r="W1776" i="1"/>
  <c r="Y1776" i="1" s="1"/>
  <c r="W1620" i="1"/>
  <c r="BF1620" i="1" s="1"/>
  <c r="T1331" i="1"/>
  <c r="U1331" i="1" s="1"/>
  <c r="X1331" i="1" s="1"/>
  <c r="T1777" i="1"/>
  <c r="U1777" i="1" s="1"/>
  <c r="X1777" i="1" s="1"/>
  <c r="T1621" i="1"/>
  <c r="U1621" i="1" s="1"/>
  <c r="X1621" i="1" s="1"/>
  <c r="T1447" i="1"/>
  <c r="U1447" i="1" s="1"/>
  <c r="X1447" i="1" s="1"/>
  <c r="T1421" i="1"/>
  <c r="U1421" i="1" s="1"/>
  <c r="X1421" i="1" s="1"/>
  <c r="W1261" i="1"/>
  <c r="Y1261" i="1" s="1"/>
  <c r="AB1261" i="1" s="1"/>
  <c r="BF1464" i="1"/>
  <c r="T1765" i="1"/>
  <c r="U1765" i="1" s="1"/>
  <c r="X1765" i="1" s="1"/>
  <c r="T1783" i="1"/>
  <c r="U1783" i="1" s="1"/>
  <c r="X1783" i="1" s="1"/>
  <c r="T1715" i="1"/>
  <c r="U1715" i="1" s="1"/>
  <c r="X1715" i="1" s="1"/>
  <c r="T1728" i="1"/>
  <c r="U1728" i="1" s="1"/>
  <c r="X1728" i="1" s="1"/>
  <c r="T1492" i="1"/>
  <c r="U1492" i="1" s="1"/>
  <c r="X1492" i="1" s="1"/>
  <c r="T1307" i="1"/>
  <c r="U1307" i="1" s="1"/>
  <c r="X1307" i="1" s="1"/>
  <c r="T1466" i="1"/>
  <c r="U1466" i="1" s="1"/>
  <c r="X1466" i="1" s="1"/>
  <c r="T1316" i="1"/>
  <c r="U1316" i="1" s="1"/>
  <c r="X1316" i="1" s="1"/>
  <c r="W1383" i="1"/>
  <c r="Y1383" i="1" s="1"/>
  <c r="T1586" i="1"/>
  <c r="U1586" i="1" s="1"/>
  <c r="X1586" i="1" s="1"/>
  <c r="T1630" i="1"/>
  <c r="U1630" i="1" s="1"/>
  <c r="X1630" i="1" s="1"/>
  <c r="T1571" i="1"/>
  <c r="U1571" i="1" s="1"/>
  <c r="X1571" i="1" s="1"/>
  <c r="T1600" i="1"/>
  <c r="U1600" i="1" s="1"/>
  <c r="X1600" i="1" s="1"/>
  <c r="T1249" i="1"/>
  <c r="U1249" i="1" s="1"/>
  <c r="X1249" i="1" s="1"/>
  <c r="T1556" i="1"/>
  <c r="U1556" i="1" s="1"/>
  <c r="X1556" i="1" s="1"/>
  <c r="W1240" i="1"/>
  <c r="BF1240" i="1" s="1"/>
  <c r="W1563" i="1"/>
  <c r="Y1563" i="1" s="1"/>
  <c r="AB1563" i="1" s="1"/>
  <c r="T1346" i="1"/>
  <c r="U1346" i="1" s="1"/>
  <c r="X1346" i="1" s="1"/>
  <c r="T1487" i="1"/>
  <c r="U1487" i="1" s="1"/>
  <c r="X1487" i="1" s="1"/>
  <c r="T1813" i="1"/>
  <c r="U1813" i="1" s="1"/>
  <c r="X1813" i="1" s="1"/>
  <c r="T1702" i="1"/>
  <c r="U1702" i="1" s="1"/>
  <c r="X1702" i="1" s="1"/>
  <c r="T1651" i="1"/>
  <c r="U1651" i="1" s="1"/>
  <c r="X1651" i="1" s="1"/>
  <c r="Y1292" i="1"/>
  <c r="T1687" i="1"/>
  <c r="U1687" i="1" s="1"/>
  <c r="X1687" i="1" s="1"/>
  <c r="T1564" i="1"/>
  <c r="U1564" i="1" s="1"/>
  <c r="X1564" i="1" s="1"/>
  <c r="W1486" i="1"/>
  <c r="Y1486" i="1" s="1"/>
  <c r="AB1486" i="1" s="1"/>
  <c r="W1581" i="1"/>
  <c r="BF1581" i="1" s="1"/>
  <c r="W1714" i="1"/>
  <c r="Y1714" i="1" s="1"/>
  <c r="AB1714" i="1" s="1"/>
  <c r="W1576" i="1"/>
  <c r="Y1576" i="1" s="1"/>
  <c r="AB1576" i="1" s="1"/>
  <c r="BD1724" i="1"/>
  <c r="J27" i="1"/>
  <c r="K27" i="1" s="1"/>
  <c r="F28" i="1"/>
  <c r="I28" i="1" s="1"/>
  <c r="BD1546" i="1"/>
  <c r="Y1570" i="1"/>
  <c r="BD1671" i="1"/>
  <c r="BD1258" i="1"/>
  <c r="BD1366" i="1"/>
  <c r="BD1333" i="1"/>
  <c r="G1849" i="1" a="1"/>
  <c r="G1849" i="1" s="1"/>
  <c r="L1849" i="1" s="1"/>
  <c r="G1923" i="1" a="1"/>
  <c r="G1923" i="1" s="1"/>
  <c r="L1923" i="1" s="1"/>
  <c r="G1841" i="1" a="1"/>
  <c r="G1841" i="1" s="1"/>
  <c r="L1841" i="1" s="1"/>
  <c r="BD1602" i="1"/>
  <c r="O1982" i="1" a="1"/>
  <c r="O1982" i="1" s="1"/>
  <c r="BD1408" i="1"/>
  <c r="BD1820" i="1"/>
  <c r="G1911" i="1" a="1"/>
  <c r="G1911" i="1" s="1"/>
  <c r="L1911" i="1" s="1"/>
  <c r="G1904" i="1" a="1"/>
  <c r="G1904" i="1" s="1"/>
  <c r="L1904" i="1" s="1"/>
  <c r="AO1597" i="1"/>
  <c r="N1490" i="1"/>
  <c r="Z1329" i="1"/>
  <c r="AD1329" i="1" s="1"/>
  <c r="AO1329" i="1" s="1"/>
  <c r="AX1770" i="1"/>
  <c r="BD1770" i="1" s="1"/>
  <c r="AW1633" i="1"/>
  <c r="AX1633" i="1" s="1"/>
  <c r="AW1547" i="1"/>
  <c r="AX1547" i="1" s="1"/>
  <c r="BD1547" i="1" s="1"/>
  <c r="AW1514" i="1"/>
  <c r="AX1514" i="1" s="1"/>
  <c r="BD1514" i="1" s="1"/>
  <c r="AW1460" i="1"/>
  <c r="AX1460" i="1" s="1"/>
  <c r="AW1636" i="1"/>
  <c r="AX1636" i="1" s="1"/>
  <c r="BD1636" i="1" s="1"/>
  <c r="AW1559" i="1"/>
  <c r="AX1559" i="1" s="1"/>
  <c r="BD1559" i="1" s="1"/>
  <c r="AX1623" i="1"/>
  <c r="BD1623" i="1" s="1"/>
  <c r="Z1419" i="1"/>
  <c r="AD1419" i="1" s="1"/>
  <c r="AO1419" i="1" s="1"/>
  <c r="Z1754" i="1"/>
  <c r="AD1754" i="1" s="1"/>
  <c r="AO1754" i="1" s="1"/>
  <c r="V1804" i="1"/>
  <c r="AH1259" i="1"/>
  <c r="AI1259" i="1" s="1"/>
  <c r="G1939" i="1" a="1"/>
  <c r="G1939" i="1" s="1"/>
  <c r="L1939" i="1" s="1"/>
  <c r="G1887" i="1" a="1"/>
  <c r="G1887" i="1" s="1"/>
  <c r="L1887" i="1" s="1"/>
  <c r="G1835" i="1" a="1"/>
  <c r="G1835" i="1" s="1"/>
  <c r="L1835" i="1" s="1"/>
  <c r="G1942" i="1" a="1"/>
  <c r="G1942" i="1" s="1"/>
  <c r="L1942" i="1" s="1"/>
  <c r="G1924" i="1" a="1"/>
  <c r="G1924" i="1" s="1"/>
  <c r="L1924" i="1" s="1"/>
  <c r="G1829" i="1" a="1"/>
  <c r="G1829" i="1" s="1"/>
  <c r="L1829" i="1" s="1"/>
  <c r="G1857" i="1" a="1"/>
  <c r="G1857" i="1" s="1"/>
  <c r="L1857" i="1" s="1"/>
  <c r="G1832" i="1" a="1"/>
  <c r="G1832" i="1" s="1"/>
  <c r="L1832" i="1" s="1"/>
  <c r="G1941" i="1" a="1"/>
  <c r="G1941" i="1" s="1"/>
  <c r="L1941" i="1" s="1"/>
  <c r="G1876" i="1" a="1"/>
  <c r="G1876" i="1" s="1"/>
  <c r="L1876" i="1" s="1"/>
  <c r="G1830" i="1" a="1"/>
  <c r="G1830" i="1" s="1"/>
  <c r="L1830" i="1" s="1"/>
  <c r="G1870" i="1" a="1"/>
  <c r="G1870" i="1" s="1"/>
  <c r="L1870" i="1" s="1"/>
  <c r="G1906" i="1" a="1"/>
  <c r="G1906" i="1" s="1"/>
  <c r="L1906" i="1" s="1"/>
  <c r="G1879" i="1" a="1"/>
  <c r="G1879" i="1" s="1"/>
  <c r="L1879" i="1" s="1"/>
  <c r="G1886" i="1" a="1"/>
  <c r="G1886" i="1" s="1"/>
  <c r="L1886" i="1" s="1"/>
  <c r="G1933" i="1" a="1"/>
  <c r="G1933" i="1" s="1"/>
  <c r="L1933" i="1" s="1"/>
  <c r="G1928" i="1" a="1"/>
  <c r="G1928" i="1" s="1"/>
  <c r="L1928" i="1" s="1"/>
  <c r="G1936" i="1" a="1"/>
  <c r="G1936" i="1" s="1"/>
  <c r="L1936" i="1" s="1"/>
  <c r="G1893" i="1" a="1"/>
  <c r="G1893" i="1" s="1"/>
  <c r="L1893" i="1" s="1"/>
  <c r="G1891" i="1" a="1"/>
  <c r="G1891" i="1" s="1"/>
  <c r="L1891" i="1" s="1"/>
  <c r="G1918" i="1" a="1"/>
  <c r="G1918" i="1" s="1"/>
  <c r="L1918" i="1" s="1"/>
  <c r="G1929" i="1" a="1"/>
  <c r="G1929" i="1" s="1"/>
  <c r="L1929" i="1" s="1"/>
  <c r="G1867" i="1" a="1"/>
  <c r="G1867" i="1" s="1"/>
  <c r="L1867" i="1" s="1"/>
  <c r="G1948" i="1" a="1"/>
  <c r="G1948" i="1" s="1"/>
  <c r="L1948" i="1" s="1"/>
  <c r="G1912" i="1" a="1"/>
  <c r="G1912" i="1" s="1"/>
  <c r="L1912" i="1" s="1"/>
  <c r="G1865" i="1" a="1"/>
  <c r="G1865" i="1" s="1"/>
  <c r="L1865" i="1" s="1"/>
  <c r="G1910" i="1" a="1"/>
  <c r="G1910" i="1" s="1"/>
  <c r="L1910" i="1" s="1"/>
  <c r="G1935" i="1" a="1"/>
  <c r="G1935" i="1" s="1"/>
  <c r="L1935" i="1" s="1"/>
  <c r="G1846" i="1" a="1"/>
  <c r="G1846" i="1" s="1"/>
  <c r="L1846" i="1" s="1"/>
  <c r="G1892" i="1" a="1"/>
  <c r="G1892" i="1" s="1"/>
  <c r="L1892" i="1" s="1"/>
  <c r="G1950" i="1" a="1"/>
  <c r="G1950" i="1" s="1"/>
  <c r="L1950" i="1" s="1"/>
  <c r="G1875" i="1" a="1"/>
  <c r="G1875" i="1" s="1"/>
  <c r="L1875" i="1" s="1"/>
  <c r="G1874" i="1" a="1"/>
  <c r="G1874" i="1" s="1"/>
  <c r="L1874" i="1" s="1"/>
  <c r="G1884" i="1" a="1"/>
  <c r="G1884" i="1" s="1"/>
  <c r="L1884" i="1" s="1"/>
  <c r="G1945" i="1" a="1"/>
  <c r="G1945" i="1" s="1"/>
  <c r="L1945" i="1" s="1"/>
  <c r="G1949" i="1" a="1"/>
  <c r="G1949" i="1" s="1"/>
  <c r="L1949" i="1" s="1"/>
  <c r="G1925" i="1" a="1"/>
  <c r="G1925" i="1" s="1"/>
  <c r="L1925" i="1" s="1"/>
  <c r="G1882" i="1" a="1"/>
  <c r="G1882" i="1" s="1"/>
  <c r="L1882" i="1" s="1"/>
  <c r="G1926" i="1" a="1"/>
  <c r="G1926" i="1" s="1"/>
  <c r="L1926" i="1" s="1"/>
  <c r="G1946" i="1" a="1"/>
  <c r="G1946" i="1" s="1"/>
  <c r="L1946" i="1" s="1"/>
  <c r="G1866" i="1" a="1"/>
  <c r="G1866" i="1" s="1"/>
  <c r="L1866" i="1" s="1"/>
  <c r="G1905" i="1" a="1"/>
  <c r="G1905" i="1" s="1"/>
  <c r="L1905" i="1" s="1"/>
  <c r="G1878" i="1" a="1"/>
  <c r="G1878" i="1" s="1"/>
  <c r="L1878" i="1" s="1"/>
  <c r="G1932" i="1" a="1"/>
  <c r="G1932" i="1" s="1"/>
  <c r="L1932" i="1" s="1"/>
  <c r="G1851" i="1" a="1"/>
  <c r="G1851" i="1" s="1"/>
  <c r="L1851" i="1" s="1"/>
  <c r="G1927" i="1" a="1"/>
  <c r="G1927" i="1" s="1"/>
  <c r="L1927" i="1" s="1"/>
  <c r="G1850" i="1" a="1"/>
  <c r="G1850" i="1" s="1"/>
  <c r="L1850" i="1" s="1"/>
  <c r="G1861" i="1" a="1"/>
  <c r="G1861" i="1" s="1"/>
  <c r="L1861" i="1" s="1"/>
  <c r="G1873" i="1" a="1"/>
  <c r="G1873" i="1" s="1"/>
  <c r="L1873" i="1" s="1"/>
  <c r="G1848" i="1" a="1"/>
  <c r="G1848" i="1" s="1"/>
  <c r="L1848" i="1" s="1"/>
  <c r="G1890" i="1" a="1"/>
  <c r="G1890" i="1" s="1"/>
  <c r="L1890" i="1" s="1"/>
  <c r="G1907" i="1" a="1"/>
  <c r="G1907" i="1" s="1"/>
  <c r="L1907" i="1" s="1"/>
  <c r="G1896" i="1" a="1"/>
  <c r="G1896" i="1" s="1"/>
  <c r="L1896" i="1" s="1"/>
  <c r="G1908" i="1" a="1"/>
  <c r="G1908" i="1" s="1"/>
  <c r="L1908" i="1" s="1"/>
  <c r="G1837" i="1" a="1"/>
  <c r="G1837" i="1" s="1"/>
  <c r="L1837" i="1" s="1"/>
  <c r="G1937" i="1" a="1"/>
  <c r="G1937" i="1" s="1"/>
  <c r="L1937" i="1" s="1"/>
  <c r="G1883" i="1" a="1"/>
  <c r="G1883" i="1" s="1"/>
  <c r="L1883" i="1" s="1"/>
  <c r="G1843" i="1" a="1"/>
  <c r="G1843" i="1" s="1"/>
  <c r="L1843" i="1" s="1"/>
  <c r="G1828" i="1" a="1"/>
  <c r="G1828" i="1" s="1"/>
  <c r="L1828" i="1" s="1"/>
  <c r="G1834" i="1" a="1"/>
  <c r="G1834" i="1" s="1"/>
  <c r="L1834" i="1" s="1"/>
  <c r="G1833" i="1" a="1"/>
  <c r="G1833" i="1" s="1"/>
  <c r="L1833" i="1" s="1"/>
  <c r="G1951" i="1" a="1"/>
  <c r="G1951" i="1" s="1"/>
  <c r="L1951" i="1" s="1"/>
  <c r="G1920" i="1" a="1"/>
  <c r="G1920" i="1" s="1"/>
  <c r="L1920" i="1" s="1"/>
  <c r="G1858" i="1" a="1"/>
  <c r="G1858" i="1" s="1"/>
  <c r="L1858" i="1" s="1"/>
  <c r="G1903" i="1" a="1"/>
  <c r="G1903" i="1" s="1"/>
  <c r="L1903" i="1" s="1"/>
  <c r="G1894" i="1" a="1"/>
  <c r="G1894" i="1" s="1"/>
  <c r="L1894" i="1" s="1"/>
  <c r="G1897" i="1" a="1"/>
  <c r="G1897" i="1" s="1"/>
  <c r="L1897" i="1" s="1"/>
  <c r="G1852" i="1" a="1"/>
  <c r="G1852" i="1" s="1"/>
  <c r="L1852" i="1" s="1"/>
  <c r="G1877" i="1" a="1"/>
  <c r="G1877" i="1" s="1"/>
  <c r="L1877" i="1" s="1"/>
  <c r="G1916" i="1" a="1"/>
  <c r="G1916" i="1" s="1"/>
  <c r="L1916" i="1" s="1"/>
  <c r="G1862" i="1" a="1"/>
  <c r="G1862" i="1" s="1"/>
  <c r="L1862" i="1" s="1"/>
  <c r="G1863" i="1" a="1"/>
  <c r="G1863" i="1" s="1"/>
  <c r="L1863" i="1" s="1"/>
  <c r="G1856" i="1" a="1"/>
  <c r="G1856" i="1" s="1"/>
  <c r="L1856" i="1" s="1"/>
  <c r="AH1310" i="1"/>
  <c r="AI1310" i="1" s="1"/>
  <c r="N1629" i="1"/>
  <c r="V1307" i="1"/>
  <c r="N1773" i="1"/>
  <c r="G1864" i="1" a="1"/>
  <c r="G1864" i="1" s="1"/>
  <c r="L1864" i="1" s="1"/>
  <c r="V1584" i="1"/>
  <c r="T1584" i="1"/>
  <c r="U1584" i="1" s="1"/>
  <c r="AX1735" i="1"/>
  <c r="BD1735" i="1" s="1"/>
  <c r="BD1449" i="1"/>
  <c r="G1831" i="1" a="1"/>
  <c r="G1831" i="1" s="1"/>
  <c r="L1831" i="1" s="1"/>
  <c r="N1499" i="1"/>
  <c r="V1608" i="1"/>
  <c r="AW1746" i="1"/>
  <c r="AX1746" i="1" s="1"/>
  <c r="BD1746" i="1" s="1"/>
  <c r="AW1387" i="1"/>
  <c r="AX1387" i="1" s="1"/>
  <c r="BD1387" i="1" s="1"/>
  <c r="AW1477" i="1"/>
  <c r="AX1477" i="1" s="1"/>
  <c r="BD1477" i="1" s="1"/>
  <c r="AW1710" i="1"/>
  <c r="AX1710" i="1" s="1"/>
  <c r="AW1822" i="1"/>
  <c r="AX1822" i="1" s="1"/>
  <c r="G1921" i="1" a="1"/>
  <c r="G1921" i="1" s="1"/>
  <c r="L1921" i="1" s="1"/>
  <c r="V1397" i="1"/>
  <c r="G1868" i="1" a="1"/>
  <c r="G1868" i="1" s="1"/>
  <c r="L1868" i="1" s="1"/>
  <c r="V1556" i="1"/>
  <c r="V1532" i="1"/>
  <c r="G1901" i="1" a="1"/>
  <c r="G1901" i="1" s="1"/>
  <c r="L1901" i="1" s="1"/>
  <c r="AX1794" i="1"/>
  <c r="BD1794" i="1" s="1"/>
  <c r="N1504" i="1"/>
  <c r="N1746" i="1"/>
  <c r="V1301" i="1"/>
  <c r="N1736" i="1"/>
  <c r="AW1322" i="1"/>
  <c r="AX1322" i="1" s="1"/>
  <c r="BD1322" i="1" s="1"/>
  <c r="AW1624" i="1"/>
  <c r="AX1624" i="1" s="1"/>
  <c r="AW1821" i="1"/>
  <c r="AX1821" i="1" s="1"/>
  <c r="N1611" i="1"/>
  <c r="V1421" i="1"/>
  <c r="N1740" i="1"/>
  <c r="V1680" i="1"/>
  <c r="G1844" i="1" a="1"/>
  <c r="G1844" i="1" s="1"/>
  <c r="L1844" i="1" s="1"/>
  <c r="N1710" i="1"/>
  <c r="N1495" i="1"/>
  <c r="AX1489" i="1"/>
  <c r="BD1489" i="1" s="1"/>
  <c r="N1460" i="1"/>
  <c r="N1603" i="1"/>
  <c r="AX1399" i="1"/>
  <c r="BD1399" i="1" s="1"/>
  <c r="AX1785" i="1"/>
  <c r="BD1785" i="1" s="1"/>
  <c r="N1821" i="1"/>
  <c r="G1847" i="1" a="1"/>
  <c r="G1847" i="1" s="1"/>
  <c r="L1847" i="1" s="1"/>
  <c r="V1496" i="1"/>
  <c r="AX1730" i="1"/>
  <c r="BD1730" i="1" s="1"/>
  <c r="N1711" i="1"/>
  <c r="AW1459" i="1"/>
  <c r="AX1459" i="1" s="1"/>
  <c r="G1931" i="1" a="1"/>
  <c r="G1931" i="1" s="1"/>
  <c r="L1931" i="1" s="1"/>
  <c r="AW1415" i="1"/>
  <c r="AX1415" i="1" s="1"/>
  <c r="AW1504" i="1"/>
  <c r="AX1504" i="1" s="1"/>
  <c r="AW1603" i="1"/>
  <c r="AX1603" i="1" s="1"/>
  <c r="BD1603" i="1" s="1"/>
  <c r="AW1745" i="1"/>
  <c r="AX1745" i="1" s="1"/>
  <c r="AW1759" i="1"/>
  <c r="AX1759" i="1" s="1"/>
  <c r="BD1759" i="1" s="1"/>
  <c r="AW1450" i="1"/>
  <c r="AX1450" i="1" s="1"/>
  <c r="BD1450" i="1" s="1"/>
  <c r="AW1611" i="1"/>
  <c r="AX1611" i="1" s="1"/>
  <c r="BD1611" i="1" s="1"/>
  <c r="V1241" i="1"/>
  <c r="Z1254" i="1"/>
  <c r="AD1254" i="1" s="1"/>
  <c r="AO1254" i="1" s="1"/>
  <c r="BE1254" i="1" s="1"/>
  <c r="BL1254" i="1" s="1"/>
  <c r="G1934" i="1" a="1"/>
  <c r="G1934" i="1" s="1"/>
  <c r="L1934" i="1" s="1"/>
  <c r="N1660" i="1"/>
  <c r="N1683" i="1"/>
  <c r="V1312" i="1"/>
  <c r="V1698" i="1"/>
  <c r="V1474" i="1"/>
  <c r="N1414" i="1"/>
  <c r="N1753" i="1"/>
  <c r="N1450" i="1"/>
  <c r="V1813" i="1"/>
  <c r="N1324" i="1"/>
  <c r="N1816" i="1"/>
  <c r="G1947" i="1" a="1"/>
  <c r="G1947" i="1" s="1"/>
  <c r="L1947" i="1" s="1"/>
  <c r="AW1412" i="1"/>
  <c r="AX1412" i="1" s="1"/>
  <c r="BD1412" i="1" s="1"/>
  <c r="AW1798" i="1"/>
  <c r="AX1798" i="1" s="1"/>
  <c r="BD1798" i="1" s="1"/>
  <c r="AW1289" i="1"/>
  <c r="N1985" i="1" a="1"/>
  <c r="N1985" i="1" s="1"/>
  <c r="AW1394" i="1"/>
  <c r="AX1394" i="1" s="1"/>
  <c r="BD1394" i="1" s="1"/>
  <c r="AW1259" i="1"/>
  <c r="AX1259" i="1" s="1"/>
  <c r="V1352" i="1"/>
  <c r="AX1707" i="1"/>
  <c r="BD1707" i="1" s="1"/>
  <c r="V1765" i="1"/>
  <c r="N1639" i="1"/>
  <c r="N1633" i="1"/>
  <c r="AW1432" i="1"/>
  <c r="AX1432" i="1" s="1"/>
  <c r="AW1319" i="1"/>
  <c r="AX1319" i="1" s="1"/>
  <c r="BD1319" i="1" s="1"/>
  <c r="AW1629" i="1"/>
  <c r="AX1629" i="1" s="1"/>
  <c r="BD1629" i="1" s="1"/>
  <c r="AW1672" i="1"/>
  <c r="AX1672" i="1" s="1"/>
  <c r="BD1672" i="1" s="1"/>
  <c r="N1705" i="1"/>
  <c r="N1768" i="1"/>
  <c r="N1559" i="1"/>
  <c r="N1355" i="1"/>
  <c r="AW1522" i="1"/>
  <c r="AX1522" i="1" s="1"/>
  <c r="BD1522" i="1" s="1"/>
  <c r="AW1665" i="1"/>
  <c r="AX1665" i="1" s="1"/>
  <c r="BD1665" i="1" s="1"/>
  <c r="AW1786" i="1"/>
  <c r="AX1786" i="1" s="1"/>
  <c r="AW1349" i="1"/>
  <c r="AX1349" i="1" s="1"/>
  <c r="AW1711" i="1"/>
  <c r="AX1711" i="1" s="1"/>
  <c r="BD1711" i="1" s="1"/>
  <c r="AW1567" i="1"/>
  <c r="AX1567" i="1" s="1"/>
  <c r="BD1567" i="1" s="1"/>
  <c r="AW1816" i="1"/>
  <c r="AX1816" i="1" s="1"/>
  <c r="BD1816" i="1" s="1"/>
  <c r="V1662" i="1"/>
  <c r="G1943" i="1" a="1"/>
  <c r="G1943" i="1" s="1"/>
  <c r="L1943" i="1" s="1"/>
  <c r="Z1569" i="1"/>
  <c r="AD1569" i="1" s="1"/>
  <c r="AO1569" i="1" s="1"/>
  <c r="BE1569" i="1" s="1"/>
  <c r="BL1569" i="1" s="1"/>
  <c r="V1376" i="1"/>
  <c r="AX1483" i="1"/>
  <c r="BD1483" i="1" s="1"/>
  <c r="G1860" i="1" a="1"/>
  <c r="G1860" i="1" s="1"/>
  <c r="L1860" i="1" s="1"/>
  <c r="N1638" i="1"/>
  <c r="N1304" i="1"/>
  <c r="V1687" i="1"/>
  <c r="N1594" i="1"/>
  <c r="N1484" i="1"/>
  <c r="V1519" i="1"/>
  <c r="V1481" i="1"/>
  <c r="N1674" i="1"/>
  <c r="N1409" i="1"/>
  <c r="V1541" i="1"/>
  <c r="N1574" i="1"/>
  <c r="V1316" i="1"/>
  <c r="N1457" i="1"/>
  <c r="N1325" i="1"/>
  <c r="N1535" i="1"/>
  <c r="BD1287" i="1"/>
  <c r="S1979" i="1" s="1" a="1"/>
  <c r="S1979" i="1" s="1"/>
  <c r="V1577" i="1"/>
  <c r="Z1713" i="1"/>
  <c r="AD1713" i="1" s="1"/>
  <c r="AO1713" i="1" s="1"/>
  <c r="BE1713" i="1" s="1"/>
  <c r="BL1713" i="1" s="1"/>
  <c r="N1743" i="1"/>
  <c r="N1505" i="1"/>
  <c r="AH1574" i="1"/>
  <c r="AI1574" i="1" s="1"/>
  <c r="V1693" i="1"/>
  <c r="V1644" i="1"/>
  <c r="N1544" i="1"/>
  <c r="N1297" i="1"/>
  <c r="Z1678" i="1"/>
  <c r="AD1678" i="1" s="1"/>
  <c r="AO1678" i="1" s="1"/>
  <c r="BE1678" i="1" s="1"/>
  <c r="BL1678" i="1" s="1"/>
  <c r="AW1367" i="1"/>
  <c r="AX1367" i="1" s="1"/>
  <c r="AW1409" i="1"/>
  <c r="AX1409" i="1" s="1"/>
  <c r="BD1409" i="1" s="1"/>
  <c r="AW1807" i="1"/>
  <c r="AX1807" i="1" s="1"/>
  <c r="BD1807" i="1" s="1"/>
  <c r="AW1439" i="1"/>
  <c r="AX1439" i="1" s="1"/>
  <c r="BD1439" i="1" s="1"/>
  <c r="AW1454" i="1"/>
  <c r="AX1454" i="1" s="1"/>
  <c r="V1256" i="1"/>
  <c r="N1708" i="1"/>
  <c r="N1780" i="1"/>
  <c r="AW1424" i="1"/>
  <c r="AX1424" i="1" s="1"/>
  <c r="AW1647" i="1"/>
  <c r="AX1647" i="1" s="1"/>
  <c r="AW1495" i="1"/>
  <c r="AX1495" i="1" s="1"/>
  <c r="BD1495" i="1" s="1"/>
  <c r="AW1244" i="1"/>
  <c r="AX1244" i="1" s="1"/>
  <c r="BD1244" i="1" s="1"/>
  <c r="AW1708" i="1"/>
  <c r="AX1708" i="1" s="1"/>
  <c r="BD1708" i="1" s="1"/>
  <c r="N1731" i="1"/>
  <c r="Z1260" i="1"/>
  <c r="AD1260" i="1" s="1"/>
  <c r="AO1260" i="1" s="1"/>
  <c r="N1274" i="1"/>
  <c r="N1369" i="1"/>
  <c r="N1580" i="1"/>
  <c r="N1618" i="1"/>
  <c r="N1394" i="1"/>
  <c r="BD1513" i="1"/>
  <c r="N1774" i="1"/>
  <c r="V1733" i="1"/>
  <c r="V1391" i="1"/>
  <c r="BD1476" i="1"/>
  <c r="V1437" i="1"/>
  <c r="U1979" i="1"/>
  <c r="V1626" i="1"/>
  <c r="Z1691" i="1"/>
  <c r="AD1691" i="1" s="1"/>
  <c r="AO1691" i="1" s="1"/>
  <c r="Z1802" i="1"/>
  <c r="AD1802" i="1" s="1"/>
  <c r="AO1802" i="1" s="1"/>
  <c r="V1429" i="1"/>
  <c r="N1400" i="1"/>
  <c r="N1439" i="1"/>
  <c r="N1502" i="1"/>
  <c r="N1549" i="1"/>
  <c r="V1600" i="1"/>
  <c r="N1334" i="1"/>
  <c r="N1795" i="1"/>
  <c r="N1454" i="1"/>
  <c r="N1370" i="1"/>
  <c r="AW1457" i="1"/>
  <c r="AX1457" i="1" s="1"/>
  <c r="AW1484" i="1"/>
  <c r="AX1484" i="1" s="1"/>
  <c r="BD1484" i="1" s="1"/>
  <c r="AW1270" i="1"/>
  <c r="AX1270" i="1" s="1"/>
  <c r="BD1270" i="1" s="1"/>
  <c r="AW1800" i="1"/>
  <c r="AX1800" i="1" s="1"/>
  <c r="BD1800" i="1" s="1"/>
  <c r="AW1669" i="1"/>
  <c r="AX1669" i="1" s="1"/>
  <c r="BD1669" i="1" s="1"/>
  <c r="AW1370" i="1"/>
  <c r="AX1370" i="1" s="1"/>
  <c r="BD1370" i="1" s="1"/>
  <c r="AW1580" i="1"/>
  <c r="AX1580" i="1" s="1"/>
  <c r="BD1580" i="1" s="1"/>
  <c r="AW1540" i="1"/>
  <c r="AX1540" i="1" s="1"/>
  <c r="AW1297" i="1"/>
  <c r="AX1297" i="1" s="1"/>
  <c r="BD1297" i="1" s="1"/>
  <c r="N1514" i="1"/>
  <c r="BD1744" i="1"/>
  <c r="V1267" i="1"/>
  <c r="N1592" i="1"/>
  <c r="BD1646" i="1"/>
  <c r="V1750" i="1"/>
  <c r="V1651" i="1"/>
  <c r="AI1288" i="1"/>
  <c r="P1981" i="1" s="1" a="1"/>
  <c r="P1981" i="1" s="1"/>
  <c r="O1981" i="1" a="1"/>
  <c r="O1981" i="1" s="1"/>
  <c r="V1761" i="1"/>
  <c r="V1492" i="1"/>
  <c r="N1270" i="1"/>
  <c r="V1630" i="1"/>
  <c r="N1675" i="1"/>
  <c r="BD1767" i="1"/>
  <c r="N1279" i="1"/>
  <c r="N1800" i="1"/>
  <c r="V1722" i="1"/>
  <c r="N1696" i="1"/>
  <c r="V1788" i="1"/>
  <c r="N1244" i="1"/>
  <c r="V1361" i="1"/>
  <c r="N1277" i="1"/>
  <c r="V1728" i="1"/>
  <c r="N1624" i="1"/>
  <c r="BD1539" i="1"/>
  <c r="V1271" i="1"/>
  <c r="N1412" i="1"/>
  <c r="BD1772" i="1"/>
  <c r="V1442" i="1"/>
  <c r="BD1717" i="1"/>
  <c r="N1636" i="1"/>
  <c r="V1783" i="1"/>
  <c r="N1725" i="1"/>
  <c r="N1718" i="1"/>
  <c r="N1405" i="1"/>
  <c r="V1487" i="1"/>
  <c r="N1315" i="1"/>
  <c r="AW1639" i="1"/>
  <c r="AX1639" i="1" s="1"/>
  <c r="AW1696" i="1"/>
  <c r="AX1696" i="1" s="1"/>
  <c r="BD1696" i="1" s="1"/>
  <c r="AW1753" i="1"/>
  <c r="AX1753" i="1" s="1"/>
  <c r="BD1753" i="1" s="1"/>
  <c r="AW1654" i="1"/>
  <c r="AX1654" i="1" s="1"/>
  <c r="BD1654" i="1" s="1"/>
  <c r="AW1594" i="1"/>
  <c r="AX1594" i="1" s="1"/>
  <c r="BD1594" i="1" s="1"/>
  <c r="AW1764" i="1"/>
  <c r="AX1764" i="1" s="1"/>
  <c r="BD1764" i="1" s="1"/>
  <c r="V1586" i="1"/>
  <c r="AW1360" i="1"/>
  <c r="AX1360" i="1" s="1"/>
  <c r="BD1360" i="1" s="1"/>
  <c r="AW1736" i="1"/>
  <c r="AX1736" i="1" s="1"/>
  <c r="BD1736" i="1" s="1"/>
  <c r="AW1324" i="1"/>
  <c r="AX1324" i="1" s="1"/>
  <c r="BD1324" i="1" s="1"/>
  <c r="AW1400" i="1"/>
  <c r="AX1400" i="1" s="1"/>
  <c r="BD1400" i="1" s="1"/>
  <c r="AW1502" i="1"/>
  <c r="AX1502" i="1" s="1"/>
  <c r="AW1574" i="1"/>
  <c r="AX1574" i="1" s="1"/>
  <c r="BD1574" i="1" s="1"/>
  <c r="AW1618" i="1"/>
  <c r="AX1618" i="1" s="1"/>
  <c r="BD1618" i="1" s="1"/>
  <c r="AW1595" i="1"/>
  <c r="AX1595" i="1" s="1"/>
  <c r="BD1595" i="1" s="1"/>
  <c r="Z1619" i="1"/>
  <c r="AD1619" i="1" s="1"/>
  <c r="AO1619" i="1" s="1"/>
  <c r="N1801" i="1"/>
  <c r="N1342" i="1"/>
  <c r="BD1818" i="1"/>
  <c r="V1466" i="1"/>
  <c r="N1585" i="1"/>
  <c r="N1822" i="1"/>
  <c r="N1252" i="1"/>
  <c r="N1589" i="1"/>
  <c r="Z1239" i="1"/>
  <c r="AD1239" i="1" s="1"/>
  <c r="AO1239" i="1" s="1"/>
  <c r="BE1239" i="1" s="1"/>
  <c r="BD1579" i="1"/>
  <c r="N1812" i="1"/>
  <c r="V1537" i="1"/>
  <c r="BD1758" i="1"/>
  <c r="N1319" i="1"/>
  <c r="AH1477" i="1"/>
  <c r="AI1477" i="1" s="1"/>
  <c r="AH1505" i="1"/>
  <c r="AI1505" i="1" s="1"/>
  <c r="N1745" i="1"/>
  <c r="BD1503" i="1"/>
  <c r="N1522" i="1"/>
  <c r="N1364" i="1"/>
  <c r="BD1288" i="1"/>
  <c r="S1982" i="1" s="1" a="1"/>
  <c r="S1982" i="1" s="1"/>
  <c r="P1982" i="1" a="1"/>
  <c r="P1982" i="1" s="1"/>
  <c r="N1259" i="1"/>
  <c r="Z1472" i="1"/>
  <c r="AD1472" i="1" s="1"/>
  <c r="AO1472" i="1" s="1"/>
  <c r="BE1472" i="1" s="1"/>
  <c r="BL1472" i="1" s="1"/>
  <c r="BD1573" i="1"/>
  <c r="N1665" i="1"/>
  <c r="N1477" i="1"/>
  <c r="N1798" i="1"/>
  <c r="V1777" i="1"/>
  <c r="N1771" i="1"/>
  <c r="Z1255" i="1"/>
  <c r="AD1255" i="1" s="1"/>
  <c r="AO1255" i="1" s="1"/>
  <c r="BE1255" i="1" s="1"/>
  <c r="BL1255" i="1" s="1"/>
  <c r="N1529" i="1"/>
  <c r="V1666" i="1"/>
  <c r="BD1348" i="1"/>
  <c r="AH1244" i="1"/>
  <c r="AI1244" i="1" s="1"/>
  <c r="G1855" i="1" a="1"/>
  <c r="G1855" i="1" s="1"/>
  <c r="L1855" i="1" s="1"/>
  <c r="G1842" i="1" a="1"/>
  <c r="G1842" i="1" s="1"/>
  <c r="L1842" i="1" s="1"/>
  <c r="G1915" i="1" a="1"/>
  <c r="G1915" i="1" s="1"/>
  <c r="L1915" i="1" s="1"/>
  <c r="G1914" i="1" a="1"/>
  <c r="G1914" i="1" s="1"/>
  <c r="L1914" i="1" s="1"/>
  <c r="G1871" i="1" a="1"/>
  <c r="G1871" i="1" s="1"/>
  <c r="L1871" i="1" s="1"/>
  <c r="G1869" i="1" a="1"/>
  <c r="G1869" i="1" s="1"/>
  <c r="L1869" i="1" s="1"/>
  <c r="G1888" i="1" a="1"/>
  <c r="G1888" i="1" s="1"/>
  <c r="L1888" i="1" s="1"/>
  <c r="G1827" i="1" a="1"/>
  <c r="G1827" i="1" s="1"/>
  <c r="L1827" i="1" s="1"/>
  <c r="G1940" i="1" a="1"/>
  <c r="G1940" i="1" s="1"/>
  <c r="L1940" i="1" s="1"/>
  <c r="G1880" i="1" a="1"/>
  <c r="G1880" i="1" s="1"/>
  <c r="L1880" i="1" s="1"/>
  <c r="G1895" i="1" a="1"/>
  <c r="G1895" i="1" s="1"/>
  <c r="L1895" i="1" s="1"/>
  <c r="G1885" i="1" a="1"/>
  <c r="G1885" i="1" s="1"/>
  <c r="L1885" i="1" s="1"/>
  <c r="G1845" i="1" a="1"/>
  <c r="G1845" i="1" s="1"/>
  <c r="L1845" i="1" s="1"/>
  <c r="G1944" i="1" a="1"/>
  <c r="G1944" i="1" s="1"/>
  <c r="L1944" i="1" s="1"/>
  <c r="G1836" i="1" a="1"/>
  <c r="G1836" i="1" s="1"/>
  <c r="L1836" i="1" s="1"/>
  <c r="G1899" i="1" a="1"/>
  <c r="G1899" i="1" s="1"/>
  <c r="L1899" i="1" s="1"/>
  <c r="G1917" i="1" a="1"/>
  <c r="G1917" i="1" s="1"/>
  <c r="L1917" i="1" s="1"/>
  <c r="G1840" i="1" a="1"/>
  <c r="G1840" i="1" s="1"/>
  <c r="L1840" i="1" s="1"/>
  <c r="G1881" i="1" a="1"/>
  <c r="G1881" i="1" s="1"/>
  <c r="L1881" i="1" s="1"/>
  <c r="G1898" i="1" a="1"/>
  <c r="G1898" i="1" s="1"/>
  <c r="L1898" i="1" s="1"/>
  <c r="G1889" i="1" a="1"/>
  <c r="G1889" i="1" s="1"/>
  <c r="L1889" i="1" s="1"/>
  <c r="G1913" i="1" a="1"/>
  <c r="G1913" i="1" s="1"/>
  <c r="L1913" i="1" s="1"/>
  <c r="G1872" i="1" a="1"/>
  <c r="G1872" i="1" s="1"/>
  <c r="L1872" i="1" s="1"/>
  <c r="G1859" i="1" a="1"/>
  <c r="G1859" i="1" s="1"/>
  <c r="L1859" i="1" s="1"/>
  <c r="G1838" i="1" a="1"/>
  <c r="G1838" i="1" s="1"/>
  <c r="L1838" i="1" s="1"/>
  <c r="G1909" i="1" a="1"/>
  <c r="G1909" i="1" s="1"/>
  <c r="L1909" i="1" s="1"/>
  <c r="G1922" i="1" a="1"/>
  <c r="G1922" i="1" s="1"/>
  <c r="L1922" i="1" s="1"/>
  <c r="G1938" i="1" a="1"/>
  <c r="G1938" i="1" s="1"/>
  <c r="L1938" i="1" s="1"/>
  <c r="G1854" i="1" a="1"/>
  <c r="G1854" i="1" s="1"/>
  <c r="L1854" i="1" s="1"/>
  <c r="G1839" i="1" a="1"/>
  <c r="G1839" i="1" s="1"/>
  <c r="L1839" i="1" s="1"/>
  <c r="G1853" i="1" a="1"/>
  <c r="G1853" i="1" s="1"/>
  <c r="L1853" i="1" s="1"/>
  <c r="G1900" i="1" a="1"/>
  <c r="G1900" i="1" s="1"/>
  <c r="L1900" i="1" s="1"/>
  <c r="G1902" i="1" a="1"/>
  <c r="G1902" i="1" s="1"/>
  <c r="L1902" i="1" s="1"/>
  <c r="G1930" i="1" a="1"/>
  <c r="G1930" i="1" s="1"/>
  <c r="L1930" i="1" s="1"/>
  <c r="G1919" i="1" a="1"/>
  <c r="G1919" i="1" s="1"/>
  <c r="L1919" i="1" s="1"/>
  <c r="V1792" i="1"/>
  <c r="N1322" i="1"/>
  <c r="V1294" i="1"/>
  <c r="V1331" i="1"/>
  <c r="N1669" i="1"/>
  <c r="V1262" i="1"/>
  <c r="N1379" i="1"/>
  <c r="N1807" i="1"/>
  <c r="BD1363" i="1"/>
  <c r="N1445" i="1"/>
  <c r="N1819" i="1"/>
  <c r="BD1521" i="1"/>
  <c r="N1550" i="1"/>
  <c r="BD1811" i="1"/>
  <c r="AH1289" i="1"/>
  <c r="N1984" i="1" a="1"/>
  <c r="N1984" i="1" s="1"/>
  <c r="V1402" i="1"/>
  <c r="V1436" i="1"/>
  <c r="N1764" i="1"/>
  <c r="N1647" i="1"/>
  <c r="V1511" i="1"/>
  <c r="AW1535" i="1"/>
  <c r="AX1535" i="1" s="1"/>
  <c r="AW1773" i="1"/>
  <c r="AX1773" i="1" s="1"/>
  <c r="BD1773" i="1" s="1"/>
  <c r="N1280" i="1"/>
  <c r="V1702" i="1"/>
  <c r="V1615" i="1"/>
  <c r="N1459" i="1"/>
  <c r="Z1464" i="1"/>
  <c r="AD1464" i="1" s="1"/>
  <c r="AO1464" i="1" s="1"/>
  <c r="BE1464" i="1" s="1"/>
  <c r="BL1464" i="1" s="1"/>
  <c r="V1406" i="1"/>
  <c r="V1346" i="1"/>
  <c r="N1349" i="1"/>
  <c r="Z1562" i="1"/>
  <c r="AD1562" i="1" s="1"/>
  <c r="AO1562" i="1" s="1"/>
  <c r="BE1562" i="1" s="1"/>
  <c r="BL1562" i="1" s="1"/>
  <c r="N1387" i="1"/>
  <c r="N1367" i="1"/>
  <c r="N1759" i="1"/>
  <c r="Z1775" i="1"/>
  <c r="AD1775" i="1" s="1"/>
  <c r="AO1775" i="1" s="1"/>
  <c r="N1672" i="1"/>
  <c r="N1786" i="1"/>
  <c r="N1567" i="1"/>
  <c r="N1415" i="1"/>
  <c r="N1469" i="1"/>
  <c r="V1564" i="1"/>
  <c r="V1339" i="1"/>
  <c r="V1657" i="1"/>
  <c r="N1690" i="1"/>
  <c r="N1540" i="1"/>
  <c r="N1547" i="1"/>
  <c r="V1756" i="1"/>
  <c r="AW1334" i="1"/>
  <c r="AX1334" i="1" s="1"/>
  <c r="BD1334" i="1" s="1"/>
  <c r="AW1445" i="1"/>
  <c r="AX1445" i="1" s="1"/>
  <c r="BD1445" i="1" s="1"/>
  <c r="V1451" i="1"/>
  <c r="V1357" i="1"/>
  <c r="Z1305" i="1"/>
  <c r="AD1305" i="1" s="1"/>
  <c r="AO1305" i="1" s="1"/>
  <c r="N1791" i="1"/>
  <c r="V1447" i="1"/>
  <c r="N1310" i="1"/>
  <c r="AW1674" i="1"/>
  <c r="AX1674" i="1" s="1"/>
  <c r="BD1674" i="1" s="1"/>
  <c r="AW1675" i="1"/>
  <c r="AX1675" i="1" s="1"/>
  <c r="BD1675" i="1" s="1"/>
  <c r="AW1274" i="1"/>
  <c r="AX1274" i="1" s="1"/>
  <c r="BD1274" i="1" s="1"/>
  <c r="AW1505" i="1"/>
  <c r="AX1505" i="1" s="1"/>
  <c r="BD1505" i="1" s="1"/>
  <c r="AW1379" i="1"/>
  <c r="AX1379" i="1" s="1"/>
  <c r="BD1379" i="1" s="1"/>
  <c r="AW1355" i="1"/>
  <c r="AX1355" i="1" s="1"/>
  <c r="BD1355" i="1" s="1"/>
  <c r="AW1589" i="1"/>
  <c r="AX1589" i="1" s="1"/>
  <c r="BD1589" i="1" s="1"/>
  <c r="AW1771" i="1"/>
  <c r="AX1771" i="1" s="1"/>
  <c r="BD1771" i="1" s="1"/>
  <c r="Z1781" i="1"/>
  <c r="AD1781" i="1" s="1"/>
  <c r="AO1781" i="1" s="1"/>
  <c r="N1265" i="1"/>
  <c r="N1289" i="1"/>
  <c r="AW1364" i="1"/>
  <c r="AX1364" i="1" s="1"/>
  <c r="BD1364" i="1" s="1"/>
  <c r="AW1277" i="1"/>
  <c r="AX1277" i="1" s="1"/>
  <c r="BD1277" i="1" s="1"/>
  <c r="AW1774" i="1"/>
  <c r="AX1774" i="1" s="1"/>
  <c r="BD1774" i="1" s="1"/>
  <c r="AW1279" i="1"/>
  <c r="AX1279" i="1" s="1"/>
  <c r="AW1280" i="1"/>
  <c r="AX1280" i="1" s="1"/>
  <c r="BD1280" i="1" s="1"/>
  <c r="N1701" i="1"/>
  <c r="N1424" i="1"/>
  <c r="V1249" i="1"/>
  <c r="V1715" i="1"/>
  <c r="V1809" i="1"/>
  <c r="V1737" i="1"/>
  <c r="V1621" i="1"/>
  <c r="V1582" i="1"/>
  <c r="N1360" i="1"/>
  <c r="V1571" i="1"/>
  <c r="V1526" i="1"/>
  <c r="N1654" i="1"/>
  <c r="N1595" i="1"/>
  <c r="V1456" i="1"/>
  <c r="T1456" i="1"/>
  <c r="U1456" i="1" s="1"/>
  <c r="D29" i="1"/>
  <c r="C29" i="1"/>
  <c r="G30" i="1"/>
  <c r="H29" i="1" a="1"/>
  <c r="H29" i="1" s="1"/>
  <c r="B30" i="1"/>
  <c r="A30" i="1"/>
  <c r="BE1597" i="1" l="1"/>
  <c r="BL1597" i="1" s="1"/>
  <c r="BE1283" i="1"/>
  <c r="BL1283" i="1" s="1"/>
  <c r="BE1329" i="1"/>
  <c r="BL1329" i="1" s="1"/>
  <c r="BE1619" i="1"/>
  <c r="BL1619" i="1" s="1"/>
  <c r="BE1754" i="1"/>
  <c r="BL1754" i="1" s="1"/>
  <c r="BE1561" i="1"/>
  <c r="BL1561" i="1" s="1"/>
  <c r="BE1568" i="1"/>
  <c r="BL1568" i="1" s="1"/>
  <c r="BE1802" i="1"/>
  <c r="BL1802" i="1" s="1"/>
  <c r="BE1373" i="1"/>
  <c r="BL1373" i="1" s="1"/>
  <c r="BE1781" i="1"/>
  <c r="BL1781" i="1" s="1"/>
  <c r="BE1775" i="1"/>
  <c r="BL1775" i="1" s="1"/>
  <c r="BE1426" i="1"/>
  <c r="BL1426" i="1" s="1"/>
  <c r="BE1305" i="1"/>
  <c r="BL1305" i="1" s="1"/>
  <c r="BE1336" i="1"/>
  <c r="BL1336" i="1" s="1"/>
  <c r="BE1419" i="1"/>
  <c r="BL1419" i="1" s="1"/>
  <c r="BE1691" i="1"/>
  <c r="BL1691" i="1" s="1"/>
  <c r="BE1260" i="1"/>
  <c r="BL1260" i="1" s="1"/>
  <c r="AC1553" i="1"/>
  <c r="BE1238" i="1"/>
  <c r="AC1677" i="1"/>
  <c r="AC1434" i="1"/>
  <c r="AC1254" i="1"/>
  <c r="AC1726" i="1"/>
  <c r="AC1291" i="1"/>
  <c r="AC1239" i="1"/>
  <c r="AC1684" i="1"/>
  <c r="AD1523" i="1"/>
  <c r="AO1523" i="1" s="1"/>
  <c r="AD1641" i="1"/>
  <c r="AO1641" i="1" s="1"/>
  <c r="AC1305" i="1"/>
  <c r="AD1554" i="1"/>
  <c r="AO1554" i="1" s="1"/>
  <c r="BE1554" i="1" s="1"/>
  <c r="BL1554" i="1" s="1"/>
  <c r="J28" i="1"/>
  <c r="K28" i="1" s="1"/>
  <c r="AC1419" i="1"/>
  <c r="AD1642" i="1"/>
  <c r="AO1642" i="1" s="1"/>
  <c r="BE1642" i="1" s="1"/>
  <c r="BL1642" i="1" s="1"/>
  <c r="AC1569" i="1"/>
  <c r="AD1344" i="1"/>
  <c r="AO1344" i="1" s="1"/>
  <c r="AC1678" i="1"/>
  <c r="AC1775" i="1"/>
  <c r="AC1754" i="1"/>
  <c r="AC1685" i="1"/>
  <c r="AC1509" i="1"/>
  <c r="AC1720" i="1"/>
  <c r="Z1440" i="1"/>
  <c r="AB1440" i="1"/>
  <c r="Z1655" i="1"/>
  <c r="AB1655" i="1"/>
  <c r="S1966" i="1" a="1"/>
  <c r="S1966" i="1" s="1"/>
  <c r="Z1292" i="1"/>
  <c r="AB1292" i="1"/>
  <c r="Z1383" i="1"/>
  <c r="AB1383" i="1"/>
  <c r="Z1389" i="1"/>
  <c r="AB1389" i="1"/>
  <c r="Z1598" i="1"/>
  <c r="AB1598" i="1"/>
  <c r="Z1575" i="1"/>
  <c r="AB1575" i="1"/>
  <c r="AD1553" i="1"/>
  <c r="AO1553" i="1" s="1"/>
  <c r="Q1966" i="1" a="1"/>
  <c r="Q1966" i="1" s="1"/>
  <c r="U1966" i="1" s="1"/>
  <c r="Z1473" i="1"/>
  <c r="AB1473" i="1"/>
  <c r="Z1427" i="1"/>
  <c r="AB1427" i="1"/>
  <c r="Z1284" i="1"/>
  <c r="AB1284" i="1"/>
  <c r="AD1509" i="1"/>
  <c r="AO1509" i="1" s="1"/>
  <c r="Z1428" i="1"/>
  <c r="AB1428" i="1"/>
  <c r="Z1748" i="1"/>
  <c r="AB1748" i="1"/>
  <c r="Z1760" i="1"/>
  <c r="AB1760" i="1"/>
  <c r="AD1684" i="1"/>
  <c r="AO1684" i="1" s="1"/>
  <c r="Z1570" i="1"/>
  <c r="AB1570" i="1"/>
  <c r="Z1776" i="1"/>
  <c r="AB1776" i="1"/>
  <c r="AC1472" i="1"/>
  <c r="AC1344" i="1"/>
  <c r="AC1329" i="1"/>
  <c r="AC1554" i="1"/>
  <c r="AC1802" i="1"/>
  <c r="AC1641" i="1"/>
  <c r="Z1607" i="1"/>
  <c r="AB1607" i="1"/>
  <c r="AC1607" i="1" s="1"/>
  <c r="AD1677" i="1"/>
  <c r="AO1677" i="1" s="1"/>
  <c r="Z1338" i="1"/>
  <c r="AB1338" i="1"/>
  <c r="Z1614" i="1"/>
  <c r="AB1614" i="1"/>
  <c r="Z1485" i="1"/>
  <c r="AB1485" i="1"/>
  <c r="AC1464" i="1"/>
  <c r="AC1255" i="1"/>
  <c r="Z1247" i="1"/>
  <c r="AB1247" i="1"/>
  <c r="Z1613" i="1"/>
  <c r="AB1613" i="1"/>
  <c r="AC1642" i="1"/>
  <c r="AC1713" i="1"/>
  <c r="AC1606" i="1"/>
  <c r="AC1619" i="1"/>
  <c r="AC1691" i="1"/>
  <c r="AC1523" i="1"/>
  <c r="Z1479" i="1"/>
  <c r="AB1479" i="1"/>
  <c r="Z1395" i="1"/>
  <c r="AB1395" i="1"/>
  <c r="Z1382" i="1"/>
  <c r="AB1382" i="1"/>
  <c r="Z1446" i="1"/>
  <c r="AB1446" i="1"/>
  <c r="Z1692" i="1"/>
  <c r="AB1692" i="1"/>
  <c r="Z1299" i="1"/>
  <c r="AB1299" i="1"/>
  <c r="AD1299" i="1" s="1"/>
  <c r="AO1299" i="1" s="1"/>
  <c r="AD1434" i="1"/>
  <c r="AO1434" i="1" s="1"/>
  <c r="Z1491" i="1"/>
  <c r="AB1491" i="1"/>
  <c r="Z1248" i="1"/>
  <c r="AB1248" i="1"/>
  <c r="AC1562" i="1"/>
  <c r="Z1337" i="1"/>
  <c r="AB1337" i="1"/>
  <c r="Z1374" i="1"/>
  <c r="AB1374" i="1"/>
  <c r="Z1530" i="1"/>
  <c r="AB1530" i="1"/>
  <c r="AD1685" i="1"/>
  <c r="AO1685" i="1" s="1"/>
  <c r="BE1685" i="1" s="1"/>
  <c r="BL1685" i="1" s="1"/>
  <c r="AD1291" i="1"/>
  <c r="AO1291" i="1" s="1"/>
  <c r="AD1720" i="1"/>
  <c r="AO1720" i="1" s="1"/>
  <c r="Z1525" i="1"/>
  <c r="AB1525" i="1"/>
  <c r="Z1782" i="1"/>
  <c r="AB1782" i="1"/>
  <c r="AD1726" i="1"/>
  <c r="AO1726" i="1" s="1"/>
  <c r="AC1260" i="1"/>
  <c r="Z1649" i="1"/>
  <c r="AB1649" i="1"/>
  <c r="Z1517" i="1"/>
  <c r="AB1517" i="1"/>
  <c r="Z1350" i="1"/>
  <c r="AD1350" i="1" s="1"/>
  <c r="AO1350" i="1" s="1"/>
  <c r="Z1808" i="1"/>
  <c r="AB1808" i="1"/>
  <c r="AC1524" i="1"/>
  <c r="AC1781" i="1"/>
  <c r="BF1330" i="1"/>
  <c r="Y1732" i="1"/>
  <c r="AB1732" i="1" s="1"/>
  <c r="BF1248" i="1"/>
  <c r="Y1510" i="1"/>
  <c r="AB1510" i="1" s="1"/>
  <c r="Y1435" i="1"/>
  <c r="AB1435" i="1" s="1"/>
  <c r="Y1311" i="1"/>
  <c r="BF1375" i="1"/>
  <c r="BF1383" i="1"/>
  <c r="BF1760" i="1"/>
  <c r="Y1650" i="1"/>
  <c r="Y1420" i="1"/>
  <c r="Y1401" i="1"/>
  <c r="Y1531" i="1"/>
  <c r="Y1555" i="1"/>
  <c r="BF1396" i="1"/>
  <c r="Y1721" i="1"/>
  <c r="BF1576" i="1"/>
  <c r="BF1643" i="1"/>
  <c r="BF1486" i="1"/>
  <c r="Y1679" i="1"/>
  <c r="Y1345" i="1"/>
  <c r="Y1625" i="1"/>
  <c r="Y1465" i="1"/>
  <c r="BF1356" i="1"/>
  <c r="BF1661" i="1"/>
  <c r="BF1714" i="1"/>
  <c r="Y1581" i="1"/>
  <c r="W1564" i="1"/>
  <c r="Y1564" i="1" s="1"/>
  <c r="BF1614" i="1"/>
  <c r="W1626" i="1"/>
  <c r="Y1626" i="1" s="1"/>
  <c r="W1722" i="1"/>
  <c r="Y1722" i="1" s="1"/>
  <c r="AB1722" i="1" s="1"/>
  <c r="BF1300" i="1"/>
  <c r="BF1749" i="1"/>
  <c r="W1271" i="1"/>
  <c r="BF1271" i="1" s="1"/>
  <c r="W1312" i="1"/>
  <c r="Y1312" i="1" s="1"/>
  <c r="Y1293" i="1"/>
  <c r="W1474" i="1"/>
  <c r="Y1474" i="1" s="1"/>
  <c r="AB1474" i="1" s="1"/>
  <c r="W1519" i="1"/>
  <c r="Y1519" i="1" s="1"/>
  <c r="Y1686" i="1"/>
  <c r="BF1261" i="1"/>
  <c r="W1481" i="1"/>
  <c r="Y1481" i="1" s="1"/>
  <c r="AB1481" i="1" s="1"/>
  <c r="T1793" i="1"/>
  <c r="U1793" i="1" s="1"/>
  <c r="X1793" i="1" s="1"/>
  <c r="T1347" i="1"/>
  <c r="U1347" i="1" s="1"/>
  <c r="X1347" i="1" s="1"/>
  <c r="T1583" i="1"/>
  <c r="U1583" i="1" s="1"/>
  <c r="X1583" i="1" s="1"/>
  <c r="T1694" i="1"/>
  <c r="U1694" i="1" s="1"/>
  <c r="X1694" i="1" s="1"/>
  <c r="T1688" i="1"/>
  <c r="U1688" i="1" s="1"/>
  <c r="X1688" i="1" s="1"/>
  <c r="T1287" i="1"/>
  <c r="U1287" i="1" s="1"/>
  <c r="X1287" i="1" s="1"/>
  <c r="T1340" i="1"/>
  <c r="U1340" i="1" s="1"/>
  <c r="X1340" i="1" s="1"/>
  <c r="T1250" i="1"/>
  <c r="U1250" i="1" s="1"/>
  <c r="X1250" i="1" s="1"/>
  <c r="T1482" i="1"/>
  <c r="U1482" i="1" s="1"/>
  <c r="X1482" i="1" s="1"/>
  <c r="W1687" i="1"/>
  <c r="Y1687" i="1" s="1"/>
  <c r="AB1687" i="1" s="1"/>
  <c r="BF1808" i="1"/>
  <c r="T1377" i="1"/>
  <c r="U1377" i="1" s="1"/>
  <c r="X1377" i="1" s="1"/>
  <c r="BF1563" i="1"/>
  <c r="W1733" i="1"/>
  <c r="Y1733" i="1" s="1"/>
  <c r="AB1733" i="1" s="1"/>
  <c r="T1796" i="1"/>
  <c r="U1796" i="1" s="1"/>
  <c r="X1796" i="1" s="1"/>
  <c r="T1358" i="1"/>
  <c r="U1358" i="1" s="1"/>
  <c r="X1358" i="1" s="1"/>
  <c r="T1257" i="1"/>
  <c r="U1257" i="1" s="1"/>
  <c r="X1257" i="1" s="1"/>
  <c r="T1275" i="1"/>
  <c r="U1275" i="1" s="1"/>
  <c r="X1275" i="1" s="1"/>
  <c r="W1442" i="1"/>
  <c r="Y1442" i="1" s="1"/>
  <c r="T1512" i="1"/>
  <c r="U1512" i="1" s="1"/>
  <c r="X1512" i="1" s="1"/>
  <c r="T1475" i="1"/>
  <c r="U1475" i="1" s="1"/>
  <c r="X1475" i="1" s="1"/>
  <c r="T1313" i="1"/>
  <c r="U1313" i="1" s="1"/>
  <c r="X1313" i="1" s="1"/>
  <c r="T1500" i="1"/>
  <c r="U1500" i="1" s="1"/>
  <c r="X1500" i="1" s="1"/>
  <c r="T1410" i="1"/>
  <c r="U1410" i="1" s="1"/>
  <c r="X1410" i="1" s="1"/>
  <c r="W1421" i="1"/>
  <c r="BF1421" i="1" s="1"/>
  <c r="T1616" i="1"/>
  <c r="U1616" i="1" s="1"/>
  <c r="X1616" i="1" s="1"/>
  <c r="Y1240" i="1"/>
  <c r="W1241" i="1"/>
  <c r="Y1241" i="1" s="1"/>
  <c r="BF1536" i="1"/>
  <c r="T1407" i="1"/>
  <c r="U1407" i="1" s="1"/>
  <c r="X1407" i="1" s="1"/>
  <c r="T1634" i="1"/>
  <c r="U1634" i="1" s="1"/>
  <c r="X1634" i="1" s="1"/>
  <c r="T1631" i="1"/>
  <c r="U1631" i="1" s="1"/>
  <c r="X1631" i="1" s="1"/>
  <c r="T1739" i="1"/>
  <c r="U1739" i="1" s="1"/>
  <c r="X1739" i="1" s="1"/>
  <c r="T1769" i="1"/>
  <c r="U1769" i="1" s="1"/>
  <c r="X1769" i="1" s="1"/>
  <c r="T1242" i="1"/>
  <c r="U1242" i="1" s="1"/>
  <c r="X1242" i="1" s="1"/>
  <c r="T1398" i="1"/>
  <c r="U1398" i="1" s="1"/>
  <c r="X1398" i="1" s="1"/>
  <c r="T1332" i="1"/>
  <c r="U1332" i="1" s="1"/>
  <c r="X1332" i="1" s="1"/>
  <c r="T1805" i="1"/>
  <c r="U1805" i="1" s="1"/>
  <c r="X1805" i="1" s="1"/>
  <c r="T1758" i="1"/>
  <c r="U1758" i="1" s="1"/>
  <c r="X1758" i="1" s="1"/>
  <c r="T1723" i="1"/>
  <c r="U1723" i="1" s="1"/>
  <c r="X1723" i="1" s="1"/>
  <c r="T1738" i="1"/>
  <c r="U1738" i="1" s="1"/>
  <c r="X1738" i="1" s="1"/>
  <c r="T1467" i="1"/>
  <c r="U1467" i="1" s="1"/>
  <c r="X1467" i="1" s="1"/>
  <c r="T1817" i="1"/>
  <c r="U1817" i="1" s="1"/>
  <c r="X1817" i="1" s="1"/>
  <c r="W1783" i="1"/>
  <c r="Y1783" i="1" s="1"/>
  <c r="AB1783" i="1" s="1"/>
  <c r="W1331" i="1"/>
  <c r="BF1331" i="1" s="1"/>
  <c r="T1302" i="1"/>
  <c r="U1302" i="1" s="1"/>
  <c r="X1302" i="1" s="1"/>
  <c r="T1663" i="1"/>
  <c r="U1663" i="1" s="1"/>
  <c r="X1663" i="1" s="1"/>
  <c r="Y1787" i="1"/>
  <c r="T1757" i="1"/>
  <c r="U1757" i="1" s="1"/>
  <c r="X1757" i="1" s="1"/>
  <c r="T1716" i="1"/>
  <c r="U1716" i="1" s="1"/>
  <c r="X1716" i="1" s="1"/>
  <c r="T1452" i="1"/>
  <c r="U1452" i="1" s="1"/>
  <c r="X1452" i="1" s="1"/>
  <c r="T1627" i="1"/>
  <c r="U1627" i="1" s="1"/>
  <c r="X1627" i="1" s="1"/>
  <c r="W1316" i="1"/>
  <c r="BF1316" i="1" s="1"/>
  <c r="W1352" i="1"/>
  <c r="Y1352" i="1" s="1"/>
  <c r="AB1352" i="1" s="1"/>
  <c r="W1532" i="1"/>
  <c r="BF1532" i="1" s="1"/>
  <c r="W1301" i="1"/>
  <c r="Y1301" i="1" s="1"/>
  <c r="AB1301" i="1" s="1"/>
  <c r="T1609" i="1"/>
  <c r="U1609" i="1" s="1"/>
  <c r="X1609" i="1" s="1"/>
  <c r="T1622" i="1"/>
  <c r="U1622" i="1" s="1"/>
  <c r="X1622" i="1" s="1"/>
  <c r="T1652" i="1"/>
  <c r="U1652" i="1" s="1"/>
  <c r="X1652" i="1" s="1"/>
  <c r="T1766" i="1"/>
  <c r="U1766" i="1" s="1"/>
  <c r="X1766" i="1" s="1"/>
  <c r="W1556" i="1"/>
  <c r="BF1556" i="1" s="1"/>
  <c r="W1765" i="1"/>
  <c r="Y1765" i="1" s="1"/>
  <c r="W1451" i="1"/>
  <c r="BF1451" i="1" s="1"/>
  <c r="W1437" i="1"/>
  <c r="BF1437" i="1" s="1"/>
  <c r="T1392" i="1"/>
  <c r="U1392" i="1" s="1"/>
  <c r="X1392" i="1" s="1"/>
  <c r="T1448" i="1"/>
  <c r="U1448" i="1" s="1"/>
  <c r="X1448" i="1" s="1"/>
  <c r="T1295" i="1"/>
  <c r="U1295" i="1" s="1"/>
  <c r="X1295" i="1" s="1"/>
  <c r="T1814" i="1"/>
  <c r="U1814" i="1" s="1"/>
  <c r="X1814" i="1" s="1"/>
  <c r="W1466" i="1"/>
  <c r="Y1466" i="1" s="1"/>
  <c r="W1809" i="1"/>
  <c r="BF1809" i="1" s="1"/>
  <c r="W1357" i="1"/>
  <c r="Y1357" i="1" s="1"/>
  <c r="AB1357" i="1" s="1"/>
  <c r="W1262" i="1"/>
  <c r="Y1262" i="1" s="1"/>
  <c r="Y1620" i="1"/>
  <c r="T1578" i="1"/>
  <c r="U1578" i="1" s="1"/>
  <c r="X1578" i="1" s="1"/>
  <c r="T1317" i="1"/>
  <c r="U1317" i="1" s="1"/>
  <c r="X1317" i="1" s="1"/>
  <c r="T1545" i="1"/>
  <c r="U1545" i="1" s="1"/>
  <c r="X1545" i="1" s="1"/>
  <c r="T1729" i="1"/>
  <c r="U1729" i="1" s="1"/>
  <c r="X1729" i="1" s="1"/>
  <c r="T1527" i="1"/>
  <c r="U1527" i="1" s="1"/>
  <c r="X1527" i="1" s="1"/>
  <c r="BF1727" i="1"/>
  <c r="BF1285" i="1"/>
  <c r="T1972" i="1" s="1" a="1"/>
  <c r="T1972" i="1" s="1"/>
  <c r="W1651" i="1"/>
  <c r="BF1651" i="1" s="1"/>
  <c r="W1249" i="1"/>
  <c r="Y1249" i="1" s="1"/>
  <c r="AB1249" i="1" s="1"/>
  <c r="W1792" i="1"/>
  <c r="Y1792" i="1" s="1"/>
  <c r="W1294" i="1"/>
  <c r="Y1294" i="1" s="1"/>
  <c r="T1268" i="1"/>
  <c r="U1268" i="1" s="1"/>
  <c r="X1268" i="1" s="1"/>
  <c r="T1741" i="1"/>
  <c r="U1741" i="1" s="1"/>
  <c r="X1741" i="1" s="1"/>
  <c r="T1557" i="1"/>
  <c r="U1557" i="1" s="1"/>
  <c r="X1557" i="1" s="1"/>
  <c r="T1703" i="1"/>
  <c r="U1703" i="1" s="1"/>
  <c r="X1703" i="1" s="1"/>
  <c r="T1353" i="1"/>
  <c r="U1353" i="1" s="1"/>
  <c r="X1353" i="1" s="1"/>
  <c r="W1307" i="1"/>
  <c r="Y1307" i="1" s="1"/>
  <c r="AB1307" i="1" s="1"/>
  <c r="W1693" i="1"/>
  <c r="Y1693" i="1" s="1"/>
  <c r="AB1693" i="1" s="1"/>
  <c r="W1615" i="1"/>
  <c r="Y1615" i="1" s="1"/>
  <c r="AB1615" i="1" s="1"/>
  <c r="W1391" i="1"/>
  <c r="Y1391" i="1" s="1"/>
  <c r="W1267" i="1"/>
  <c r="Y1267" i="1" s="1"/>
  <c r="AB1267" i="1" s="1"/>
  <c r="T1430" i="1"/>
  <c r="U1430" i="1" s="1"/>
  <c r="X1430" i="1" s="1"/>
  <c r="BF1428" i="1"/>
  <c r="T1320" i="1"/>
  <c r="U1320" i="1" s="1"/>
  <c r="X1320" i="1" s="1"/>
  <c r="T1422" i="1"/>
  <c r="U1422" i="1" s="1"/>
  <c r="X1422" i="1" s="1"/>
  <c r="BF1782" i="1"/>
  <c r="W1702" i="1"/>
  <c r="BF1702" i="1" s="1"/>
  <c r="W1600" i="1"/>
  <c r="Y1600" i="1" s="1"/>
  <c r="W1436" i="1"/>
  <c r="Y1436" i="1" s="1"/>
  <c r="AB1436" i="1" s="1"/>
  <c r="W1526" i="1"/>
  <c r="Y1526" i="1" s="1"/>
  <c r="W1511" i="1"/>
  <c r="BF1511" i="1" s="1"/>
  <c r="T1667" i="1"/>
  <c r="U1667" i="1" s="1"/>
  <c r="X1667" i="1" s="1"/>
  <c r="T1734" i="1"/>
  <c r="U1734" i="1" s="1"/>
  <c r="X1734" i="1" s="1"/>
  <c r="T1789" i="1"/>
  <c r="U1789" i="1" s="1"/>
  <c r="X1789" i="1" s="1"/>
  <c r="BF1525" i="1"/>
  <c r="T1488" i="1"/>
  <c r="U1488" i="1" s="1"/>
  <c r="X1488" i="1" s="1"/>
  <c r="T1601" i="1"/>
  <c r="U1601" i="1" s="1"/>
  <c r="X1601" i="1" s="1"/>
  <c r="T1520" i="1"/>
  <c r="U1520" i="1" s="1"/>
  <c r="X1520" i="1" s="1"/>
  <c r="W1492" i="1"/>
  <c r="Y1492" i="1" s="1"/>
  <c r="W1666" i="1"/>
  <c r="BF1666" i="1" s="1"/>
  <c r="W1750" i="1"/>
  <c r="Y1750" i="1" s="1"/>
  <c r="W1737" i="1"/>
  <c r="Y1737" i="1" s="1"/>
  <c r="AB1737" i="1" s="1"/>
  <c r="W1397" i="1"/>
  <c r="BF1397" i="1" s="1"/>
  <c r="T1681" i="1"/>
  <c r="U1681" i="1" s="1"/>
  <c r="X1681" i="1" s="1"/>
  <c r="T1497" i="1"/>
  <c r="U1497" i="1" s="1"/>
  <c r="X1497" i="1" s="1"/>
  <c r="T1658" i="1"/>
  <c r="U1658" i="1" s="1"/>
  <c r="X1658" i="1" s="1"/>
  <c r="T1579" i="1"/>
  <c r="U1579" i="1" s="1"/>
  <c r="X1579" i="1" s="1"/>
  <c r="T1706" i="1"/>
  <c r="U1706" i="1" s="1"/>
  <c r="X1706" i="1" s="1"/>
  <c r="BF1390" i="1"/>
  <c r="BF1491" i="1"/>
  <c r="BF1776" i="1"/>
  <c r="Y1351" i="1"/>
  <c r="BF1306" i="1"/>
  <c r="W1813" i="1"/>
  <c r="Y1813" i="1" s="1"/>
  <c r="AB1813" i="1" s="1"/>
  <c r="W1571" i="1"/>
  <c r="Y1571" i="1" s="1"/>
  <c r="W1447" i="1"/>
  <c r="Y1447" i="1" s="1"/>
  <c r="AB1447" i="1" s="1"/>
  <c r="W1582" i="1"/>
  <c r="BF1582" i="1" s="1"/>
  <c r="W1537" i="1"/>
  <c r="Y1537" i="1" s="1"/>
  <c r="W1644" i="1"/>
  <c r="BF1644" i="1" s="1"/>
  <c r="T1670" i="1"/>
  <c r="U1670" i="1" s="1"/>
  <c r="X1670" i="1" s="1"/>
  <c r="T1778" i="1"/>
  <c r="U1778" i="1" s="1"/>
  <c r="X1778" i="1" s="1"/>
  <c r="T1645" i="1"/>
  <c r="U1645" i="1" s="1"/>
  <c r="X1645" i="1" s="1"/>
  <c r="BF1697" i="1"/>
  <c r="T1810" i="1"/>
  <c r="U1810" i="1" s="1"/>
  <c r="X1810" i="1" s="1"/>
  <c r="BF1473" i="1"/>
  <c r="BF1384" i="1"/>
  <c r="BF1692" i="1"/>
  <c r="T1572" i="1"/>
  <c r="U1572" i="1" s="1"/>
  <c r="X1572" i="1" s="1"/>
  <c r="T1308" i="1"/>
  <c r="U1308" i="1" s="1"/>
  <c r="X1308" i="1" s="1"/>
  <c r="T1272" i="1"/>
  <c r="U1272" i="1" s="1"/>
  <c r="X1272" i="1" s="1"/>
  <c r="T1784" i="1"/>
  <c r="U1784" i="1" s="1"/>
  <c r="X1784" i="1" s="1"/>
  <c r="BF1480" i="1"/>
  <c r="T1455" i="1"/>
  <c r="U1455" i="1" s="1"/>
  <c r="X1455" i="1" s="1"/>
  <c r="Y1518" i="1"/>
  <c r="W1728" i="1"/>
  <c r="Y1728" i="1" s="1"/>
  <c r="W1804" i="1"/>
  <c r="BF1804" i="1" s="1"/>
  <c r="W1429" i="1"/>
  <c r="Y1429" i="1" s="1"/>
  <c r="AB1429" i="1" s="1"/>
  <c r="W1256" i="1"/>
  <c r="Y1256" i="1" s="1"/>
  <c r="W1608" i="1"/>
  <c r="Y1608" i="1" s="1"/>
  <c r="W1402" i="1"/>
  <c r="Y1402" i="1" s="1"/>
  <c r="AB1402" i="1" s="1"/>
  <c r="W1788" i="1"/>
  <c r="Y1788" i="1" s="1"/>
  <c r="AB1788" i="1" s="1"/>
  <c r="W1339" i="1"/>
  <c r="BF1339" i="1" s="1"/>
  <c r="T1493" i="1"/>
  <c r="U1493" i="1" s="1"/>
  <c r="X1493" i="1" s="1"/>
  <c r="T1762" i="1"/>
  <c r="U1762" i="1" s="1"/>
  <c r="X1762" i="1" s="1"/>
  <c r="BF1599" i="1"/>
  <c r="BF1286" i="1"/>
  <c r="BF1441" i="1"/>
  <c r="T1443" i="1"/>
  <c r="U1443" i="1" s="1"/>
  <c r="X1443" i="1" s="1"/>
  <c r="W1487" i="1"/>
  <c r="BF1487" i="1" s="1"/>
  <c r="W1630" i="1"/>
  <c r="Y1630" i="1" s="1"/>
  <c r="W1621" i="1"/>
  <c r="BF1621" i="1" s="1"/>
  <c r="W1698" i="1"/>
  <c r="Y1698" i="1" s="1"/>
  <c r="AB1698" i="1" s="1"/>
  <c r="W1680" i="1"/>
  <c r="Y1680" i="1" s="1"/>
  <c r="AB1680" i="1" s="1"/>
  <c r="T1673" i="1"/>
  <c r="U1673" i="1" s="1"/>
  <c r="X1673" i="1" s="1"/>
  <c r="BF1338" i="1"/>
  <c r="Y1656" i="1"/>
  <c r="BF1266" i="1"/>
  <c r="BF1803" i="1"/>
  <c r="T1587" i="1"/>
  <c r="U1587" i="1" s="1"/>
  <c r="X1587" i="1" s="1"/>
  <c r="T1699" i="1"/>
  <c r="U1699" i="1" s="1"/>
  <c r="X1699" i="1" s="1"/>
  <c r="T1542" i="1"/>
  <c r="U1542" i="1" s="1"/>
  <c r="X1542" i="1" s="1"/>
  <c r="T1751" i="1"/>
  <c r="U1751" i="1" s="1"/>
  <c r="X1751" i="1" s="1"/>
  <c r="Y1755" i="1"/>
  <c r="T1385" i="1"/>
  <c r="U1385" i="1" s="1"/>
  <c r="X1385" i="1" s="1"/>
  <c r="T1590" i="1"/>
  <c r="U1590" i="1" s="1"/>
  <c r="X1590" i="1" s="1"/>
  <c r="T1538" i="1"/>
  <c r="U1538" i="1" s="1"/>
  <c r="X1538" i="1" s="1"/>
  <c r="W1715" i="1"/>
  <c r="BF1715" i="1" s="1"/>
  <c r="W1376" i="1"/>
  <c r="Y1376" i="1" s="1"/>
  <c r="AB1376" i="1" s="1"/>
  <c r="W1496" i="1"/>
  <c r="BF1496" i="1" s="1"/>
  <c r="W1657" i="1"/>
  <c r="Y1657" i="1" s="1"/>
  <c r="AB1657" i="1" s="1"/>
  <c r="W1541" i="1"/>
  <c r="Y1541" i="1" s="1"/>
  <c r="AB1541" i="1" s="1"/>
  <c r="W1761" i="1"/>
  <c r="Y1761" i="1" s="1"/>
  <c r="AB1761" i="1" s="1"/>
  <c r="W1756" i="1"/>
  <c r="BF1756" i="1" s="1"/>
  <c r="W1577" i="1"/>
  <c r="BF1577" i="1" s="1"/>
  <c r="T1365" i="1"/>
  <c r="U1365" i="1" s="1"/>
  <c r="X1365" i="1" s="1"/>
  <c r="T1318" i="1"/>
  <c r="U1318" i="1" s="1"/>
  <c r="X1318" i="1" s="1"/>
  <c r="T1362" i="1"/>
  <c r="U1362" i="1" s="1"/>
  <c r="X1362" i="1" s="1"/>
  <c r="T1565" i="1"/>
  <c r="U1565" i="1" s="1"/>
  <c r="X1565" i="1" s="1"/>
  <c r="T1263" i="1"/>
  <c r="U1263" i="1" s="1"/>
  <c r="X1263" i="1" s="1"/>
  <c r="T1533" i="1"/>
  <c r="U1533" i="1" s="1"/>
  <c r="X1533" i="1" s="1"/>
  <c r="T1403" i="1"/>
  <c r="U1403" i="1" s="1"/>
  <c r="X1403" i="1" s="1"/>
  <c r="W1346" i="1"/>
  <c r="Y1346" i="1" s="1"/>
  <c r="AB1346" i="1" s="1"/>
  <c r="W1586" i="1"/>
  <c r="Y1586" i="1" s="1"/>
  <c r="W1777" i="1"/>
  <c r="Y1777" i="1" s="1"/>
  <c r="AB1777" i="1" s="1"/>
  <c r="W1361" i="1"/>
  <c r="Y1361" i="1" s="1"/>
  <c r="AB1361" i="1" s="1"/>
  <c r="W1406" i="1"/>
  <c r="Y1406" i="1" s="1"/>
  <c r="W1662" i="1"/>
  <c r="BF1662" i="1" s="1"/>
  <c r="F29" i="1"/>
  <c r="I29" i="1" s="1"/>
  <c r="BD1349" i="1"/>
  <c r="BD1822" i="1"/>
  <c r="BD1460" i="1"/>
  <c r="BD1710" i="1"/>
  <c r="U1982" i="1"/>
  <c r="V1982" i="1" s="1"/>
  <c r="BD1745" i="1"/>
  <c r="BD1279" i="1"/>
  <c r="BD1367" i="1"/>
  <c r="BD1504" i="1"/>
  <c r="V1652" i="1"/>
  <c r="V1317" i="1"/>
  <c r="V1769" i="1"/>
  <c r="V1557" i="1"/>
  <c r="Z1390" i="1"/>
  <c r="AD1390" i="1" s="1"/>
  <c r="AO1390" i="1" s="1"/>
  <c r="BE1390" i="1" s="1"/>
  <c r="BL1390" i="1" s="1"/>
  <c r="V1398" i="1"/>
  <c r="V1766" i="1"/>
  <c r="BD1432" i="1"/>
  <c r="BD1415" i="1"/>
  <c r="Z1480" i="1"/>
  <c r="AD1480" i="1" s="1"/>
  <c r="AO1480" i="1" s="1"/>
  <c r="BE1480" i="1" s="1"/>
  <c r="BL1480" i="1" s="1"/>
  <c r="Z1643" i="1"/>
  <c r="AD1643" i="1" s="1"/>
  <c r="AO1643" i="1" s="1"/>
  <c r="BE1643" i="1" s="1"/>
  <c r="BL1643" i="1" s="1"/>
  <c r="V1758" i="1"/>
  <c r="V1814" i="1"/>
  <c r="V1729" i="1"/>
  <c r="V1688" i="1"/>
  <c r="V1443" i="1"/>
  <c r="V1520" i="1"/>
  <c r="V1627" i="1"/>
  <c r="V1512" i="1"/>
  <c r="Z1396" i="1"/>
  <c r="AD1396" i="1" s="1"/>
  <c r="AO1396" i="1" s="1"/>
  <c r="BE1396" i="1" s="1"/>
  <c r="BL1396" i="1" s="1"/>
  <c r="Z1384" i="1"/>
  <c r="AD1384" i="1" s="1"/>
  <c r="AO1384" i="1" s="1"/>
  <c r="BE1384" i="1" s="1"/>
  <c r="BL1384" i="1" s="1"/>
  <c r="V1979" i="1"/>
  <c r="AX1289" i="1"/>
  <c r="O1985" i="1" a="1"/>
  <c r="O1985" i="1" s="1"/>
  <c r="V1784" i="1"/>
  <c r="V1504" i="1"/>
  <c r="T1504" i="1"/>
  <c r="U1504" i="1" s="1"/>
  <c r="V1385" i="1"/>
  <c r="X1584" i="1"/>
  <c r="W1584" i="1"/>
  <c r="V1810" i="1"/>
  <c r="Z1261" i="1"/>
  <c r="AD1261" i="1" s="1"/>
  <c r="AO1261" i="1" s="1"/>
  <c r="BE1261" i="1" s="1"/>
  <c r="BL1261" i="1" s="1"/>
  <c r="Z1536" i="1"/>
  <c r="AD1536" i="1" s="1"/>
  <c r="AO1536" i="1" s="1"/>
  <c r="V1805" i="1"/>
  <c r="Z1441" i="1"/>
  <c r="AD1441" i="1" s="1"/>
  <c r="AO1441" i="1" s="1"/>
  <c r="BE1441" i="1" s="1"/>
  <c r="BL1441" i="1" s="1"/>
  <c r="V1403" i="1"/>
  <c r="V1272" i="1"/>
  <c r="V1410" i="1"/>
  <c r="Z1714" i="1"/>
  <c r="AD1714" i="1" s="1"/>
  <c r="AO1714" i="1" s="1"/>
  <c r="V1377" i="1"/>
  <c r="Z1285" i="1"/>
  <c r="AD1285" i="1" s="1"/>
  <c r="V1716" i="1"/>
  <c r="V1587" i="1"/>
  <c r="Z1563" i="1"/>
  <c r="AD1563" i="1" s="1"/>
  <c r="AO1563" i="1" s="1"/>
  <c r="BE1563" i="1" s="1"/>
  <c r="BL1563" i="1" s="1"/>
  <c r="Z1749" i="1"/>
  <c r="AD1749" i="1" s="1"/>
  <c r="AO1749" i="1" s="1"/>
  <c r="BE1749" i="1" s="1"/>
  <c r="BL1749" i="1" s="1"/>
  <c r="Z1356" i="1"/>
  <c r="AD1356" i="1" s="1"/>
  <c r="AO1356" i="1" s="1"/>
  <c r="Z1306" i="1"/>
  <c r="AD1306" i="1" s="1"/>
  <c r="AO1306" i="1" s="1"/>
  <c r="BE1306" i="1" s="1"/>
  <c r="BL1306" i="1" s="1"/>
  <c r="V1263" i="1"/>
  <c r="V1533" i="1"/>
  <c r="V1751" i="1"/>
  <c r="Z1727" i="1"/>
  <c r="AD1727" i="1" s="1"/>
  <c r="AO1727" i="1" s="1"/>
  <c r="BE1727" i="1" s="1"/>
  <c r="BL1727" i="1" s="1"/>
  <c r="V1789" i="1"/>
  <c r="V1578" i="1"/>
  <c r="BL1239" i="1"/>
  <c r="V1706" i="1"/>
  <c r="V1467" i="1"/>
  <c r="V1703" i="1"/>
  <c r="V1488" i="1"/>
  <c r="V1590" i="1"/>
  <c r="Z1697" i="1"/>
  <c r="AD1697" i="1" s="1"/>
  <c r="AO1697" i="1" s="1"/>
  <c r="V1475" i="1"/>
  <c r="V1634" i="1"/>
  <c r="V1565" i="1"/>
  <c r="V1631" i="1"/>
  <c r="Z1661" i="1"/>
  <c r="AD1661" i="1" s="1"/>
  <c r="AO1661" i="1" s="1"/>
  <c r="V1257" i="1"/>
  <c r="V1694" i="1"/>
  <c r="BD1647" i="1"/>
  <c r="BD1454" i="1"/>
  <c r="V1583" i="1"/>
  <c r="BD1459" i="1"/>
  <c r="BD1821" i="1"/>
  <c r="V1645" i="1"/>
  <c r="V1365" i="1"/>
  <c r="V1796" i="1"/>
  <c r="Z1286" i="1"/>
  <c r="AD1286" i="1" s="1"/>
  <c r="Z1599" i="1"/>
  <c r="AD1599" i="1" s="1"/>
  <c r="AO1599" i="1" s="1"/>
  <c r="BE1599" i="1" s="1"/>
  <c r="BL1599" i="1" s="1"/>
  <c r="V1681" i="1"/>
  <c r="V1318" i="1"/>
  <c r="V1734" i="1"/>
  <c r="V1741" i="1"/>
  <c r="V1340" i="1"/>
  <c r="V1430" i="1"/>
  <c r="V1497" i="1"/>
  <c r="V1353" i="1"/>
  <c r="V1538" i="1"/>
  <c r="V1658" i="1"/>
  <c r="V1295" i="1"/>
  <c r="V1320" i="1"/>
  <c r="Z1375" i="1"/>
  <c r="AD1375" i="1" s="1"/>
  <c r="AO1375" i="1" s="1"/>
  <c r="BE1375" i="1" s="1"/>
  <c r="BL1375" i="1" s="1"/>
  <c r="Z1486" i="1"/>
  <c r="AD1486" i="1" s="1"/>
  <c r="AO1486" i="1" s="1"/>
  <c r="BE1486" i="1" s="1"/>
  <c r="BL1486" i="1" s="1"/>
  <c r="V1762" i="1"/>
  <c r="V1609" i="1"/>
  <c r="V1482" i="1"/>
  <c r="Z1803" i="1"/>
  <c r="AD1803" i="1" s="1"/>
  <c r="AO1803" i="1" s="1"/>
  <c r="BE1803" i="1" s="1"/>
  <c r="BL1803" i="1" s="1"/>
  <c r="V1545" i="1"/>
  <c r="V1422" i="1"/>
  <c r="V1793" i="1"/>
  <c r="Z1266" i="1"/>
  <c r="AD1266" i="1" s="1"/>
  <c r="AO1266" i="1" s="1"/>
  <c r="V1738" i="1"/>
  <c r="V1275" i="1"/>
  <c r="V1667" i="1"/>
  <c r="V1332" i="1"/>
  <c r="V1362" i="1"/>
  <c r="V1268" i="1"/>
  <c r="AI1289" i="1"/>
  <c r="P1984" i="1" s="1" a="1"/>
  <c r="P1984" i="1" s="1"/>
  <c r="O1984" i="1" a="1"/>
  <c r="O1984" i="1" s="1"/>
  <c r="V1242" i="1"/>
  <c r="V1723" i="1"/>
  <c r="V1572" i="1"/>
  <c r="V1699" i="1"/>
  <c r="V1493" i="1"/>
  <c r="V1302" i="1"/>
  <c r="V1616" i="1"/>
  <c r="V1407" i="1"/>
  <c r="V1739" i="1"/>
  <c r="V1358" i="1"/>
  <c r="V1347" i="1"/>
  <c r="BD1502" i="1"/>
  <c r="BD1639" i="1"/>
  <c r="V1757" i="1"/>
  <c r="V1579" i="1"/>
  <c r="V1308" i="1"/>
  <c r="BD1424" i="1"/>
  <c r="V1817" i="1"/>
  <c r="BD1259" i="1"/>
  <c r="V1601" i="1"/>
  <c r="V1287" i="1"/>
  <c r="BD1624" i="1"/>
  <c r="BD1633" i="1"/>
  <c r="V1622" i="1"/>
  <c r="X1456" i="1"/>
  <c r="W1456" i="1"/>
  <c r="V1778" i="1"/>
  <c r="V1448" i="1"/>
  <c r="Z1576" i="1"/>
  <c r="AD1576" i="1" s="1"/>
  <c r="AO1576" i="1" s="1"/>
  <c r="BE1576" i="1" s="1"/>
  <c r="BL1576" i="1" s="1"/>
  <c r="V1673" i="1"/>
  <c r="V1392" i="1"/>
  <c r="V1670" i="1"/>
  <c r="BD1535" i="1"/>
  <c r="V1250" i="1"/>
  <c r="V1663" i="1"/>
  <c r="BD1540" i="1"/>
  <c r="BD1457" i="1"/>
  <c r="Z1330" i="1"/>
  <c r="AD1330" i="1" s="1"/>
  <c r="AO1330" i="1" s="1"/>
  <c r="BE1330" i="1" s="1"/>
  <c r="BL1330" i="1" s="1"/>
  <c r="V1452" i="1"/>
  <c r="V1527" i="1"/>
  <c r="V1542" i="1"/>
  <c r="BD1786" i="1"/>
  <c r="V1313" i="1"/>
  <c r="Z1300" i="1"/>
  <c r="AD1300" i="1" s="1"/>
  <c r="AO1300" i="1" s="1"/>
  <c r="BE1300" i="1" s="1"/>
  <c r="BL1300" i="1" s="1"/>
  <c r="V1500" i="1"/>
  <c r="V1455" i="1"/>
  <c r="C30" i="1"/>
  <c r="D30" i="1"/>
  <c r="F30" i="1" s="1"/>
  <c r="B31" i="1"/>
  <c r="H30" i="1" a="1"/>
  <c r="H30" i="1" s="1"/>
  <c r="G31" i="1"/>
  <c r="A31" i="1"/>
  <c r="BL1238" i="1" l="1"/>
  <c r="BE1661" i="1"/>
  <c r="BL1661" i="1" s="1"/>
  <c r="BE1523" i="1"/>
  <c r="BL1523" i="1" s="1"/>
  <c r="AC1428" i="1"/>
  <c r="BE1677" i="1"/>
  <c r="BL1677" i="1" s="1"/>
  <c r="BE1536" i="1"/>
  <c r="BL1536" i="1" s="1"/>
  <c r="BE1509" i="1"/>
  <c r="BL1509" i="1" s="1"/>
  <c r="BE1720" i="1"/>
  <c r="BL1720" i="1" s="1"/>
  <c r="BE1434" i="1"/>
  <c r="BL1434" i="1" s="1"/>
  <c r="BE1714" i="1"/>
  <c r="BL1714" i="1" s="1"/>
  <c r="BE1641" i="1"/>
  <c r="BL1641" i="1" s="1"/>
  <c r="BE1726" i="1"/>
  <c r="BL1726" i="1" s="1"/>
  <c r="BE1356" i="1"/>
  <c r="BL1356" i="1" s="1"/>
  <c r="BE1266" i="1"/>
  <c r="BL1266" i="1" s="1"/>
  <c r="BE1291" i="1"/>
  <c r="BL1291" i="1" s="1"/>
  <c r="BE1299" i="1"/>
  <c r="BL1299" i="1" s="1"/>
  <c r="BE1350" i="1"/>
  <c r="BL1350" i="1" s="1"/>
  <c r="BE1553" i="1"/>
  <c r="BL1553" i="1" s="1"/>
  <c r="BE1697" i="1"/>
  <c r="BL1697" i="1" s="1"/>
  <c r="BE1344" i="1"/>
  <c r="BL1344" i="1" s="1"/>
  <c r="BE1684" i="1"/>
  <c r="BL1684" i="1" s="1"/>
  <c r="AC1614" i="1"/>
  <c r="AC1649" i="1"/>
  <c r="AC1491" i="1"/>
  <c r="AC1530" i="1"/>
  <c r="AC1692" i="1"/>
  <c r="AC1760" i="1"/>
  <c r="AC1440" i="1"/>
  <c r="AC1389" i="1"/>
  <c r="AC1356" i="1"/>
  <c r="AC1808" i="1"/>
  <c r="AC1570" i="1"/>
  <c r="AC1473" i="1"/>
  <c r="AC1396" i="1"/>
  <c r="AC1479" i="1"/>
  <c r="AC1247" i="1"/>
  <c r="AC1575" i="1"/>
  <c r="AC1782" i="1"/>
  <c r="AC1285" i="1"/>
  <c r="AC1384" i="1"/>
  <c r="AC1598" i="1"/>
  <c r="AC1383" i="1"/>
  <c r="AC1374" i="1"/>
  <c r="AC1446" i="1"/>
  <c r="AC1655" i="1"/>
  <c r="AC1395" i="1"/>
  <c r="AC1576" i="1"/>
  <c r="AC1261" i="1"/>
  <c r="AC1517" i="1"/>
  <c r="AC1299" i="1"/>
  <c r="AC1485" i="1"/>
  <c r="AD1284" i="1"/>
  <c r="Q1969" i="1" s="1" a="1"/>
  <c r="Q1969" i="1" s="1"/>
  <c r="U1969" i="1" s="1"/>
  <c r="AD1776" i="1"/>
  <c r="AO1776" i="1" s="1"/>
  <c r="AC1266" i="1"/>
  <c r="AC1427" i="1"/>
  <c r="AC1337" i="1"/>
  <c r="AD1338" i="1"/>
  <c r="AO1338" i="1" s="1"/>
  <c r="BE1338" i="1" s="1"/>
  <c r="BL1338" i="1" s="1"/>
  <c r="AC1292" i="1"/>
  <c r="AC1306" i="1"/>
  <c r="AC1749" i="1"/>
  <c r="AD1382" i="1"/>
  <c r="AO1382" i="1" s="1"/>
  <c r="AD1613" i="1"/>
  <c r="AO1613" i="1" s="1"/>
  <c r="AC1727" i="1"/>
  <c r="AC1525" i="1"/>
  <c r="AC1248" i="1"/>
  <c r="AC1486" i="1"/>
  <c r="AC1748" i="1"/>
  <c r="V1966" i="1"/>
  <c r="Z1518" i="1"/>
  <c r="AB1518" i="1"/>
  <c r="Z1679" i="1"/>
  <c r="AB1679" i="1"/>
  <c r="AD1570" i="1"/>
  <c r="AO1570" i="1" s="1"/>
  <c r="AC1300" i="1"/>
  <c r="Z1600" i="1"/>
  <c r="AB1600" i="1"/>
  <c r="Z1626" i="1"/>
  <c r="AB1626" i="1"/>
  <c r="AD1530" i="1"/>
  <c r="AO1530" i="1" s="1"/>
  <c r="Z1750" i="1"/>
  <c r="AB1750" i="1"/>
  <c r="AC1330" i="1"/>
  <c r="Z1492" i="1"/>
  <c r="AB1492" i="1"/>
  <c r="Z1466" i="1"/>
  <c r="AB1466" i="1"/>
  <c r="Z1240" i="1"/>
  <c r="AB1240" i="1"/>
  <c r="AD1337" i="1"/>
  <c r="AO1337" i="1" s="1"/>
  <c r="Z1608" i="1"/>
  <c r="AB1608" i="1"/>
  <c r="Z1420" i="1"/>
  <c r="AB1420" i="1"/>
  <c r="AD1575" i="1"/>
  <c r="AO1575" i="1" s="1"/>
  <c r="Z1630" i="1"/>
  <c r="AB1630" i="1"/>
  <c r="Z1391" i="1"/>
  <c r="AB1391" i="1"/>
  <c r="Z1293" i="1"/>
  <c r="AB1293" i="1"/>
  <c r="Z1625" i="1"/>
  <c r="AB1625" i="1"/>
  <c r="AC1714" i="1"/>
  <c r="AC1697" i="1"/>
  <c r="AC1284" i="1"/>
  <c r="AC1390" i="1"/>
  <c r="Z1728" i="1"/>
  <c r="AB1728" i="1"/>
  <c r="Z1345" i="1"/>
  <c r="AB1345" i="1"/>
  <c r="Z1311" i="1"/>
  <c r="AB1311" i="1"/>
  <c r="AD1395" i="1"/>
  <c r="AO1395" i="1" s="1"/>
  <c r="AD1247" i="1"/>
  <c r="AO1247" i="1" s="1"/>
  <c r="Z1765" i="1"/>
  <c r="AB1765" i="1"/>
  <c r="Z1435" i="1"/>
  <c r="AD1435" i="1" s="1"/>
  <c r="AO1435" i="1" s="1"/>
  <c r="BE1435" i="1" s="1"/>
  <c r="BL1435" i="1" s="1"/>
  <c r="Z1537" i="1"/>
  <c r="AB1537" i="1"/>
  <c r="Z1442" i="1"/>
  <c r="AB1442" i="1"/>
  <c r="AD1491" i="1"/>
  <c r="AO1491" i="1" s="1"/>
  <c r="AD1479" i="1"/>
  <c r="AO1479" i="1" s="1"/>
  <c r="AD1383" i="1"/>
  <c r="AO1383" i="1" s="1"/>
  <c r="BE1383" i="1" s="1"/>
  <c r="BL1383" i="1" s="1"/>
  <c r="AC1563" i="1"/>
  <c r="Z1721" i="1"/>
  <c r="AB1721" i="1"/>
  <c r="AD1292" i="1"/>
  <c r="AO1292" i="1" s="1"/>
  <c r="BE1292" i="1" s="1"/>
  <c r="BL1292" i="1" s="1"/>
  <c r="AD1473" i="1"/>
  <c r="AO1473" i="1" s="1"/>
  <c r="Z1755" i="1"/>
  <c r="AB1755" i="1"/>
  <c r="AD1517" i="1"/>
  <c r="AO1517" i="1" s="1"/>
  <c r="AD1248" i="1"/>
  <c r="AO1248" i="1" s="1"/>
  <c r="BE1248" i="1" s="1"/>
  <c r="BL1248" i="1" s="1"/>
  <c r="Z1526" i="1"/>
  <c r="AB1526" i="1"/>
  <c r="AD1427" i="1"/>
  <c r="AO1427" i="1" s="1"/>
  <c r="AD1760" i="1"/>
  <c r="AO1760" i="1" s="1"/>
  <c r="Z1406" i="1"/>
  <c r="AB1406" i="1"/>
  <c r="Z1620" i="1"/>
  <c r="AB1620" i="1"/>
  <c r="Z1571" i="1"/>
  <c r="AB1571" i="1"/>
  <c r="Z1262" i="1"/>
  <c r="AB1262" i="1"/>
  <c r="Z1564" i="1"/>
  <c r="AB1564" i="1"/>
  <c r="Z1586" i="1"/>
  <c r="AB1586" i="1"/>
  <c r="Z1294" i="1"/>
  <c r="AB1294" i="1"/>
  <c r="Z1241" i="1"/>
  <c r="AB1241" i="1"/>
  <c r="Z1531" i="1"/>
  <c r="AB1531" i="1"/>
  <c r="AD1692" i="1"/>
  <c r="AO1692" i="1" s="1"/>
  <c r="Z1312" i="1"/>
  <c r="AB1312" i="1"/>
  <c r="AD1389" i="1"/>
  <c r="AO1389" i="1" s="1"/>
  <c r="Z1787" i="1"/>
  <c r="AB1787" i="1"/>
  <c r="AD1607" i="1"/>
  <c r="AO1607" i="1" s="1"/>
  <c r="AD1649" i="1"/>
  <c r="AO1649" i="1" s="1"/>
  <c r="AD1748" i="1"/>
  <c r="AO1748" i="1" s="1"/>
  <c r="Z1656" i="1"/>
  <c r="AB1656" i="1"/>
  <c r="Z1555" i="1"/>
  <c r="AB1555" i="1"/>
  <c r="AD1374" i="1"/>
  <c r="AO1374" i="1" s="1"/>
  <c r="AD1485" i="1"/>
  <c r="AO1485" i="1" s="1"/>
  <c r="Z1581" i="1"/>
  <c r="AB1581" i="1"/>
  <c r="AC1803" i="1"/>
  <c r="AD1655" i="1"/>
  <c r="AO1655" i="1" s="1"/>
  <c r="Z1351" i="1"/>
  <c r="AB1351" i="1"/>
  <c r="Z1792" i="1"/>
  <c r="AB1792" i="1"/>
  <c r="Z1401" i="1"/>
  <c r="AB1401" i="1"/>
  <c r="AD1614" i="1"/>
  <c r="AO1614" i="1" s="1"/>
  <c r="BE1614" i="1" s="1"/>
  <c r="BL1614" i="1" s="1"/>
  <c r="Z1686" i="1"/>
  <c r="AB1686" i="1"/>
  <c r="AC1441" i="1"/>
  <c r="AD1782" i="1"/>
  <c r="AO1782" i="1" s="1"/>
  <c r="AC1643" i="1"/>
  <c r="AC1286" i="1"/>
  <c r="AD1428" i="1"/>
  <c r="AO1428" i="1" s="1"/>
  <c r="BE1428" i="1" s="1"/>
  <c r="BL1428" i="1" s="1"/>
  <c r="AD1440" i="1"/>
  <c r="AO1440" i="1" s="1"/>
  <c r="Z1732" i="1"/>
  <c r="AD1732" i="1" s="1"/>
  <c r="AO1732" i="1" s="1"/>
  <c r="BF1357" i="1"/>
  <c r="Z1256" i="1"/>
  <c r="AB1256" i="1"/>
  <c r="Z1519" i="1"/>
  <c r="AB1519" i="1"/>
  <c r="Z1650" i="1"/>
  <c r="AB1650" i="1"/>
  <c r="AD1446" i="1"/>
  <c r="AO1446" i="1" s="1"/>
  <c r="AC1599" i="1"/>
  <c r="AC1375" i="1"/>
  <c r="AC1480" i="1"/>
  <c r="Z1510" i="1"/>
  <c r="AD1510" i="1" s="1"/>
  <c r="AO1510" i="1" s="1"/>
  <c r="BE1510" i="1" s="1"/>
  <c r="BL1510" i="1" s="1"/>
  <c r="Z1465" i="1"/>
  <c r="AB1465" i="1"/>
  <c r="AD1808" i="1"/>
  <c r="AO1808" i="1" s="1"/>
  <c r="AD1525" i="1"/>
  <c r="AO1525" i="1" s="1"/>
  <c r="BE1525" i="1" s="1"/>
  <c r="BL1525" i="1" s="1"/>
  <c r="AC1661" i="1"/>
  <c r="AC1382" i="1"/>
  <c r="AC1613" i="1"/>
  <c r="AC1338" i="1"/>
  <c r="AC1776" i="1"/>
  <c r="AC1350" i="1"/>
  <c r="AD1598" i="1"/>
  <c r="AO1598" i="1" s="1"/>
  <c r="AC1536" i="1"/>
  <c r="BF1626" i="1"/>
  <c r="BF1361" i="1"/>
  <c r="J29" i="1"/>
  <c r="K29" i="1" s="1"/>
  <c r="BF1406" i="1"/>
  <c r="Y1756" i="1"/>
  <c r="AB1756" i="1" s="1"/>
  <c r="Y1397" i="1"/>
  <c r="BF1761" i="1"/>
  <c r="BF1687" i="1"/>
  <c r="BF1267" i="1"/>
  <c r="BF1728" i="1"/>
  <c r="BF1481" i="1"/>
  <c r="Y1316" i="1"/>
  <c r="Y1809" i="1"/>
  <c r="BF1519" i="1"/>
  <c r="BF1680" i="1"/>
  <c r="BF1474" i="1"/>
  <c r="Y1421" i="1"/>
  <c r="Y1556" i="1"/>
  <c r="Y1577" i="1"/>
  <c r="BF1657" i="1"/>
  <c r="BF1526" i="1"/>
  <c r="BF1564" i="1"/>
  <c r="W1663" i="1"/>
  <c r="Y1663" i="1" s="1"/>
  <c r="AB1663" i="1" s="1"/>
  <c r="Y1662" i="1"/>
  <c r="BF1722" i="1"/>
  <c r="W1272" i="1"/>
  <c r="Y1272" i="1" s="1"/>
  <c r="Y1582" i="1"/>
  <c r="BF1537" i="1"/>
  <c r="BF1571" i="1"/>
  <c r="BF1600" i="1"/>
  <c r="Y1271" i="1"/>
  <c r="Y1666" i="1"/>
  <c r="Y1621" i="1"/>
  <c r="Y1715" i="1"/>
  <c r="Y1339" i="1"/>
  <c r="BF1737" i="1"/>
  <c r="BF1241" i="1"/>
  <c r="BF1586" i="1"/>
  <c r="BF1630" i="1"/>
  <c r="BF1813" i="1"/>
  <c r="W1340" i="1"/>
  <c r="Y1340" i="1" s="1"/>
  <c r="BF1312" i="1"/>
  <c r="BF1466" i="1"/>
  <c r="Y1331" i="1"/>
  <c r="W1358" i="1"/>
  <c r="BF1358" i="1" s="1"/>
  <c r="BF1750" i="1"/>
  <c r="W1751" i="1"/>
  <c r="Y1751" i="1" s="1"/>
  <c r="AB1751" i="1" s="1"/>
  <c r="BF1442" i="1"/>
  <c r="Y1804" i="1"/>
  <c r="W1778" i="1"/>
  <c r="Y1778" i="1" s="1"/>
  <c r="AB1778" i="1" s="1"/>
  <c r="W1392" i="1"/>
  <c r="Y1392" i="1" s="1"/>
  <c r="AB1392" i="1" s="1"/>
  <c r="W1758" i="1"/>
  <c r="Y1758" i="1" s="1"/>
  <c r="AB1758" i="1" s="1"/>
  <c r="BF1346" i="1"/>
  <c r="W1287" i="1"/>
  <c r="Y1287" i="1" s="1"/>
  <c r="AB1287" i="1" s="1"/>
  <c r="T1717" i="1"/>
  <c r="U1717" i="1" s="1"/>
  <c r="X1717" i="1" s="1"/>
  <c r="T1588" i="1"/>
  <c r="U1588" i="1" s="1"/>
  <c r="X1588" i="1" s="1"/>
  <c r="T1573" i="1"/>
  <c r="U1573" i="1" s="1"/>
  <c r="X1573" i="1" s="1"/>
  <c r="T1521" i="1"/>
  <c r="U1521" i="1" s="1"/>
  <c r="X1521" i="1" s="1"/>
  <c r="T1818" i="1"/>
  <c r="U1818" i="1" s="1"/>
  <c r="X1818" i="1" s="1"/>
  <c r="T1269" i="1"/>
  <c r="U1269" i="1" s="1"/>
  <c r="X1269" i="1" s="1"/>
  <c r="T1494" i="1"/>
  <c r="U1494" i="1" s="1"/>
  <c r="X1494" i="1" s="1"/>
  <c r="T1363" i="1"/>
  <c r="U1363" i="1" s="1"/>
  <c r="X1363" i="1" s="1"/>
  <c r="W1533" i="1"/>
  <c r="Y1533" i="1" s="1"/>
  <c r="W1706" i="1"/>
  <c r="Y1706" i="1" s="1"/>
  <c r="AB1706" i="1" s="1"/>
  <c r="W1578" i="1"/>
  <c r="BF1578" i="1" s="1"/>
  <c r="W1631" i="1"/>
  <c r="Y1631" i="1" s="1"/>
  <c r="AB1631" i="1" s="1"/>
  <c r="W1500" i="1"/>
  <c r="Y1500" i="1" s="1"/>
  <c r="T1444" i="1"/>
  <c r="U1444" i="1" s="1"/>
  <c r="X1444" i="1" s="1"/>
  <c r="T1276" i="1"/>
  <c r="U1276" i="1" s="1"/>
  <c r="X1276" i="1" s="1"/>
  <c r="T1503" i="1"/>
  <c r="U1503" i="1" s="1"/>
  <c r="X1503" i="1" s="1"/>
  <c r="T1815" i="1"/>
  <c r="U1815" i="1" s="1"/>
  <c r="X1815" i="1" s="1"/>
  <c r="T1628" i="1"/>
  <c r="U1628" i="1" s="1"/>
  <c r="X1628" i="1" s="1"/>
  <c r="T1646" i="1"/>
  <c r="U1646" i="1" s="1"/>
  <c r="X1646" i="1" s="1"/>
  <c r="W1542" i="1"/>
  <c r="BF1542" i="1" s="1"/>
  <c r="W1308" i="1"/>
  <c r="BF1308" i="1" s="1"/>
  <c r="W1670" i="1"/>
  <c r="Y1670" i="1" s="1"/>
  <c r="AB1670" i="1" s="1"/>
  <c r="W1520" i="1"/>
  <c r="Y1520" i="1" s="1"/>
  <c r="AB1520" i="1" s="1"/>
  <c r="W1302" i="1"/>
  <c r="BF1302" i="1" s="1"/>
  <c r="W1805" i="1"/>
  <c r="Y1805" i="1" s="1"/>
  <c r="AB1805" i="1" s="1"/>
  <c r="W1796" i="1"/>
  <c r="Y1796" i="1" s="1"/>
  <c r="AB1796" i="1" s="1"/>
  <c r="T1632" i="1"/>
  <c r="U1632" i="1" s="1"/>
  <c r="X1632" i="1" s="1"/>
  <c r="T1539" i="1"/>
  <c r="U1539" i="1" s="1"/>
  <c r="X1539" i="1" s="1"/>
  <c r="T1314" i="1"/>
  <c r="U1314" i="1" s="1"/>
  <c r="X1314" i="1" s="1"/>
  <c r="T1637" i="1"/>
  <c r="U1637" i="1" s="1"/>
  <c r="X1637" i="1" s="1"/>
  <c r="T1489" i="1"/>
  <c r="U1489" i="1" s="1"/>
  <c r="X1489" i="1" s="1"/>
  <c r="T1408" i="1"/>
  <c r="U1408" i="1" s="1"/>
  <c r="X1408" i="1" s="1"/>
  <c r="T1602" i="1"/>
  <c r="U1602" i="1" s="1"/>
  <c r="X1602" i="1" s="1"/>
  <c r="T1671" i="1"/>
  <c r="U1671" i="1" s="1"/>
  <c r="X1671" i="1" s="1"/>
  <c r="W1658" i="1"/>
  <c r="BF1658" i="1" s="1"/>
  <c r="T1799" i="1"/>
  <c r="U1799" i="1" s="1"/>
  <c r="X1799" i="1" s="1"/>
  <c r="T1404" i="1"/>
  <c r="U1404" i="1" s="1"/>
  <c r="X1404" i="1" s="1"/>
  <c r="BF1294" i="1"/>
  <c r="W1587" i="1"/>
  <c r="Y1587" i="1" s="1"/>
  <c r="AB1587" i="1" s="1"/>
  <c r="W1766" i="1"/>
  <c r="Y1766" i="1" s="1"/>
  <c r="AB1766" i="1" s="1"/>
  <c r="W1377" i="1"/>
  <c r="Y1377" i="1" s="1"/>
  <c r="T1653" i="1"/>
  <c r="U1653" i="1" s="1"/>
  <c r="X1653" i="1" s="1"/>
  <c r="T1797" i="1"/>
  <c r="U1797" i="1" s="1"/>
  <c r="X1797" i="1" s="1"/>
  <c r="T1423" i="1"/>
  <c r="U1423" i="1" s="1"/>
  <c r="X1423" i="1" s="1"/>
  <c r="T1730" i="1"/>
  <c r="U1730" i="1" s="1"/>
  <c r="X1730" i="1" s="1"/>
  <c r="T1752" i="1"/>
  <c r="U1752" i="1" s="1"/>
  <c r="X1752" i="1" s="1"/>
  <c r="Y1511" i="1"/>
  <c r="BF1256" i="1"/>
  <c r="BF1733" i="1"/>
  <c r="Y1487" i="1"/>
  <c r="Y1702" i="1"/>
  <c r="BF1541" i="1"/>
  <c r="T1449" i="1"/>
  <c r="U1449" i="1" s="1"/>
  <c r="X1449" i="1" s="1"/>
  <c r="BF1249" i="1"/>
  <c r="W1590" i="1"/>
  <c r="BF1590" i="1" s="1"/>
  <c r="W1681" i="1"/>
  <c r="Y1681" i="1" s="1"/>
  <c r="BF1391" i="1"/>
  <c r="T1820" i="1"/>
  <c r="U1820" i="1" s="1"/>
  <c r="X1820" i="1" s="1"/>
  <c r="T1264" i="1"/>
  <c r="U1264" i="1" s="1"/>
  <c r="X1264" i="1" s="1"/>
  <c r="T1323" i="1"/>
  <c r="U1323" i="1" s="1"/>
  <c r="X1323" i="1" s="1"/>
  <c r="W1295" i="1"/>
  <c r="Y1295" i="1" s="1"/>
  <c r="W1275" i="1"/>
  <c r="BF1275" i="1" s="1"/>
  <c r="W1482" i="1"/>
  <c r="Y1482" i="1" s="1"/>
  <c r="AB1482" i="1" s="1"/>
  <c r="BF1436" i="1"/>
  <c r="Y1644" i="1"/>
  <c r="T1354" i="1"/>
  <c r="U1354" i="1" s="1"/>
  <c r="X1354" i="1" s="1"/>
  <c r="T1617" i="1"/>
  <c r="U1617" i="1" s="1"/>
  <c r="X1617" i="1" s="1"/>
  <c r="Y1437" i="1"/>
  <c r="T1431" i="1"/>
  <c r="U1431" i="1" s="1"/>
  <c r="X1431" i="1" s="1"/>
  <c r="BF1447" i="1"/>
  <c r="BF1608" i="1"/>
  <c r="T1566" i="1"/>
  <c r="U1566" i="1" s="1"/>
  <c r="X1566" i="1" s="1"/>
  <c r="BF1788" i="1"/>
  <c r="T1610" i="1"/>
  <c r="U1610" i="1" s="1"/>
  <c r="X1610" i="1" s="1"/>
  <c r="T1405" i="1"/>
  <c r="U1405" i="1" s="1"/>
  <c r="X1405" i="1" s="1"/>
  <c r="Y1651" i="1"/>
  <c r="W1673" i="1"/>
  <c r="Y1673" i="1" s="1"/>
  <c r="AB1673" i="1" s="1"/>
  <c r="W1493" i="1"/>
  <c r="BF1493" i="1" s="1"/>
  <c r="W1784" i="1"/>
  <c r="BF1784" i="1" s="1"/>
  <c r="W1645" i="1"/>
  <c r="BF1645" i="1" s="1"/>
  <c r="W1430" i="1"/>
  <c r="Y1430" i="1" s="1"/>
  <c r="W1448" i="1"/>
  <c r="Y1448" i="1" s="1"/>
  <c r="AB1448" i="1" s="1"/>
  <c r="W1723" i="1"/>
  <c r="BF1723" i="1" s="1"/>
  <c r="W1257" i="1"/>
  <c r="BF1257" i="1" s="1"/>
  <c r="W1250" i="1"/>
  <c r="Y1250" i="1" s="1"/>
  <c r="W1793" i="1"/>
  <c r="Y1793" i="1" s="1"/>
  <c r="T1700" i="1"/>
  <c r="U1700" i="1" s="1"/>
  <c r="X1700" i="1" s="1"/>
  <c r="T1303" i="1"/>
  <c r="U1303" i="1" s="1"/>
  <c r="X1303" i="1" s="1"/>
  <c r="T1623" i="1"/>
  <c r="U1623" i="1" s="1"/>
  <c r="X1623" i="1" s="1"/>
  <c r="T1453" i="1"/>
  <c r="U1453" i="1" s="1"/>
  <c r="X1453" i="1" s="1"/>
  <c r="T1476" i="1"/>
  <c r="U1476" i="1" s="1"/>
  <c r="X1476" i="1" s="1"/>
  <c r="T1767" i="1"/>
  <c r="U1767" i="1" s="1"/>
  <c r="X1767" i="1" s="1"/>
  <c r="T1378" i="1"/>
  <c r="U1378" i="1" s="1"/>
  <c r="X1378" i="1" s="1"/>
  <c r="BF1698" i="1"/>
  <c r="T1558" i="1"/>
  <c r="U1558" i="1" s="1"/>
  <c r="X1558" i="1" s="1"/>
  <c r="W1263" i="1"/>
  <c r="Y1263" i="1" s="1"/>
  <c r="AB1263" i="1" s="1"/>
  <c r="W1579" i="1"/>
  <c r="BF1579" i="1" s="1"/>
  <c r="W1634" i="1"/>
  <c r="Y1634" i="1" s="1"/>
  <c r="AB1634" i="1" s="1"/>
  <c r="W1313" i="1"/>
  <c r="Y1313" i="1" s="1"/>
  <c r="AB1313" i="1" s="1"/>
  <c r="BF1307" i="1"/>
  <c r="T1341" i="1"/>
  <c r="U1341" i="1" s="1"/>
  <c r="X1341" i="1" s="1"/>
  <c r="T1772" i="1"/>
  <c r="U1772" i="1" s="1"/>
  <c r="X1772" i="1" s="1"/>
  <c r="T1458" i="1"/>
  <c r="U1458" i="1" s="1"/>
  <c r="X1458" i="1" s="1"/>
  <c r="T1368" i="1"/>
  <c r="U1368" i="1" s="1"/>
  <c r="X1368" i="1" s="1"/>
  <c r="BF1492" i="1"/>
  <c r="T1794" i="1"/>
  <c r="U1794" i="1" s="1"/>
  <c r="X1794" i="1" s="1"/>
  <c r="BF1301" i="1"/>
  <c r="W1699" i="1"/>
  <c r="Y1699" i="1" s="1"/>
  <c r="AB1699" i="1" s="1"/>
  <c r="W1572" i="1"/>
  <c r="BF1572" i="1" s="1"/>
  <c r="W1601" i="1"/>
  <c r="BF1601" i="1" s="1"/>
  <c r="W1332" i="1"/>
  <c r="Y1332" i="1" s="1"/>
  <c r="AB1332" i="1" s="1"/>
  <c r="W1688" i="1"/>
  <c r="BF1688" i="1" s="1"/>
  <c r="Y1451" i="1"/>
  <c r="T1704" i="1"/>
  <c r="U1704" i="1" s="1"/>
  <c r="X1704" i="1" s="1"/>
  <c r="T1543" i="1"/>
  <c r="U1543" i="1" s="1"/>
  <c r="X1543" i="1" s="1"/>
  <c r="T1359" i="1"/>
  <c r="U1359" i="1" s="1"/>
  <c r="X1359" i="1" s="1"/>
  <c r="T1659" i="1"/>
  <c r="U1659" i="1" s="1"/>
  <c r="X1659" i="1" s="1"/>
  <c r="T1348" i="1"/>
  <c r="U1348" i="1" s="1"/>
  <c r="X1348" i="1" s="1"/>
  <c r="T1273" i="1"/>
  <c r="U1273" i="1" s="1"/>
  <c r="X1273" i="1" s="1"/>
  <c r="Y1532" i="1"/>
  <c r="T1513" i="1"/>
  <c r="U1513" i="1" s="1"/>
  <c r="X1513" i="1" s="1"/>
  <c r="T1501" i="1"/>
  <c r="U1501" i="1" s="1"/>
  <c r="X1501" i="1" s="1"/>
  <c r="T1763" i="1"/>
  <c r="U1763" i="1" s="1"/>
  <c r="X1763" i="1" s="1"/>
  <c r="BF1783" i="1"/>
  <c r="BF1262" i="1"/>
  <c r="W1565" i="1"/>
  <c r="Y1565" i="1" s="1"/>
  <c r="W1443" i="1"/>
  <c r="BF1443" i="1" s="1"/>
  <c r="W1353" i="1"/>
  <c r="Y1353" i="1" s="1"/>
  <c r="AB1353" i="1" s="1"/>
  <c r="W1627" i="1"/>
  <c r="Y1627" i="1" s="1"/>
  <c r="AB1627" i="1" s="1"/>
  <c r="W1407" i="1"/>
  <c r="Y1407" i="1" s="1"/>
  <c r="W1475" i="1"/>
  <c r="Y1475" i="1" s="1"/>
  <c r="T1689" i="1"/>
  <c r="U1689" i="1" s="1"/>
  <c r="X1689" i="1" s="1"/>
  <c r="BF1792" i="1"/>
  <c r="T1664" i="1"/>
  <c r="U1664" i="1" s="1"/>
  <c r="X1664" i="1" s="1"/>
  <c r="T1668" i="1"/>
  <c r="U1668" i="1" s="1"/>
  <c r="X1668" i="1" s="1"/>
  <c r="T1635" i="1"/>
  <c r="U1635" i="1" s="1"/>
  <c r="X1635" i="1" s="1"/>
  <c r="T1278" i="1"/>
  <c r="U1278" i="1" s="1"/>
  <c r="X1278" i="1" s="1"/>
  <c r="T1399" i="1"/>
  <c r="U1399" i="1" s="1"/>
  <c r="X1399" i="1" s="1"/>
  <c r="T1744" i="1"/>
  <c r="U1744" i="1" s="1"/>
  <c r="X1744" i="1" s="1"/>
  <c r="T1393" i="1"/>
  <c r="U1393" i="1" s="1"/>
  <c r="X1393" i="1" s="1"/>
  <c r="BF1376" i="1"/>
  <c r="BF1352" i="1"/>
  <c r="W1488" i="1"/>
  <c r="BF1488" i="1" s="1"/>
  <c r="W1817" i="1"/>
  <c r="Y1817" i="1" s="1"/>
  <c r="AB1817" i="1" s="1"/>
  <c r="W1398" i="1"/>
  <c r="Y1398" i="1" s="1"/>
  <c r="AB1398" i="1" s="1"/>
  <c r="W1694" i="1"/>
  <c r="Y1694" i="1" s="1"/>
  <c r="T1785" i="1"/>
  <c r="U1785" i="1" s="1"/>
  <c r="X1785" i="1" s="1"/>
  <c r="BF1402" i="1"/>
  <c r="T1682" i="1"/>
  <c r="U1682" i="1" s="1"/>
  <c r="X1682" i="1" s="1"/>
  <c r="T1742" i="1"/>
  <c r="U1742" i="1" s="1"/>
  <c r="X1742" i="1" s="1"/>
  <c r="T1258" i="1"/>
  <c r="U1258" i="1" s="1"/>
  <c r="X1258" i="1" s="1"/>
  <c r="Y1496" i="1"/>
  <c r="BF1615" i="1"/>
  <c r="W1362" i="1"/>
  <c r="Y1362" i="1" s="1"/>
  <c r="W1538" i="1"/>
  <c r="Y1538" i="1" s="1"/>
  <c r="AB1538" i="1" s="1"/>
  <c r="W1497" i="1"/>
  <c r="Y1497" i="1" s="1"/>
  <c r="AB1497" i="1" s="1"/>
  <c r="W1422" i="1"/>
  <c r="Y1422" i="1" s="1"/>
  <c r="AB1422" i="1" s="1"/>
  <c r="W1703" i="1"/>
  <c r="BF1703" i="1" s="1"/>
  <c r="W1527" i="1"/>
  <c r="Y1527" i="1" s="1"/>
  <c r="AB1527" i="1" s="1"/>
  <c r="W1452" i="1"/>
  <c r="BF1452" i="1" s="1"/>
  <c r="W1512" i="1"/>
  <c r="BF1512" i="1" s="1"/>
  <c r="T1288" i="1"/>
  <c r="U1288" i="1" s="1"/>
  <c r="X1288" i="1" s="1"/>
  <c r="T1333" i="1"/>
  <c r="U1333" i="1" s="1"/>
  <c r="X1333" i="1" s="1"/>
  <c r="T1366" i="1"/>
  <c r="U1366" i="1" s="1"/>
  <c r="X1366" i="1" s="1"/>
  <c r="T1770" i="1"/>
  <c r="U1770" i="1" s="1"/>
  <c r="X1770" i="1" s="1"/>
  <c r="T1806" i="1"/>
  <c r="U1806" i="1" s="1"/>
  <c r="X1806" i="1" s="1"/>
  <c r="T1546" i="1"/>
  <c r="U1546" i="1" s="1"/>
  <c r="X1546" i="1" s="1"/>
  <c r="W1814" i="1"/>
  <c r="Y1814" i="1" s="1"/>
  <c r="W1652" i="1"/>
  <c r="BF1652" i="1" s="1"/>
  <c r="W1467" i="1"/>
  <c r="Y1467" i="1" s="1"/>
  <c r="W1242" i="1"/>
  <c r="Y1242" i="1" s="1"/>
  <c r="AB1242" i="1" s="1"/>
  <c r="W1583" i="1"/>
  <c r="Y1583" i="1" s="1"/>
  <c r="AB1583" i="1" s="1"/>
  <c r="T1707" i="1"/>
  <c r="U1707" i="1" s="1"/>
  <c r="X1707" i="1" s="1"/>
  <c r="T1528" i="1"/>
  <c r="U1528" i="1" s="1"/>
  <c r="X1528" i="1" s="1"/>
  <c r="T1498" i="1"/>
  <c r="U1498" i="1" s="1"/>
  <c r="X1498" i="1" s="1"/>
  <c r="T1432" i="1"/>
  <c r="U1432" i="1" s="1"/>
  <c r="X1432" i="1" s="1"/>
  <c r="T1548" i="1"/>
  <c r="U1548" i="1" s="1"/>
  <c r="X1548" i="1" s="1"/>
  <c r="BF1693" i="1"/>
  <c r="T1811" i="1"/>
  <c r="U1811" i="1" s="1"/>
  <c r="X1811" i="1" s="1"/>
  <c r="W1318" i="1"/>
  <c r="Y1318" i="1" s="1"/>
  <c r="AB1318" i="1" s="1"/>
  <c r="W1455" i="1"/>
  <c r="Y1455" i="1" s="1"/>
  <c r="AB1455" i="1" s="1"/>
  <c r="W1810" i="1"/>
  <c r="BF1810" i="1" s="1"/>
  <c r="W1789" i="1"/>
  <c r="Y1789" i="1" s="1"/>
  <c r="W1320" i="1"/>
  <c r="Y1320" i="1" s="1"/>
  <c r="W1557" i="1"/>
  <c r="Y1557" i="1" s="1"/>
  <c r="W1729" i="1"/>
  <c r="Y1729" i="1" s="1"/>
  <c r="W1716" i="1"/>
  <c r="Y1716" i="1" s="1"/>
  <c r="AB1716" i="1" s="1"/>
  <c r="T1251" i="1"/>
  <c r="U1251" i="1" s="1"/>
  <c r="X1251" i="1" s="1"/>
  <c r="BF1777" i="1"/>
  <c r="T1413" i="1"/>
  <c r="U1413" i="1" s="1"/>
  <c r="X1413" i="1" s="1"/>
  <c r="T1438" i="1"/>
  <c r="U1438" i="1" s="1"/>
  <c r="X1438" i="1" s="1"/>
  <c r="T1309" i="1"/>
  <c r="U1309" i="1" s="1"/>
  <c r="X1309" i="1" s="1"/>
  <c r="BF1429" i="1"/>
  <c r="W1762" i="1"/>
  <c r="BF1762" i="1" s="1"/>
  <c r="W1738" i="1"/>
  <c r="Y1738" i="1" s="1"/>
  <c r="AB1738" i="1" s="1"/>
  <c r="W1616" i="1"/>
  <c r="BF1616" i="1" s="1"/>
  <c r="W1347" i="1"/>
  <c r="Y1347" i="1" s="1"/>
  <c r="AB1347" i="1" s="1"/>
  <c r="T1411" i="1"/>
  <c r="U1411" i="1" s="1"/>
  <c r="X1411" i="1" s="1"/>
  <c r="T1386" i="1"/>
  <c r="U1386" i="1" s="1"/>
  <c r="X1386" i="1" s="1"/>
  <c r="T1321" i="1"/>
  <c r="U1321" i="1" s="1"/>
  <c r="X1321" i="1" s="1"/>
  <c r="T1779" i="1"/>
  <c r="U1779" i="1" s="1"/>
  <c r="X1779" i="1" s="1"/>
  <c r="T1709" i="1"/>
  <c r="U1709" i="1" s="1"/>
  <c r="X1709" i="1" s="1"/>
  <c r="T1724" i="1"/>
  <c r="U1724" i="1" s="1"/>
  <c r="X1724" i="1" s="1"/>
  <c r="T1591" i="1"/>
  <c r="U1591" i="1" s="1"/>
  <c r="X1591" i="1" s="1"/>
  <c r="W1365" i="1"/>
  <c r="Y1365" i="1" s="1"/>
  <c r="AB1365" i="1" s="1"/>
  <c r="W1385" i="1"/>
  <c r="BF1385" i="1" s="1"/>
  <c r="W1734" i="1"/>
  <c r="BF1734" i="1" s="1"/>
  <c r="W1741" i="1"/>
  <c r="Y1741" i="1" s="1"/>
  <c r="AB1741" i="1" s="1"/>
  <c r="W1545" i="1"/>
  <c r="Y1545" i="1" s="1"/>
  <c r="W1622" i="1"/>
  <c r="Y1622" i="1" s="1"/>
  <c r="AB1622" i="1" s="1"/>
  <c r="W1757" i="1"/>
  <c r="Y1757" i="1" s="1"/>
  <c r="W1769" i="1"/>
  <c r="BF1769" i="1" s="1"/>
  <c r="T1296" i="1"/>
  <c r="U1296" i="1" s="1"/>
  <c r="X1296" i="1" s="1"/>
  <c r="T1695" i="1"/>
  <c r="U1695" i="1" s="1"/>
  <c r="X1695" i="1" s="1"/>
  <c r="T1534" i="1"/>
  <c r="U1534" i="1" s="1"/>
  <c r="X1534" i="1" s="1"/>
  <c r="T1790" i="1"/>
  <c r="U1790" i="1" s="1"/>
  <c r="X1790" i="1" s="1"/>
  <c r="T1483" i="1"/>
  <c r="U1483" i="1" s="1"/>
  <c r="X1483" i="1" s="1"/>
  <c r="T1593" i="1"/>
  <c r="U1593" i="1" s="1"/>
  <c r="X1593" i="1" s="1"/>
  <c r="T1735" i="1"/>
  <c r="U1735" i="1" s="1"/>
  <c r="X1735" i="1" s="1"/>
  <c r="T1243" i="1"/>
  <c r="U1243" i="1" s="1"/>
  <c r="X1243" i="1" s="1"/>
  <c r="T1468" i="1"/>
  <c r="U1468" i="1" s="1"/>
  <c r="X1468" i="1" s="1"/>
  <c r="BF1765" i="1"/>
  <c r="W1403" i="1"/>
  <c r="BF1403" i="1" s="1"/>
  <c r="W1667" i="1"/>
  <c r="BF1667" i="1" s="1"/>
  <c r="W1268" i="1"/>
  <c r="Y1268" i="1" s="1"/>
  <c r="AB1268" i="1" s="1"/>
  <c r="W1317" i="1"/>
  <c r="Y1317" i="1" s="1"/>
  <c r="AB1317" i="1" s="1"/>
  <c r="W1609" i="1"/>
  <c r="Y1609" i="1" s="1"/>
  <c r="AB1609" i="1" s="1"/>
  <c r="W1739" i="1"/>
  <c r="Y1739" i="1" s="1"/>
  <c r="AB1739" i="1" s="1"/>
  <c r="W1410" i="1"/>
  <c r="Y1410" i="1" s="1"/>
  <c r="AB1410" i="1" s="1"/>
  <c r="BF1456" i="1"/>
  <c r="BF1584" i="1"/>
  <c r="T1975" i="1" a="1"/>
  <c r="T1975" i="1" s="1"/>
  <c r="V1432" i="1"/>
  <c r="Z1352" i="1"/>
  <c r="AD1352" i="1" s="1"/>
  <c r="AO1352" i="1" s="1"/>
  <c r="BE1352" i="1" s="1"/>
  <c r="BL1352" i="1" s="1"/>
  <c r="V1682" i="1"/>
  <c r="V1628" i="1"/>
  <c r="Z1722" i="1"/>
  <c r="AD1722" i="1" s="1"/>
  <c r="AO1722" i="1" s="1"/>
  <c r="BE1722" i="1" s="1"/>
  <c r="BL1722" i="1" s="1"/>
  <c r="Z1376" i="1"/>
  <c r="AD1376" i="1" s="1"/>
  <c r="AO1376" i="1" s="1"/>
  <c r="BE1376" i="1" s="1"/>
  <c r="BL1376" i="1" s="1"/>
  <c r="Z1346" i="1"/>
  <c r="AD1346" i="1" s="1"/>
  <c r="AO1346" i="1" s="1"/>
  <c r="BE1346" i="1" s="1"/>
  <c r="BL1346" i="1" s="1"/>
  <c r="V1449" i="1"/>
  <c r="V1276" i="1"/>
  <c r="V1501" i="1"/>
  <c r="V1494" i="1"/>
  <c r="Z1267" i="1"/>
  <c r="AD1267" i="1" s="1"/>
  <c r="AO1267" i="1" s="1"/>
  <c r="BE1267" i="1" s="1"/>
  <c r="BL1267" i="1" s="1"/>
  <c r="Z1680" i="1"/>
  <c r="AD1680" i="1" s="1"/>
  <c r="AO1680" i="1" s="1"/>
  <c r="BE1680" i="1" s="1"/>
  <c r="BL1680" i="1" s="1"/>
  <c r="V1735" i="1"/>
  <c r="V1770" i="1"/>
  <c r="V1785" i="1"/>
  <c r="Z1301" i="1"/>
  <c r="AD1301" i="1" s="1"/>
  <c r="AO1301" i="1" s="1"/>
  <c r="BE1301" i="1" s="1"/>
  <c r="BL1301" i="1" s="1"/>
  <c r="Z1657" i="1"/>
  <c r="AD1657" i="1" s="1"/>
  <c r="AO1657" i="1" s="1"/>
  <c r="BE1657" i="1" s="1"/>
  <c r="BL1657" i="1" s="1"/>
  <c r="V1797" i="1"/>
  <c r="V1341" i="1"/>
  <c r="V1354" i="1"/>
  <c r="V1593" i="1"/>
  <c r="V1668" i="1"/>
  <c r="V1413" i="1"/>
  <c r="AO1286" i="1"/>
  <c r="Q1975" i="1" a="1"/>
  <c r="Q1975" i="1" s="1"/>
  <c r="U1975" i="1" s="1"/>
  <c r="V1278" i="1"/>
  <c r="Z1761" i="1"/>
  <c r="AD1761" i="1" s="1"/>
  <c r="AO1761" i="1" s="1"/>
  <c r="BE1761" i="1" s="1"/>
  <c r="BL1761" i="1" s="1"/>
  <c r="V1399" i="1"/>
  <c r="V1779" i="1"/>
  <c r="Z1361" i="1"/>
  <c r="AD1361" i="1" s="1"/>
  <c r="AO1361" i="1" s="1"/>
  <c r="V1709" i="1"/>
  <c r="V1763" i="1"/>
  <c r="V1405" i="1"/>
  <c r="V1794" i="1"/>
  <c r="V1591" i="1"/>
  <c r="V1288" i="1"/>
  <c r="V1539" i="1"/>
  <c r="Z1541" i="1"/>
  <c r="AD1541" i="1" s="1"/>
  <c r="AO1541" i="1" s="1"/>
  <c r="V1476" i="1"/>
  <c r="V1348" i="1"/>
  <c r="Z1357" i="1"/>
  <c r="AD1357" i="1" s="1"/>
  <c r="AO1357" i="1" s="1"/>
  <c r="BE1357" i="1" s="1"/>
  <c r="BL1357" i="1" s="1"/>
  <c r="V1548" i="1"/>
  <c r="V1269" i="1"/>
  <c r="V1264" i="1"/>
  <c r="AO1285" i="1"/>
  <c r="Q1972" i="1" a="1"/>
  <c r="Q1972" i="1" s="1"/>
  <c r="U1972" i="1" s="1"/>
  <c r="V1742" i="1"/>
  <c r="V1610" i="1"/>
  <c r="V1744" i="1"/>
  <c r="Z1783" i="1"/>
  <c r="AD1783" i="1" s="1"/>
  <c r="AO1783" i="1" s="1"/>
  <c r="BE1783" i="1" s="1"/>
  <c r="BL1783" i="1" s="1"/>
  <c r="V1617" i="1"/>
  <c r="V1543" i="1"/>
  <c r="V1431" i="1"/>
  <c r="V1498" i="1"/>
  <c r="V1635" i="1"/>
  <c r="V1818" i="1"/>
  <c r="Z1307" i="1"/>
  <c r="AD1307" i="1" s="1"/>
  <c r="AO1307" i="1" s="1"/>
  <c r="BE1307" i="1" s="1"/>
  <c r="BL1307" i="1" s="1"/>
  <c r="V1637" i="1"/>
  <c r="V1333" i="1"/>
  <c r="V1423" i="1"/>
  <c r="V1790" i="1"/>
  <c r="Z1615" i="1"/>
  <c r="AD1615" i="1" s="1"/>
  <c r="AO1615" i="1" s="1"/>
  <c r="BE1615" i="1" s="1"/>
  <c r="BL1615" i="1" s="1"/>
  <c r="V1700" i="1"/>
  <c r="V1659" i="1"/>
  <c r="V1799" i="1"/>
  <c r="V1483" i="1"/>
  <c r="V1730" i="1"/>
  <c r="V1458" i="1"/>
  <c r="V1303" i="1"/>
  <c r="V1588" i="1"/>
  <c r="V1811" i="1"/>
  <c r="V1393" i="1"/>
  <c r="V1296" i="1"/>
  <c r="Z1436" i="1"/>
  <c r="AD1436" i="1" s="1"/>
  <c r="AO1436" i="1" s="1"/>
  <c r="BE1436" i="1" s="1"/>
  <c r="BL1436" i="1" s="1"/>
  <c r="Z1813" i="1"/>
  <c r="AD1813" i="1" s="1"/>
  <c r="AO1813" i="1" s="1"/>
  <c r="Z1788" i="1"/>
  <c r="AD1788" i="1" s="1"/>
  <c r="AO1788" i="1" s="1"/>
  <c r="BE1788" i="1" s="1"/>
  <c r="BL1788" i="1" s="1"/>
  <c r="P1985" i="1" a="1"/>
  <c r="P1985" i="1" s="1"/>
  <c r="U1985" i="1" s="1"/>
  <c r="BD1289" i="1"/>
  <c r="V1323" i="1"/>
  <c r="Z1474" i="1"/>
  <c r="AD1474" i="1" s="1"/>
  <c r="AO1474" i="1" s="1"/>
  <c r="BE1474" i="1" s="1"/>
  <c r="BL1474" i="1" s="1"/>
  <c r="Z1249" i="1"/>
  <c r="AD1249" i="1" s="1"/>
  <c r="AO1249" i="1" s="1"/>
  <c r="BE1249" i="1" s="1"/>
  <c r="BL1249" i="1" s="1"/>
  <c r="V1503" i="1"/>
  <c r="V1717" i="1"/>
  <c r="Z1693" i="1"/>
  <c r="AD1693" i="1" s="1"/>
  <c r="AO1693" i="1" s="1"/>
  <c r="BE1693" i="1" s="1"/>
  <c r="BL1693" i="1" s="1"/>
  <c r="V1558" i="1"/>
  <c r="V1258" i="1"/>
  <c r="V1689" i="1"/>
  <c r="Z1737" i="1"/>
  <c r="AD1737" i="1" s="1"/>
  <c r="AO1737" i="1" s="1"/>
  <c r="V1707" i="1"/>
  <c r="V1314" i="1"/>
  <c r="V1363" i="1"/>
  <c r="V1772" i="1"/>
  <c r="V1438" i="1"/>
  <c r="V1468" i="1"/>
  <c r="V1602" i="1"/>
  <c r="Z1429" i="1"/>
  <c r="AD1429" i="1" s="1"/>
  <c r="AO1429" i="1" s="1"/>
  <c r="BE1429" i="1" s="1"/>
  <c r="BL1429" i="1" s="1"/>
  <c r="V1251" i="1"/>
  <c r="V1528" i="1"/>
  <c r="V1767" i="1"/>
  <c r="V1489" i="1"/>
  <c r="V1368" i="1"/>
  <c r="X1504" i="1"/>
  <c r="W1504" i="1"/>
  <c r="V1453" i="1"/>
  <c r="V1444" i="1"/>
  <c r="V1408" i="1"/>
  <c r="V1386" i="1"/>
  <c r="Z1777" i="1"/>
  <c r="AD1777" i="1" s="1"/>
  <c r="AO1777" i="1" s="1"/>
  <c r="BE1777" i="1" s="1"/>
  <c r="BL1777" i="1" s="1"/>
  <c r="Z1481" i="1"/>
  <c r="AD1481" i="1" s="1"/>
  <c r="AO1481" i="1" s="1"/>
  <c r="BE1481" i="1" s="1"/>
  <c r="BL1481" i="1" s="1"/>
  <c r="V1309" i="1"/>
  <c r="V1243" i="1"/>
  <c r="V1404" i="1"/>
  <c r="Y1456" i="1"/>
  <c r="AB1456" i="1" s="1"/>
  <c r="V1573" i="1"/>
  <c r="V1664" i="1"/>
  <c r="V1273" i="1"/>
  <c r="V1546" i="1"/>
  <c r="V1815" i="1"/>
  <c r="Y1584" i="1"/>
  <c r="AB1584" i="1" s="1"/>
  <c r="Z1733" i="1"/>
  <c r="AD1733" i="1" s="1"/>
  <c r="AO1733" i="1" s="1"/>
  <c r="BE1733" i="1" s="1"/>
  <c r="BL1733" i="1" s="1"/>
  <c r="V1724" i="1"/>
  <c r="V1671" i="1"/>
  <c r="V1623" i="1"/>
  <c r="Z1698" i="1"/>
  <c r="AD1698" i="1" s="1"/>
  <c r="AO1698" i="1" s="1"/>
  <c r="BE1698" i="1" s="1"/>
  <c r="BL1698" i="1" s="1"/>
  <c r="V1534" i="1"/>
  <c r="V1513" i="1"/>
  <c r="V1321" i="1"/>
  <c r="V1646" i="1"/>
  <c r="V1359" i="1"/>
  <c r="V1695" i="1"/>
  <c r="V1704" i="1"/>
  <c r="V1820" i="1"/>
  <c r="V1566" i="1"/>
  <c r="V1632" i="1"/>
  <c r="V1752" i="1"/>
  <c r="V1653" i="1"/>
  <c r="V1411" i="1"/>
  <c r="V1366" i="1"/>
  <c r="V1521" i="1"/>
  <c r="Z1447" i="1"/>
  <c r="AD1447" i="1" s="1"/>
  <c r="AO1447" i="1" s="1"/>
  <c r="BE1447" i="1" s="1"/>
  <c r="BL1447" i="1" s="1"/>
  <c r="V1806" i="1"/>
  <c r="V1378" i="1"/>
  <c r="Z1402" i="1"/>
  <c r="AD1402" i="1" s="1"/>
  <c r="AO1402" i="1" s="1"/>
  <c r="BE1402" i="1" s="1"/>
  <c r="BL1402" i="1" s="1"/>
  <c r="Z1687" i="1"/>
  <c r="AD1687" i="1" s="1"/>
  <c r="AO1687" i="1" s="1"/>
  <c r="BE1687" i="1" s="1"/>
  <c r="BL1687" i="1" s="1"/>
  <c r="D31" i="1"/>
  <c r="F31" i="1" s="1"/>
  <c r="C31" i="1"/>
  <c r="B32" i="1"/>
  <c r="H31" i="1" a="1"/>
  <c r="H31" i="1" s="1"/>
  <c r="G32" i="1"/>
  <c r="A32" i="1"/>
  <c r="J30" i="1"/>
  <c r="I30" i="1"/>
  <c r="AC1311" i="1" l="1"/>
  <c r="AC1391" i="1"/>
  <c r="AC1262" i="1"/>
  <c r="AC1728" i="1"/>
  <c r="AC1466" i="1"/>
  <c r="AC1679" i="1"/>
  <c r="BE1760" i="1"/>
  <c r="BL1760" i="1" s="1"/>
  <c r="BE1808" i="1"/>
  <c r="BL1808" i="1" s="1"/>
  <c r="BE1732" i="1"/>
  <c r="BL1732" i="1" s="1"/>
  <c r="BE1607" i="1"/>
  <c r="BL1607" i="1" s="1"/>
  <c r="BE1748" i="1"/>
  <c r="BL1748" i="1" s="1"/>
  <c r="BE1427" i="1"/>
  <c r="BL1427" i="1" s="1"/>
  <c r="BE1491" i="1"/>
  <c r="BL1491" i="1" s="1"/>
  <c r="BE1575" i="1"/>
  <c r="BL1575" i="1" s="1"/>
  <c r="BE1649" i="1"/>
  <c r="BL1649" i="1" s="1"/>
  <c r="BE1530" i="1"/>
  <c r="BL1530" i="1" s="1"/>
  <c r="BE1541" i="1"/>
  <c r="BL1541" i="1" s="1"/>
  <c r="BE1440" i="1"/>
  <c r="BL1440" i="1" s="1"/>
  <c r="BE1479" i="1"/>
  <c r="BL1479" i="1" s="1"/>
  <c r="BE1776" i="1"/>
  <c r="BL1776" i="1" s="1"/>
  <c r="BE1655" i="1"/>
  <c r="BL1655" i="1" s="1"/>
  <c r="BE1517" i="1"/>
  <c r="BL1517" i="1" s="1"/>
  <c r="BE1389" i="1"/>
  <c r="BL1389" i="1" s="1"/>
  <c r="BE1337" i="1"/>
  <c r="BL1337" i="1" s="1"/>
  <c r="BE1382" i="1"/>
  <c r="BL1382" i="1" s="1"/>
  <c r="BE1813" i="1"/>
  <c r="BL1813" i="1" s="1"/>
  <c r="BE1446" i="1"/>
  <c r="BL1446" i="1" s="1"/>
  <c r="BE1737" i="1"/>
  <c r="BL1737" i="1" s="1"/>
  <c r="BE1374" i="1"/>
  <c r="BL1374" i="1" s="1"/>
  <c r="BE1395" i="1"/>
  <c r="BL1395" i="1" s="1"/>
  <c r="BE1613" i="1"/>
  <c r="BL1613" i="1" s="1"/>
  <c r="BE1598" i="1"/>
  <c r="BL1598" i="1" s="1"/>
  <c r="BE1782" i="1"/>
  <c r="BL1782" i="1" s="1"/>
  <c r="BE1473" i="1"/>
  <c r="BL1473" i="1" s="1"/>
  <c r="BE1570" i="1"/>
  <c r="BL1570" i="1" s="1"/>
  <c r="BE1485" i="1"/>
  <c r="BL1485" i="1" s="1"/>
  <c r="BE1692" i="1"/>
  <c r="BL1692" i="1" s="1"/>
  <c r="BE1247" i="1"/>
  <c r="BL1247" i="1" s="1"/>
  <c r="BE1361" i="1"/>
  <c r="BL1361" i="1" s="1"/>
  <c r="AC1581" i="1"/>
  <c r="AC1519" i="1"/>
  <c r="K30" i="1"/>
  <c r="AC1312" i="1"/>
  <c r="AC1765" i="1"/>
  <c r="AC1401" i="1"/>
  <c r="AC1656" i="1"/>
  <c r="AC1241" i="1"/>
  <c r="AC1783" i="1"/>
  <c r="AC1351" i="1"/>
  <c r="AC1600" i="1"/>
  <c r="AC1750" i="1"/>
  <c r="AC1586" i="1"/>
  <c r="AC1526" i="1"/>
  <c r="AC1442" i="1"/>
  <c r="AO1284" i="1"/>
  <c r="AC1240" i="1"/>
  <c r="AC1267" i="1"/>
  <c r="AC1429" i="1"/>
  <c r="AC1420" i="1"/>
  <c r="AC1787" i="1"/>
  <c r="AC1626" i="1"/>
  <c r="AD1564" i="1"/>
  <c r="AO1564" i="1" s="1"/>
  <c r="AC1537" i="1"/>
  <c r="AC1531" i="1"/>
  <c r="AC1620" i="1"/>
  <c r="AC1721" i="1"/>
  <c r="AC1436" i="1"/>
  <c r="AC1481" i="1"/>
  <c r="AC1465" i="1"/>
  <c r="AC1294" i="1"/>
  <c r="AC1345" i="1"/>
  <c r="AC1630" i="1"/>
  <c r="AC1492" i="1"/>
  <c r="AC1693" i="1"/>
  <c r="AC1518" i="1"/>
  <c r="AC1615" i="1"/>
  <c r="AC1650" i="1"/>
  <c r="AC1686" i="1"/>
  <c r="AC1571" i="1"/>
  <c r="AC1755" i="1"/>
  <c r="AC1777" i="1"/>
  <c r="AC1555" i="1"/>
  <c r="AC1608" i="1"/>
  <c r="AC1687" i="1"/>
  <c r="AC1307" i="1"/>
  <c r="AC1541" i="1"/>
  <c r="Z1756" i="1"/>
  <c r="AD1756" i="1" s="1"/>
  <c r="AO1756" i="1" s="1"/>
  <c r="BE1756" i="1" s="1"/>
  <c r="BL1756" i="1" s="1"/>
  <c r="AC1474" i="1"/>
  <c r="AD1256" i="1"/>
  <c r="AO1256" i="1" s="1"/>
  <c r="AC1792" i="1"/>
  <c r="AC1406" i="1"/>
  <c r="AC1293" i="1"/>
  <c r="Z1729" i="1"/>
  <c r="AB1729" i="1"/>
  <c r="Z1407" i="1"/>
  <c r="AB1407" i="1"/>
  <c r="Z1331" i="1"/>
  <c r="AB1331" i="1"/>
  <c r="Z1557" i="1"/>
  <c r="AB1557" i="1"/>
  <c r="AD1555" i="1"/>
  <c r="AO1555" i="1" s="1"/>
  <c r="Z1320" i="1"/>
  <c r="AB1320" i="1"/>
  <c r="AD1526" i="1"/>
  <c r="AO1526" i="1" s="1"/>
  <c r="AD1311" i="1"/>
  <c r="AO1311" i="1" s="1"/>
  <c r="AD1750" i="1"/>
  <c r="AO1750" i="1" s="1"/>
  <c r="BE1750" i="1" s="1"/>
  <c r="BL1750" i="1" s="1"/>
  <c r="Y1488" i="1"/>
  <c r="AB1488" i="1" s="1"/>
  <c r="Z1757" i="1"/>
  <c r="AB1757" i="1"/>
  <c r="Z1789" i="1"/>
  <c r="AB1789" i="1"/>
  <c r="Z1340" i="1"/>
  <c r="AB1340" i="1"/>
  <c r="Z1809" i="1"/>
  <c r="AB1809" i="1"/>
  <c r="AD1792" i="1"/>
  <c r="AO1792" i="1" s="1"/>
  <c r="Z1814" i="1"/>
  <c r="AB1814" i="1"/>
  <c r="Z1565" i="1"/>
  <c r="AB1565" i="1"/>
  <c r="Z1681" i="1"/>
  <c r="AB1681" i="1"/>
  <c r="AC1657" i="1"/>
  <c r="Z1377" i="1"/>
  <c r="AB1377" i="1"/>
  <c r="AD1351" i="1"/>
  <c r="AO1351" i="1" s="1"/>
  <c r="AD1626" i="1"/>
  <c r="AO1626" i="1" s="1"/>
  <c r="BE1626" i="1" s="1"/>
  <c r="BL1626" i="1" s="1"/>
  <c r="Z1496" i="1"/>
  <c r="AB1496" i="1"/>
  <c r="AD1531" i="1"/>
  <c r="AO1531" i="1" s="1"/>
  <c r="BE1531" i="1" s="1"/>
  <c r="BL1531" i="1" s="1"/>
  <c r="AD1442" i="1"/>
  <c r="AO1442" i="1" s="1"/>
  <c r="BE1442" i="1" s="1"/>
  <c r="BL1442" i="1" s="1"/>
  <c r="AC1346" i="1"/>
  <c r="Z1430" i="1"/>
  <c r="AB1430" i="1"/>
  <c r="AC1361" i="1"/>
  <c r="AD1728" i="1"/>
  <c r="AO1728" i="1" s="1"/>
  <c r="Z1644" i="1"/>
  <c r="AB1644" i="1"/>
  <c r="Z1804" i="1"/>
  <c r="AB1804" i="1"/>
  <c r="Z1532" i="1"/>
  <c r="AB1532" i="1"/>
  <c r="Z1715" i="1"/>
  <c r="AB1715" i="1"/>
  <c r="Z1397" i="1"/>
  <c r="AB1397" i="1"/>
  <c r="AD1650" i="1"/>
  <c r="AO1650" i="1" s="1"/>
  <c r="BE1650" i="1" s="1"/>
  <c r="BL1650" i="1" s="1"/>
  <c r="AD1686" i="1"/>
  <c r="AO1686" i="1" s="1"/>
  <c r="AD1581" i="1"/>
  <c r="AO1581" i="1" s="1"/>
  <c r="AC1761" i="1"/>
  <c r="AD1294" i="1"/>
  <c r="AO1294" i="1" s="1"/>
  <c r="BE1294" i="1" s="1"/>
  <c r="BL1294" i="1" s="1"/>
  <c r="AC1435" i="1"/>
  <c r="Z1621" i="1"/>
  <c r="AB1621" i="1"/>
  <c r="Z1577" i="1"/>
  <c r="AB1577" i="1"/>
  <c r="AC1352" i="1"/>
  <c r="AC1733" i="1"/>
  <c r="AD1406" i="1"/>
  <c r="AO1406" i="1" s="1"/>
  <c r="AC1249" i="1"/>
  <c r="AC1788" i="1"/>
  <c r="AD1679" i="1"/>
  <c r="AO1679" i="1" s="1"/>
  <c r="AD1401" i="1"/>
  <c r="AO1401" i="1" s="1"/>
  <c r="AD1293" i="1"/>
  <c r="AO1293" i="1" s="1"/>
  <c r="Z1467" i="1"/>
  <c r="AB1467" i="1"/>
  <c r="AD1240" i="1"/>
  <c r="AO1240" i="1" s="1"/>
  <c r="Z1451" i="1"/>
  <c r="AB1451" i="1"/>
  <c r="AD1656" i="1"/>
  <c r="AO1656" i="1" s="1"/>
  <c r="BE1656" i="1" s="1"/>
  <c r="BL1656" i="1" s="1"/>
  <c r="AD1391" i="1"/>
  <c r="AO1391" i="1" s="1"/>
  <c r="BE1391" i="1" s="1"/>
  <c r="BL1391" i="1" s="1"/>
  <c r="Z1362" i="1"/>
  <c r="AB1362" i="1"/>
  <c r="AD1466" i="1"/>
  <c r="AO1466" i="1" s="1"/>
  <c r="BE1466" i="1" s="1"/>
  <c r="BL1466" i="1" s="1"/>
  <c r="Z1545" i="1"/>
  <c r="AB1545" i="1"/>
  <c r="Z1500" i="1"/>
  <c r="AB1500" i="1"/>
  <c r="AD1630" i="1"/>
  <c r="AO1630" i="1" s="1"/>
  <c r="Z1662" i="1"/>
  <c r="AB1662" i="1"/>
  <c r="AC1698" i="1"/>
  <c r="AC1301" i="1"/>
  <c r="Z1339" i="1"/>
  <c r="AB1339" i="1"/>
  <c r="AC1737" i="1"/>
  <c r="AD1420" i="1"/>
  <c r="AO1420" i="1" s="1"/>
  <c r="Z1694" i="1"/>
  <c r="AB1694" i="1"/>
  <c r="Z1651" i="1"/>
  <c r="AB1651" i="1"/>
  <c r="Z1666" i="1"/>
  <c r="AB1666" i="1"/>
  <c r="Z1556" i="1"/>
  <c r="AB1556" i="1"/>
  <c r="AD1519" i="1"/>
  <c r="AO1519" i="1" s="1"/>
  <c r="BE1519" i="1" s="1"/>
  <c r="BL1519" i="1" s="1"/>
  <c r="AC1680" i="1"/>
  <c r="AD1586" i="1"/>
  <c r="AO1586" i="1" s="1"/>
  <c r="AD1721" i="1"/>
  <c r="AO1721" i="1" s="1"/>
  <c r="AD1765" i="1"/>
  <c r="AO1765" i="1" s="1"/>
  <c r="AC1813" i="1"/>
  <c r="Z1793" i="1"/>
  <c r="AB1793" i="1"/>
  <c r="Z1250" i="1"/>
  <c r="AB1250" i="1"/>
  <c r="Z1582" i="1"/>
  <c r="AB1582" i="1"/>
  <c r="AD1312" i="1"/>
  <c r="AO1312" i="1" s="1"/>
  <c r="BE1312" i="1" s="1"/>
  <c r="BL1312" i="1" s="1"/>
  <c r="AD1262" i="1"/>
  <c r="AO1262" i="1" s="1"/>
  <c r="Z1272" i="1"/>
  <c r="AB1272" i="1"/>
  <c r="Z1316" i="1"/>
  <c r="AB1316" i="1"/>
  <c r="AC1510" i="1"/>
  <c r="AD1571" i="1"/>
  <c r="AO1571" i="1" s="1"/>
  <c r="BE1571" i="1" s="1"/>
  <c r="BL1571" i="1" s="1"/>
  <c r="AD1345" i="1"/>
  <c r="AO1345" i="1" s="1"/>
  <c r="AC1402" i="1"/>
  <c r="Z1437" i="1"/>
  <c r="AB1437" i="1"/>
  <c r="AC1376" i="1"/>
  <c r="AD1755" i="1"/>
  <c r="AO1755" i="1" s="1"/>
  <c r="AD1600" i="1"/>
  <c r="AO1600" i="1" s="1"/>
  <c r="BE1600" i="1" s="1"/>
  <c r="BL1600" i="1" s="1"/>
  <c r="AD1241" i="1"/>
  <c r="AO1241" i="1" s="1"/>
  <c r="BE1241" i="1" s="1"/>
  <c r="BL1241" i="1" s="1"/>
  <c r="AD1620" i="1"/>
  <c r="AO1620" i="1" s="1"/>
  <c r="AD1537" i="1"/>
  <c r="AO1537" i="1" s="1"/>
  <c r="Z1702" i="1"/>
  <c r="AB1702" i="1"/>
  <c r="Z1533" i="1"/>
  <c r="AB1533" i="1"/>
  <c r="AC1447" i="1"/>
  <c r="AC1732" i="1"/>
  <c r="Z1487" i="1"/>
  <c r="AB1487" i="1"/>
  <c r="AD1492" i="1"/>
  <c r="AO1492" i="1" s="1"/>
  <c r="BE1492" i="1" s="1"/>
  <c r="BL1492" i="1" s="1"/>
  <c r="BF1250" i="1"/>
  <c r="Z1475" i="1"/>
  <c r="AB1475" i="1"/>
  <c r="Z1295" i="1"/>
  <c r="AB1295" i="1"/>
  <c r="Z1511" i="1"/>
  <c r="AB1511" i="1"/>
  <c r="Z1271" i="1"/>
  <c r="AB1271" i="1"/>
  <c r="Z1421" i="1"/>
  <c r="AB1421" i="1"/>
  <c r="AD1465" i="1"/>
  <c r="AO1465" i="1" s="1"/>
  <c r="AC1256" i="1"/>
  <c r="AD1787" i="1"/>
  <c r="AO1787" i="1" s="1"/>
  <c r="AC1564" i="1"/>
  <c r="AC1722" i="1"/>
  <c r="AD1625" i="1"/>
  <c r="AO1625" i="1" s="1"/>
  <c r="AC1625" i="1"/>
  <c r="AD1608" i="1"/>
  <c r="AO1608" i="1" s="1"/>
  <c r="BE1608" i="1" s="1"/>
  <c r="BL1608" i="1" s="1"/>
  <c r="AC1357" i="1"/>
  <c r="AD1518" i="1"/>
  <c r="AO1518" i="1" s="1"/>
  <c r="BE1518" i="1" s="1"/>
  <c r="BL1518" i="1" s="1"/>
  <c r="BF1410" i="1"/>
  <c r="BF1634" i="1"/>
  <c r="Y1358" i="1"/>
  <c r="AB1358" i="1" s="1"/>
  <c r="BF1663" i="1"/>
  <c r="BF1587" i="1"/>
  <c r="Y1616" i="1"/>
  <c r="Y1769" i="1"/>
  <c r="BF1467" i="1"/>
  <c r="BF1545" i="1"/>
  <c r="BF1455" i="1"/>
  <c r="BF1778" i="1"/>
  <c r="BF1622" i="1"/>
  <c r="Y1645" i="1"/>
  <c r="BF1751" i="1"/>
  <c r="BF1242" i="1"/>
  <c r="BF1789" i="1"/>
  <c r="BF1793" i="1"/>
  <c r="BF1739" i="1"/>
  <c r="BF1757" i="1"/>
  <c r="BF1538" i="1"/>
  <c r="BF1320" i="1"/>
  <c r="BF1681" i="1"/>
  <c r="W1288" i="1"/>
  <c r="Y1288" i="1" s="1"/>
  <c r="Y1810" i="1"/>
  <c r="BF1706" i="1"/>
  <c r="BF1332" i="1"/>
  <c r="BF1272" i="1"/>
  <c r="BF1318" i="1"/>
  <c r="Y1579" i="1"/>
  <c r="BF1766" i="1"/>
  <c r="BF1365" i="1"/>
  <c r="BF1392" i="1"/>
  <c r="BF1520" i="1"/>
  <c r="Y1493" i="1"/>
  <c r="BF1287" i="1"/>
  <c r="T1978" i="1" s="1" a="1"/>
  <c r="T1978" i="1" s="1"/>
  <c r="BF1533" i="1"/>
  <c r="Y1601" i="1"/>
  <c r="W1797" i="1"/>
  <c r="BF1797" i="1" s="1"/>
  <c r="W1503" i="1"/>
  <c r="BF1503" i="1" s="1"/>
  <c r="Y1590" i="1"/>
  <c r="BF1583" i="1"/>
  <c r="BF1500" i="1"/>
  <c r="BF1699" i="1"/>
  <c r="Y1403" i="1"/>
  <c r="Y1703" i="1"/>
  <c r="W1513" i="1"/>
  <c r="BF1513" i="1" s="1"/>
  <c r="W1449" i="1"/>
  <c r="BF1449" i="1" s="1"/>
  <c r="Y1667" i="1"/>
  <c r="W1689" i="1"/>
  <c r="Y1689" i="1" s="1"/>
  <c r="AB1689" i="1" s="1"/>
  <c r="W1378" i="1"/>
  <c r="Y1378" i="1" s="1"/>
  <c r="AB1378" i="1" s="1"/>
  <c r="Y1723" i="1"/>
  <c r="BF1758" i="1"/>
  <c r="BF1340" i="1"/>
  <c r="BF1817" i="1"/>
  <c r="W1458" i="1"/>
  <c r="Y1458" i="1" s="1"/>
  <c r="AB1458" i="1" s="1"/>
  <c r="Y1784" i="1"/>
  <c r="BF1448" i="1"/>
  <c r="Y1658" i="1"/>
  <c r="BF1422" i="1"/>
  <c r="BF1362" i="1"/>
  <c r="BF1694" i="1"/>
  <c r="BF1398" i="1"/>
  <c r="BF1263" i="1"/>
  <c r="Y1385" i="1"/>
  <c r="Y1578" i="1"/>
  <c r="Y1452" i="1"/>
  <c r="BF1557" i="1"/>
  <c r="W1413" i="1"/>
  <c r="Y1413" i="1" s="1"/>
  <c r="AB1413" i="1" s="1"/>
  <c r="W1742" i="1"/>
  <c r="Y1742" i="1" s="1"/>
  <c r="W1269" i="1"/>
  <c r="Y1269" i="1" s="1"/>
  <c r="AB1269" i="1" s="1"/>
  <c r="W1818" i="1"/>
  <c r="BF1818" i="1" s="1"/>
  <c r="T1705" i="1"/>
  <c r="U1705" i="1" s="1"/>
  <c r="X1705" i="1" s="1"/>
  <c r="T1574" i="1"/>
  <c r="U1574" i="1" s="1"/>
  <c r="X1574" i="1" s="1"/>
  <c r="T1499" i="1"/>
  <c r="U1499" i="1" s="1"/>
  <c r="X1499" i="1" s="1"/>
  <c r="T1773" i="1"/>
  <c r="U1773" i="1" s="1"/>
  <c r="X1773" i="1" s="1"/>
  <c r="T1821" i="1"/>
  <c r="U1821" i="1" s="1"/>
  <c r="X1821" i="1" s="1"/>
  <c r="T1580" i="1"/>
  <c r="U1580" i="1" s="1"/>
  <c r="X1580" i="1" s="1"/>
  <c r="T1469" i="1"/>
  <c r="U1469" i="1" s="1"/>
  <c r="X1469" i="1" s="1"/>
  <c r="Y1652" i="1"/>
  <c r="T1633" i="1"/>
  <c r="U1633" i="1" s="1"/>
  <c r="X1633" i="1" s="1"/>
  <c r="T1654" i="1"/>
  <c r="U1654" i="1" s="1"/>
  <c r="X1654" i="1" s="1"/>
  <c r="T1540" i="1"/>
  <c r="U1540" i="1" s="1"/>
  <c r="X1540" i="1" s="1"/>
  <c r="T1753" i="1"/>
  <c r="U1753" i="1" s="1"/>
  <c r="X1753" i="1" s="1"/>
  <c r="Y1275" i="1"/>
  <c r="W1432" i="1"/>
  <c r="Y1432" i="1" s="1"/>
  <c r="AB1432" i="1" s="1"/>
  <c r="W1444" i="1"/>
  <c r="Y1444" i="1" s="1"/>
  <c r="T1414" i="1"/>
  <c r="U1414" i="1" s="1"/>
  <c r="X1414" i="1" s="1"/>
  <c r="T1394" i="1"/>
  <c r="U1394" i="1" s="1"/>
  <c r="X1394" i="1" s="1"/>
  <c r="T1710" i="1"/>
  <c r="U1710" i="1" s="1"/>
  <c r="X1710" i="1" s="1"/>
  <c r="T1567" i="1"/>
  <c r="U1567" i="1" s="1"/>
  <c r="X1567" i="1" s="1"/>
  <c r="T1244" i="1"/>
  <c r="U1244" i="1" s="1"/>
  <c r="X1244" i="1" s="1"/>
  <c r="T1736" i="1"/>
  <c r="U1736" i="1" s="1"/>
  <c r="X1736" i="1" s="1"/>
  <c r="T1774" i="1"/>
  <c r="U1774" i="1" s="1"/>
  <c r="X1774" i="1" s="1"/>
  <c r="BF1716" i="1"/>
  <c r="W1534" i="1"/>
  <c r="Y1534" i="1" s="1"/>
  <c r="W1806" i="1"/>
  <c r="Y1806" i="1" s="1"/>
  <c r="AB1806" i="1" s="1"/>
  <c r="W1348" i="1"/>
  <c r="BF1348" i="1" s="1"/>
  <c r="T1514" i="1"/>
  <c r="U1514" i="1" s="1"/>
  <c r="X1514" i="1" s="1"/>
  <c r="T1708" i="1"/>
  <c r="U1708" i="1" s="1"/>
  <c r="X1708" i="1" s="1"/>
  <c r="BF1347" i="1"/>
  <c r="T1279" i="1"/>
  <c r="U1279" i="1" s="1"/>
  <c r="X1279" i="1" s="1"/>
  <c r="T1740" i="1"/>
  <c r="U1740" i="1" s="1"/>
  <c r="X1740" i="1" s="1"/>
  <c r="BF1814" i="1"/>
  <c r="BF1268" i="1"/>
  <c r="T1259" i="1"/>
  <c r="U1259" i="1" s="1"/>
  <c r="X1259" i="1" s="1"/>
  <c r="BF1295" i="1"/>
  <c r="BF1317" i="1"/>
  <c r="BF1565" i="1"/>
  <c r="T1672" i="1"/>
  <c r="U1672" i="1" s="1"/>
  <c r="X1672" i="1" s="1"/>
  <c r="BF1738" i="1"/>
  <c r="BF1796" i="1"/>
  <c r="W1695" i="1"/>
  <c r="Y1695" i="1" s="1"/>
  <c r="AB1695" i="1" s="1"/>
  <c r="W1659" i="1"/>
  <c r="BF1659" i="1" s="1"/>
  <c r="T1304" i="1"/>
  <c r="U1304" i="1" s="1"/>
  <c r="X1304" i="1" s="1"/>
  <c r="Y1308" i="1"/>
  <c r="T1364" i="1"/>
  <c r="U1364" i="1" s="1"/>
  <c r="X1364" i="1" s="1"/>
  <c r="T1603" i="1"/>
  <c r="U1603" i="1" s="1"/>
  <c r="X1603" i="1" s="1"/>
  <c r="BF1670" i="1"/>
  <c r="W1770" i="1"/>
  <c r="Y1770" i="1" s="1"/>
  <c r="BF1527" i="1"/>
  <c r="T1424" i="1"/>
  <c r="U1424" i="1" s="1"/>
  <c r="X1424" i="1" s="1"/>
  <c r="W1709" i="1"/>
  <c r="Y1709" i="1" s="1"/>
  <c r="AB1709" i="1" s="1"/>
  <c r="W1668" i="1"/>
  <c r="Y1668" i="1" s="1"/>
  <c r="AB1668" i="1" s="1"/>
  <c r="W1588" i="1"/>
  <c r="Y1588" i="1" s="1"/>
  <c r="T1342" i="1"/>
  <c r="U1342" i="1" s="1"/>
  <c r="X1342" i="1" s="1"/>
  <c r="T1550" i="1"/>
  <c r="U1550" i="1" s="1"/>
  <c r="X1550" i="1" s="1"/>
  <c r="T1315" i="1"/>
  <c r="U1315" i="1" s="1"/>
  <c r="X1315" i="1" s="1"/>
  <c r="BF1407" i="1"/>
  <c r="T1252" i="1"/>
  <c r="U1252" i="1" s="1"/>
  <c r="X1252" i="1" s="1"/>
  <c r="BF1430" i="1"/>
  <c r="W1309" i="1"/>
  <c r="BF1309" i="1" s="1"/>
  <c r="W1707" i="1"/>
  <c r="BF1707" i="1" s="1"/>
  <c r="W1366" i="1"/>
  <c r="Y1366" i="1" s="1"/>
  <c r="W1730" i="1"/>
  <c r="BF1730" i="1" s="1"/>
  <c r="W1628" i="1"/>
  <c r="Y1628" i="1" s="1"/>
  <c r="AB1628" i="1" s="1"/>
  <c r="T1711" i="1"/>
  <c r="U1711" i="1" s="1"/>
  <c r="X1711" i="1" s="1"/>
  <c r="T1816" i="1"/>
  <c r="U1816" i="1" s="1"/>
  <c r="X1816" i="1" s="1"/>
  <c r="T1636" i="1"/>
  <c r="U1636" i="1" s="1"/>
  <c r="X1636" i="1" s="1"/>
  <c r="Y1512" i="1"/>
  <c r="W1363" i="1"/>
  <c r="Y1363" i="1" s="1"/>
  <c r="AB1363" i="1" s="1"/>
  <c r="T1505" i="1"/>
  <c r="U1505" i="1" s="1"/>
  <c r="X1505" i="1" s="1"/>
  <c r="Y1542" i="1"/>
  <c r="Y1762" i="1"/>
  <c r="T1454" i="1"/>
  <c r="U1454" i="1" s="1"/>
  <c r="X1454" i="1" s="1"/>
  <c r="T1400" i="1"/>
  <c r="U1400" i="1" s="1"/>
  <c r="X1400" i="1" s="1"/>
  <c r="T1611" i="1"/>
  <c r="U1611" i="1" s="1"/>
  <c r="X1611" i="1" s="1"/>
  <c r="W1438" i="1"/>
  <c r="Y1438" i="1" s="1"/>
  <c r="W1333" i="1"/>
  <c r="Y1333" i="1" s="1"/>
  <c r="AB1333" i="1" s="1"/>
  <c r="W1258" i="1"/>
  <c r="BF1258" i="1" s="1"/>
  <c r="W1501" i="1"/>
  <c r="Y1501" i="1" s="1"/>
  <c r="W1700" i="1"/>
  <c r="Y1700" i="1" s="1"/>
  <c r="AB1700" i="1" s="1"/>
  <c r="W1423" i="1"/>
  <c r="Y1423" i="1" s="1"/>
  <c r="W1815" i="1"/>
  <c r="BF1815" i="1" s="1"/>
  <c r="T1743" i="1"/>
  <c r="U1743" i="1" s="1"/>
  <c r="X1743" i="1" s="1"/>
  <c r="T1725" i="1"/>
  <c r="U1725" i="1" s="1"/>
  <c r="X1725" i="1" s="1"/>
  <c r="T1812" i="1"/>
  <c r="U1812" i="1" s="1"/>
  <c r="X1812" i="1" s="1"/>
  <c r="T1379" i="1"/>
  <c r="U1379" i="1" s="1"/>
  <c r="X1379" i="1" s="1"/>
  <c r="T1495" i="1"/>
  <c r="U1495" i="1" s="1"/>
  <c r="X1495" i="1" s="1"/>
  <c r="T1325" i="1"/>
  <c r="U1325" i="1" s="1"/>
  <c r="X1325" i="1" s="1"/>
  <c r="T1592" i="1"/>
  <c r="U1592" i="1" s="1"/>
  <c r="X1592" i="1" s="1"/>
  <c r="T1807" i="1"/>
  <c r="U1807" i="1" s="1"/>
  <c r="X1807" i="1" s="1"/>
  <c r="T1696" i="1"/>
  <c r="U1696" i="1" s="1"/>
  <c r="X1696" i="1" s="1"/>
  <c r="W1483" i="1"/>
  <c r="BF1483" i="1" s="1"/>
  <c r="W1386" i="1"/>
  <c r="Y1386" i="1" s="1"/>
  <c r="AB1386" i="1" s="1"/>
  <c r="W1744" i="1"/>
  <c r="Y1744" i="1" s="1"/>
  <c r="AB1744" i="1" s="1"/>
  <c r="W1602" i="1"/>
  <c r="BF1602" i="1" s="1"/>
  <c r="T1324" i="1"/>
  <c r="U1324" i="1" s="1"/>
  <c r="X1324" i="1" s="1"/>
  <c r="T1594" i="1"/>
  <c r="U1594" i="1" s="1"/>
  <c r="X1594" i="1" s="1"/>
  <c r="BF1609" i="1"/>
  <c r="T1798" i="1"/>
  <c r="U1798" i="1" s="1"/>
  <c r="X1798" i="1" s="1"/>
  <c r="T1759" i="1"/>
  <c r="U1759" i="1" s="1"/>
  <c r="X1759" i="1" s="1"/>
  <c r="T1549" i="1"/>
  <c r="U1549" i="1" s="1"/>
  <c r="X1549" i="1" s="1"/>
  <c r="T1460" i="1"/>
  <c r="U1460" i="1" s="1"/>
  <c r="X1460" i="1" s="1"/>
  <c r="T1585" i="1"/>
  <c r="U1585" i="1" s="1"/>
  <c r="X1585" i="1" s="1"/>
  <c r="T1529" i="1"/>
  <c r="U1529" i="1" s="1"/>
  <c r="X1529" i="1" s="1"/>
  <c r="T1629" i="1"/>
  <c r="U1629" i="1" s="1"/>
  <c r="X1629" i="1" s="1"/>
  <c r="BF1741" i="1"/>
  <c r="W1548" i="1"/>
  <c r="Y1548" i="1" s="1"/>
  <c r="W1682" i="1"/>
  <c r="Y1682" i="1" s="1"/>
  <c r="AB1682" i="1" s="1"/>
  <c r="W1772" i="1"/>
  <c r="BF1772" i="1" s="1"/>
  <c r="W1767" i="1"/>
  <c r="Y1767" i="1" s="1"/>
  <c r="AB1767" i="1" s="1"/>
  <c r="W1566" i="1"/>
  <c r="BF1566" i="1" s="1"/>
  <c r="W1653" i="1"/>
  <c r="BF1653" i="1" s="1"/>
  <c r="W1276" i="1"/>
  <c r="Y1276" i="1" s="1"/>
  <c r="T1800" i="1"/>
  <c r="U1800" i="1" s="1"/>
  <c r="X1800" i="1" s="1"/>
  <c r="BF1482" i="1"/>
  <c r="T1745" i="1"/>
  <c r="U1745" i="1" s="1"/>
  <c r="X1745" i="1" s="1"/>
  <c r="T1502" i="1"/>
  <c r="U1502" i="1" s="1"/>
  <c r="X1502" i="1" s="1"/>
  <c r="T1322" i="1"/>
  <c r="U1322" i="1" s="1"/>
  <c r="X1322" i="1" s="1"/>
  <c r="T1764" i="1"/>
  <c r="U1764" i="1" s="1"/>
  <c r="X1764" i="1" s="1"/>
  <c r="W1790" i="1"/>
  <c r="BF1790" i="1" s="1"/>
  <c r="W1411" i="1"/>
  <c r="BF1411" i="1" s="1"/>
  <c r="W1251" i="1"/>
  <c r="Y1251" i="1" s="1"/>
  <c r="AB1251" i="1" s="1"/>
  <c r="W1546" i="1"/>
  <c r="Y1546" i="1" s="1"/>
  <c r="AB1546" i="1" s="1"/>
  <c r="W1399" i="1"/>
  <c r="Y1399" i="1" s="1"/>
  <c r="AB1399" i="1" s="1"/>
  <c r="W1273" i="1"/>
  <c r="Y1273" i="1" s="1"/>
  <c r="W1408" i="1"/>
  <c r="Y1408" i="1" s="1"/>
  <c r="AB1408" i="1" s="1"/>
  <c r="T1618" i="1"/>
  <c r="U1618" i="1" s="1"/>
  <c r="X1618" i="1" s="1"/>
  <c r="BF1805" i="1"/>
  <c r="T1624" i="1"/>
  <c r="U1624" i="1" s="1"/>
  <c r="X1624" i="1" s="1"/>
  <c r="T1768" i="1"/>
  <c r="U1768" i="1" s="1"/>
  <c r="X1768" i="1" s="1"/>
  <c r="T1459" i="1"/>
  <c r="U1459" i="1" s="1"/>
  <c r="X1459" i="1" s="1"/>
  <c r="BF1377" i="1"/>
  <c r="T1819" i="1"/>
  <c r="U1819" i="1" s="1"/>
  <c r="X1819" i="1" s="1"/>
  <c r="Y1302" i="1"/>
  <c r="Y1257" i="1"/>
  <c r="W1341" i="1"/>
  <c r="Y1341" i="1" s="1"/>
  <c r="W1476" i="1"/>
  <c r="BF1476" i="1" s="1"/>
  <c r="W1323" i="1"/>
  <c r="BF1323" i="1" s="1"/>
  <c r="T1450" i="1"/>
  <c r="U1450" i="1" s="1"/>
  <c r="X1450" i="1" s="1"/>
  <c r="T1484" i="1"/>
  <c r="U1484" i="1" s="1"/>
  <c r="X1484" i="1" s="1"/>
  <c r="T1665" i="1"/>
  <c r="U1665" i="1" s="1"/>
  <c r="X1665" i="1" s="1"/>
  <c r="T1370" i="1"/>
  <c r="U1370" i="1" s="1"/>
  <c r="X1370" i="1" s="1"/>
  <c r="T1669" i="1"/>
  <c r="U1669" i="1" s="1"/>
  <c r="X1669" i="1" s="1"/>
  <c r="T1360" i="1"/>
  <c r="U1360" i="1" s="1"/>
  <c r="X1360" i="1" s="1"/>
  <c r="W1591" i="1"/>
  <c r="Y1591" i="1" s="1"/>
  <c r="AB1591" i="1" s="1"/>
  <c r="W1785" i="1"/>
  <c r="BF1785" i="1" s="1"/>
  <c r="W1278" i="1"/>
  <c r="BF1278" i="1" s="1"/>
  <c r="W1489" i="1"/>
  <c r="Y1489" i="1" s="1"/>
  <c r="AB1489" i="1" s="1"/>
  <c r="W1521" i="1"/>
  <c r="BF1521" i="1" s="1"/>
  <c r="Y1734" i="1"/>
  <c r="T1544" i="1"/>
  <c r="U1544" i="1" s="1"/>
  <c r="X1544" i="1" s="1"/>
  <c r="T1412" i="1"/>
  <c r="U1412" i="1" s="1"/>
  <c r="X1412" i="1" s="1"/>
  <c r="T1780" i="1"/>
  <c r="U1780" i="1" s="1"/>
  <c r="X1780" i="1" s="1"/>
  <c r="BF1353" i="1"/>
  <c r="W1498" i="1"/>
  <c r="BF1498" i="1" s="1"/>
  <c r="W1453" i="1"/>
  <c r="Y1453" i="1" s="1"/>
  <c r="AB1453" i="1" s="1"/>
  <c r="W1431" i="1"/>
  <c r="Y1431" i="1" s="1"/>
  <c r="AB1431" i="1" s="1"/>
  <c r="W1264" i="1"/>
  <c r="BF1264" i="1" s="1"/>
  <c r="T1415" i="1"/>
  <c r="U1415" i="1" s="1"/>
  <c r="X1415" i="1" s="1"/>
  <c r="T1589" i="1"/>
  <c r="U1589" i="1" s="1"/>
  <c r="X1589" i="1" s="1"/>
  <c r="T1746" i="1"/>
  <c r="U1746" i="1" s="1"/>
  <c r="X1746" i="1" s="1"/>
  <c r="T1387" i="1"/>
  <c r="U1387" i="1" s="1"/>
  <c r="X1387" i="1" s="1"/>
  <c r="Y1688" i="1"/>
  <c r="W1468" i="1"/>
  <c r="BF1468" i="1" s="1"/>
  <c r="W1724" i="1"/>
  <c r="BF1724" i="1" s="1"/>
  <c r="W1635" i="1"/>
  <c r="Y1635" i="1" s="1"/>
  <c r="AB1635" i="1" s="1"/>
  <c r="W1637" i="1"/>
  <c r="Y1637" i="1" s="1"/>
  <c r="W1573" i="1"/>
  <c r="BF1573" i="1" s="1"/>
  <c r="T1675" i="1"/>
  <c r="U1675" i="1" s="1"/>
  <c r="X1675" i="1" s="1"/>
  <c r="T1477" i="1"/>
  <c r="U1477" i="1" s="1"/>
  <c r="X1477" i="1" s="1"/>
  <c r="T1674" i="1"/>
  <c r="U1674" i="1" s="1"/>
  <c r="X1674" i="1" s="1"/>
  <c r="T1274" i="1"/>
  <c r="U1274" i="1" s="1"/>
  <c r="X1274" i="1" s="1"/>
  <c r="T1522" i="1"/>
  <c r="U1522" i="1" s="1"/>
  <c r="X1522" i="1" s="1"/>
  <c r="T1490" i="1"/>
  <c r="U1490" i="1" s="1"/>
  <c r="X1490" i="1" s="1"/>
  <c r="T1547" i="1"/>
  <c r="U1547" i="1" s="1"/>
  <c r="X1547" i="1" s="1"/>
  <c r="T1595" i="1"/>
  <c r="U1595" i="1" s="1"/>
  <c r="X1595" i="1" s="1"/>
  <c r="T1801" i="1"/>
  <c r="U1801" i="1" s="1"/>
  <c r="X1801" i="1" s="1"/>
  <c r="T1297" i="1"/>
  <c r="U1297" i="1" s="1"/>
  <c r="X1297" i="1" s="1"/>
  <c r="T1718" i="1"/>
  <c r="U1718" i="1" s="1"/>
  <c r="X1718" i="1" s="1"/>
  <c r="W1528" i="1"/>
  <c r="BF1528" i="1" s="1"/>
  <c r="W1794" i="1"/>
  <c r="Y1794" i="1" s="1"/>
  <c r="AB1794" i="1" s="1"/>
  <c r="W1623" i="1"/>
  <c r="Y1623" i="1" s="1"/>
  <c r="AB1623" i="1" s="1"/>
  <c r="W1820" i="1"/>
  <c r="Y1820" i="1" s="1"/>
  <c r="W1752" i="1"/>
  <c r="Y1752" i="1" s="1"/>
  <c r="W1404" i="1"/>
  <c r="BF1404" i="1" s="1"/>
  <c r="W1646" i="1"/>
  <c r="Y1646" i="1" s="1"/>
  <c r="AB1646" i="1" s="1"/>
  <c r="T1355" i="1"/>
  <c r="U1355" i="1" s="1"/>
  <c r="X1355" i="1" s="1"/>
  <c r="Y1572" i="1"/>
  <c r="T1280" i="1"/>
  <c r="U1280" i="1" s="1"/>
  <c r="X1280" i="1" s="1"/>
  <c r="BF1313" i="1"/>
  <c r="T1457" i="1"/>
  <c r="U1457" i="1" s="1"/>
  <c r="X1457" i="1" s="1"/>
  <c r="T1310" i="1"/>
  <c r="U1310" i="1" s="1"/>
  <c r="X1310" i="1" s="1"/>
  <c r="T1559" i="1"/>
  <c r="U1559" i="1" s="1"/>
  <c r="X1559" i="1" s="1"/>
  <c r="T1683" i="1"/>
  <c r="U1683" i="1" s="1"/>
  <c r="X1683" i="1" s="1"/>
  <c r="T1638" i="1"/>
  <c r="U1638" i="1" s="1"/>
  <c r="X1638" i="1" s="1"/>
  <c r="W1243" i="1"/>
  <c r="BF1243" i="1" s="1"/>
  <c r="W1296" i="1"/>
  <c r="Y1296" i="1" s="1"/>
  <c r="AB1296" i="1" s="1"/>
  <c r="W1359" i="1"/>
  <c r="BF1359" i="1" s="1"/>
  <c r="W1617" i="1"/>
  <c r="BF1617" i="1" s="1"/>
  <c r="W1314" i="1"/>
  <c r="BF1314" i="1" s="1"/>
  <c r="T1701" i="1"/>
  <c r="U1701" i="1" s="1"/>
  <c r="X1701" i="1" s="1"/>
  <c r="T1367" i="1"/>
  <c r="U1367" i="1" s="1"/>
  <c r="X1367" i="1" s="1"/>
  <c r="BF1475" i="1"/>
  <c r="T1270" i="1"/>
  <c r="U1270" i="1" s="1"/>
  <c r="X1270" i="1" s="1"/>
  <c r="T1731" i="1"/>
  <c r="U1731" i="1" s="1"/>
  <c r="X1731" i="1" s="1"/>
  <c r="T1795" i="1"/>
  <c r="U1795" i="1" s="1"/>
  <c r="X1795" i="1" s="1"/>
  <c r="BF1631" i="1"/>
  <c r="W1763" i="1"/>
  <c r="Y1763" i="1" s="1"/>
  <c r="AB1763" i="1" s="1"/>
  <c r="W1303" i="1"/>
  <c r="Y1303" i="1" s="1"/>
  <c r="W1799" i="1"/>
  <c r="BF1799" i="1" s="1"/>
  <c r="T1690" i="1"/>
  <c r="U1690" i="1" s="1"/>
  <c r="X1690" i="1" s="1"/>
  <c r="T1786" i="1"/>
  <c r="U1786" i="1" s="1"/>
  <c r="X1786" i="1" s="1"/>
  <c r="BF1673" i="1"/>
  <c r="T1334" i="1"/>
  <c r="U1334" i="1" s="1"/>
  <c r="X1334" i="1" s="1"/>
  <c r="T1369" i="1"/>
  <c r="U1369" i="1" s="1"/>
  <c r="X1369" i="1" s="1"/>
  <c r="T1771" i="1"/>
  <c r="U1771" i="1" s="1"/>
  <c r="X1771" i="1" s="1"/>
  <c r="Y1443" i="1"/>
  <c r="T1445" i="1"/>
  <c r="U1445" i="1" s="1"/>
  <c r="X1445" i="1" s="1"/>
  <c r="T1265" i="1"/>
  <c r="U1265" i="1" s="1"/>
  <c r="X1265" i="1" s="1"/>
  <c r="T1349" i="1"/>
  <c r="U1349" i="1" s="1"/>
  <c r="X1349" i="1" s="1"/>
  <c r="W1735" i="1"/>
  <c r="Y1735" i="1" s="1"/>
  <c r="W1779" i="1"/>
  <c r="BF1779" i="1" s="1"/>
  <c r="W1664" i="1"/>
  <c r="Y1664" i="1" s="1"/>
  <c r="AB1664" i="1" s="1"/>
  <c r="W1543" i="1"/>
  <c r="Y1543" i="1" s="1"/>
  <c r="AB1543" i="1" s="1"/>
  <c r="W1368" i="1"/>
  <c r="Y1368" i="1" s="1"/>
  <c r="AB1368" i="1" s="1"/>
  <c r="W1558" i="1"/>
  <c r="Y1558" i="1" s="1"/>
  <c r="W1405" i="1"/>
  <c r="Y1405" i="1" s="1"/>
  <c r="AB1405" i="1" s="1"/>
  <c r="W1354" i="1"/>
  <c r="Y1354" i="1" s="1"/>
  <c r="W1539" i="1"/>
  <c r="Y1539" i="1" s="1"/>
  <c r="W1717" i="1"/>
  <c r="BF1717" i="1" s="1"/>
  <c r="T1319" i="1"/>
  <c r="U1319" i="1" s="1"/>
  <c r="X1319" i="1" s="1"/>
  <c r="T1535" i="1"/>
  <c r="U1535" i="1" s="1"/>
  <c r="X1535" i="1" s="1"/>
  <c r="BF1497" i="1"/>
  <c r="T1660" i="1"/>
  <c r="U1660" i="1" s="1"/>
  <c r="X1660" i="1" s="1"/>
  <c r="BF1627" i="1"/>
  <c r="T1639" i="1"/>
  <c r="U1639" i="1" s="1"/>
  <c r="X1639" i="1" s="1"/>
  <c r="T1277" i="1"/>
  <c r="U1277" i="1" s="1"/>
  <c r="X1277" i="1" s="1"/>
  <c r="BF1729" i="1"/>
  <c r="T1289" i="1"/>
  <c r="U1289" i="1" s="1"/>
  <c r="X1289" i="1" s="1"/>
  <c r="T1791" i="1"/>
  <c r="U1791" i="1" s="1"/>
  <c r="X1791" i="1" s="1"/>
  <c r="T1439" i="1"/>
  <c r="U1439" i="1" s="1"/>
  <c r="X1439" i="1" s="1"/>
  <c r="T1822" i="1"/>
  <c r="U1822" i="1" s="1"/>
  <c r="X1822" i="1" s="1"/>
  <c r="T1409" i="1"/>
  <c r="U1409" i="1" s="1"/>
  <c r="X1409" i="1" s="1"/>
  <c r="T1647" i="1"/>
  <c r="U1647" i="1" s="1"/>
  <c r="X1647" i="1" s="1"/>
  <c r="W1593" i="1"/>
  <c r="Y1593" i="1" s="1"/>
  <c r="W1321" i="1"/>
  <c r="Y1321" i="1" s="1"/>
  <c r="AB1321" i="1" s="1"/>
  <c r="W1811" i="1"/>
  <c r="BF1811" i="1" s="1"/>
  <c r="W1393" i="1"/>
  <c r="BF1393" i="1" s="1"/>
  <c r="W1704" i="1"/>
  <c r="BF1704" i="1" s="1"/>
  <c r="W1610" i="1"/>
  <c r="BF1610" i="1" s="1"/>
  <c r="W1671" i="1"/>
  <c r="Y1671" i="1" s="1"/>
  <c r="AB1671" i="1" s="1"/>
  <c r="W1632" i="1"/>
  <c r="Y1632" i="1" s="1"/>
  <c r="W1494" i="1"/>
  <c r="Y1494" i="1" s="1"/>
  <c r="Z1482" i="1"/>
  <c r="AD1482" i="1" s="1"/>
  <c r="AO1482" i="1" s="1"/>
  <c r="BE1482" i="1" s="1"/>
  <c r="BL1482" i="1" s="1"/>
  <c r="BF1504" i="1"/>
  <c r="Z1538" i="1"/>
  <c r="AD1538" i="1" s="1"/>
  <c r="AO1538" i="1" s="1"/>
  <c r="BE1538" i="1" s="1"/>
  <c r="BL1538" i="1" s="1"/>
  <c r="Z1706" i="1"/>
  <c r="AD1706" i="1" s="1"/>
  <c r="AO1706" i="1" s="1"/>
  <c r="V1355" i="1"/>
  <c r="V1325" i="1"/>
  <c r="V1270" i="1"/>
  <c r="Z1778" i="1"/>
  <c r="AD1778" i="1" s="1"/>
  <c r="AO1778" i="1" s="1"/>
  <c r="BE1778" i="1" s="1"/>
  <c r="BL1778" i="1" s="1"/>
  <c r="V1574" i="1"/>
  <c r="Z1622" i="1"/>
  <c r="AD1622" i="1" s="1"/>
  <c r="AO1622" i="1" s="1"/>
  <c r="BE1622" i="1" s="1"/>
  <c r="BL1622" i="1" s="1"/>
  <c r="V1718" i="1"/>
  <c r="V1696" i="1"/>
  <c r="Z1741" i="1"/>
  <c r="AD1741" i="1" s="1"/>
  <c r="AO1741" i="1" s="1"/>
  <c r="V1415" i="1"/>
  <c r="Z1242" i="1"/>
  <c r="AD1242" i="1" s="1"/>
  <c r="AO1242" i="1" s="1"/>
  <c r="BE1242" i="1" s="1"/>
  <c r="V1636" i="1"/>
  <c r="Z1673" i="1"/>
  <c r="AD1673" i="1" s="1"/>
  <c r="AO1673" i="1" s="1"/>
  <c r="Z1751" i="1"/>
  <c r="AD1751" i="1" s="1"/>
  <c r="AO1751" i="1" s="1"/>
  <c r="BE1751" i="1" s="1"/>
  <c r="BL1751" i="1" s="1"/>
  <c r="Z1634" i="1"/>
  <c r="AD1634" i="1" s="1"/>
  <c r="AO1634" i="1" s="1"/>
  <c r="V1360" i="1"/>
  <c r="Z1392" i="1"/>
  <c r="AD1392" i="1" s="1"/>
  <c r="AO1392" i="1" s="1"/>
  <c r="BE1392" i="1" s="1"/>
  <c r="BL1392" i="1" s="1"/>
  <c r="Z1398" i="1"/>
  <c r="AD1398" i="1" s="1"/>
  <c r="AO1398" i="1" s="1"/>
  <c r="BE1398" i="1" s="1"/>
  <c r="BL1398" i="1" s="1"/>
  <c r="V1764" i="1"/>
  <c r="V1454" i="1"/>
  <c r="V1387" i="1"/>
  <c r="V1786" i="1"/>
  <c r="V1701" i="1"/>
  <c r="Z1716" i="1"/>
  <c r="AD1716" i="1" s="1"/>
  <c r="AO1716" i="1" s="1"/>
  <c r="BE1716" i="1" s="1"/>
  <c r="BL1716" i="1" s="1"/>
  <c r="V1800" i="1"/>
  <c r="V1277" i="1"/>
  <c r="V1369" i="1"/>
  <c r="V1259" i="1"/>
  <c r="V1522" i="1"/>
  <c r="V1505" i="1"/>
  <c r="S1972" i="1" a="1"/>
  <c r="S1972" i="1" s="1"/>
  <c r="V1972" i="1" s="1"/>
  <c r="BE1285" i="1"/>
  <c r="BL1285" i="1" s="1"/>
  <c r="BE1286" i="1"/>
  <c r="BL1286" i="1" s="1"/>
  <c r="S1975" i="1" a="1"/>
  <c r="S1975" i="1" s="1"/>
  <c r="V1975" i="1" s="1"/>
  <c r="V1265" i="1"/>
  <c r="V1499" i="1"/>
  <c r="V1711" i="1"/>
  <c r="V1367" i="1"/>
  <c r="Z1410" i="1"/>
  <c r="AD1410" i="1" s="1"/>
  <c r="AO1410" i="1" s="1"/>
  <c r="V1759" i="1"/>
  <c r="Z1627" i="1"/>
  <c r="AD1627" i="1" s="1"/>
  <c r="AO1627" i="1" s="1"/>
  <c r="BE1627" i="1" s="1"/>
  <c r="BL1627" i="1" s="1"/>
  <c r="V1439" i="1"/>
  <c r="Z1353" i="1"/>
  <c r="AD1353" i="1" s="1"/>
  <c r="AO1353" i="1" s="1"/>
  <c r="BE1353" i="1" s="1"/>
  <c r="BL1353" i="1" s="1"/>
  <c r="V1705" i="1"/>
  <c r="Z1587" i="1"/>
  <c r="AD1587" i="1" s="1"/>
  <c r="AO1587" i="1" s="1"/>
  <c r="BE1587" i="1" s="1"/>
  <c r="BL1587" i="1" s="1"/>
  <c r="V1445" i="1"/>
  <c r="V1304" i="1"/>
  <c r="Z1739" i="1"/>
  <c r="AD1739" i="1" s="1"/>
  <c r="AO1739" i="1" s="1"/>
  <c r="BE1739" i="1" s="1"/>
  <c r="BL1739" i="1" s="1"/>
  <c r="V1459" i="1"/>
  <c r="Z1287" i="1"/>
  <c r="AD1287" i="1" s="1"/>
  <c r="V1274" i="1"/>
  <c r="V1660" i="1"/>
  <c r="Z1631" i="1"/>
  <c r="AD1631" i="1" s="1"/>
  <c r="AO1631" i="1" s="1"/>
  <c r="BE1631" i="1" s="1"/>
  <c r="BL1631" i="1" s="1"/>
  <c r="Z1699" i="1"/>
  <c r="AD1699" i="1" s="1"/>
  <c r="AO1699" i="1" s="1"/>
  <c r="V1547" i="1"/>
  <c r="V1801" i="1"/>
  <c r="V1629" i="1"/>
  <c r="V1618" i="1"/>
  <c r="V1319" i="1"/>
  <c r="V1514" i="1"/>
  <c r="V1414" i="1"/>
  <c r="V1469" i="1"/>
  <c r="V1743" i="1"/>
  <c r="Z1670" i="1"/>
  <c r="AD1670" i="1" s="1"/>
  <c r="AO1670" i="1" s="1"/>
  <c r="V1490" i="1"/>
  <c r="V1740" i="1"/>
  <c r="V1690" i="1"/>
  <c r="V1334" i="1"/>
  <c r="V1280" i="1"/>
  <c r="V1289" i="1"/>
  <c r="Z1738" i="1"/>
  <c r="AD1738" i="1" s="1"/>
  <c r="AO1738" i="1" s="1"/>
  <c r="BE1738" i="1" s="1"/>
  <c r="BL1738" i="1" s="1"/>
  <c r="V1819" i="1"/>
  <c r="V1567" i="1"/>
  <c r="V1592" i="1"/>
  <c r="V1310" i="1"/>
  <c r="V1409" i="1"/>
  <c r="V1595" i="1"/>
  <c r="V1559" i="1"/>
  <c r="V1424" i="1"/>
  <c r="V1654" i="1"/>
  <c r="V1647" i="1"/>
  <c r="V1639" i="1"/>
  <c r="Z1663" i="1"/>
  <c r="AD1663" i="1" s="1"/>
  <c r="AO1663" i="1" s="1"/>
  <c r="BE1663" i="1" s="1"/>
  <c r="BL1663" i="1" s="1"/>
  <c r="V1708" i="1"/>
  <c r="V1812" i="1"/>
  <c r="V1638" i="1"/>
  <c r="V1674" i="1"/>
  <c r="V1370" i="1"/>
  <c r="V1549" i="1"/>
  <c r="Z1455" i="1"/>
  <c r="AD1455" i="1" s="1"/>
  <c r="AO1455" i="1" s="1"/>
  <c r="V1540" i="1"/>
  <c r="Z1365" i="1"/>
  <c r="AD1365" i="1" s="1"/>
  <c r="AO1365" i="1" s="1"/>
  <c r="V1611" i="1"/>
  <c r="V1450" i="1"/>
  <c r="Z1497" i="1"/>
  <c r="AD1497" i="1" s="1"/>
  <c r="AO1497" i="1" s="1"/>
  <c r="BE1497" i="1" s="1"/>
  <c r="BL1497" i="1" s="1"/>
  <c r="Z1609" i="1"/>
  <c r="AD1609" i="1" s="1"/>
  <c r="AO1609" i="1" s="1"/>
  <c r="BE1609" i="1" s="1"/>
  <c r="BL1609" i="1" s="1"/>
  <c r="V1669" i="1"/>
  <c r="V1822" i="1"/>
  <c r="V1297" i="1"/>
  <c r="V1589" i="1"/>
  <c r="V1746" i="1"/>
  <c r="V1807" i="1"/>
  <c r="V1244" i="1"/>
  <c r="Z1332" i="1"/>
  <c r="AD1332" i="1" s="1"/>
  <c r="AO1332" i="1" s="1"/>
  <c r="BE1332" i="1" s="1"/>
  <c r="BL1332" i="1" s="1"/>
  <c r="V1774" i="1"/>
  <c r="Z1520" i="1"/>
  <c r="AD1520" i="1" s="1"/>
  <c r="AO1520" i="1" s="1"/>
  <c r="BE1520" i="1" s="1"/>
  <c r="BL1520" i="1" s="1"/>
  <c r="V1773" i="1"/>
  <c r="Z1817" i="1"/>
  <c r="AD1817" i="1" s="1"/>
  <c r="AO1817" i="1" s="1"/>
  <c r="V1624" i="1"/>
  <c r="V1745" i="1"/>
  <c r="V1725" i="1"/>
  <c r="V1791" i="1"/>
  <c r="V1502" i="1"/>
  <c r="Y1504" i="1"/>
  <c r="AB1504" i="1" s="1"/>
  <c r="V1585" i="1"/>
  <c r="V1529" i="1"/>
  <c r="V1683" i="1"/>
  <c r="V1484" i="1"/>
  <c r="V1495" i="1"/>
  <c r="Z1796" i="1"/>
  <c r="AD1796" i="1" s="1"/>
  <c r="AO1796" i="1" s="1"/>
  <c r="V1379" i="1"/>
  <c r="V1457" i="1"/>
  <c r="Z1318" i="1"/>
  <c r="AD1318" i="1" s="1"/>
  <c r="AO1318" i="1" s="1"/>
  <c r="BE1318" i="1" s="1"/>
  <c r="BL1318" i="1" s="1"/>
  <c r="V1753" i="1"/>
  <c r="V1400" i="1"/>
  <c r="Z1766" i="1"/>
  <c r="AD1766" i="1" s="1"/>
  <c r="AO1766" i="1" s="1"/>
  <c r="BE1766" i="1" s="1"/>
  <c r="BL1766" i="1" s="1"/>
  <c r="V1710" i="1"/>
  <c r="V1771" i="1"/>
  <c r="V1412" i="1"/>
  <c r="V1535" i="1"/>
  <c r="Z1263" i="1"/>
  <c r="AD1263" i="1" s="1"/>
  <c r="AO1263" i="1" s="1"/>
  <c r="BE1263" i="1" s="1"/>
  <c r="BL1263" i="1" s="1"/>
  <c r="V1665" i="1"/>
  <c r="V1394" i="1"/>
  <c r="V1315" i="1"/>
  <c r="V1672" i="1"/>
  <c r="V1603" i="1"/>
  <c r="V1349" i="1"/>
  <c r="Z1583" i="1"/>
  <c r="AD1583" i="1" s="1"/>
  <c r="AO1583" i="1" s="1"/>
  <c r="BE1583" i="1" s="1"/>
  <c r="BL1583" i="1" s="1"/>
  <c r="V1580" i="1"/>
  <c r="V1477" i="1"/>
  <c r="V1342" i="1"/>
  <c r="Z1456" i="1"/>
  <c r="AD1456" i="1" s="1"/>
  <c r="AO1456" i="1" s="1"/>
  <c r="BE1456" i="1" s="1"/>
  <c r="BL1456" i="1" s="1"/>
  <c r="Z1347" i="1"/>
  <c r="Z1758" i="1"/>
  <c r="AD1758" i="1" s="1"/>
  <c r="AO1758" i="1" s="1"/>
  <c r="BE1758" i="1" s="1"/>
  <c r="BL1758" i="1" s="1"/>
  <c r="Z1313" i="1"/>
  <c r="AD1313" i="1" s="1"/>
  <c r="AO1313" i="1" s="1"/>
  <c r="BE1313" i="1" s="1"/>
  <c r="BL1313" i="1" s="1"/>
  <c r="V1594" i="1"/>
  <c r="Z1448" i="1"/>
  <c r="AD1448" i="1" s="1"/>
  <c r="AO1448" i="1" s="1"/>
  <c r="BE1448" i="1" s="1"/>
  <c r="BL1448" i="1" s="1"/>
  <c r="V1279" i="1"/>
  <c r="Z1527" i="1"/>
  <c r="AD1527" i="1" s="1"/>
  <c r="AO1527" i="1" s="1"/>
  <c r="BE1527" i="1" s="1"/>
  <c r="BL1527" i="1" s="1"/>
  <c r="V1460" i="1"/>
  <c r="Z1317" i="1"/>
  <c r="AD1317" i="1" s="1"/>
  <c r="AO1317" i="1" s="1"/>
  <c r="BE1317" i="1" s="1"/>
  <c r="BL1317" i="1" s="1"/>
  <c r="V1675" i="1"/>
  <c r="V1324" i="1"/>
  <c r="Z1584" i="1"/>
  <c r="AD1584" i="1" s="1"/>
  <c r="AO1584" i="1" s="1"/>
  <c r="BE1584" i="1" s="1"/>
  <c r="BL1584" i="1" s="1"/>
  <c r="V1550" i="1"/>
  <c r="V1544" i="1"/>
  <c r="V1768" i="1"/>
  <c r="Z1422" i="1"/>
  <c r="AD1422" i="1" s="1"/>
  <c r="AO1422" i="1" s="1"/>
  <c r="BE1422" i="1" s="1"/>
  <c r="BL1422" i="1" s="1"/>
  <c r="V1633" i="1"/>
  <c r="V1322" i="1"/>
  <c r="V1252" i="1"/>
  <c r="V1816" i="1"/>
  <c r="Z1268" i="1"/>
  <c r="AD1268" i="1" s="1"/>
  <c r="AO1268" i="1" s="1"/>
  <c r="Z1805" i="1"/>
  <c r="AD1805" i="1" s="1"/>
  <c r="AO1805" i="1" s="1"/>
  <c r="BE1805" i="1" s="1"/>
  <c r="BL1805" i="1" s="1"/>
  <c r="V1798" i="1"/>
  <c r="S1985" i="1" a="1"/>
  <c r="S1985" i="1" s="1"/>
  <c r="V1985" i="1" s="1"/>
  <c r="V1821" i="1"/>
  <c r="V1731" i="1"/>
  <c r="V1364" i="1"/>
  <c r="V1795" i="1"/>
  <c r="V1736" i="1"/>
  <c r="V1780" i="1"/>
  <c r="D32" i="1"/>
  <c r="F32" i="1" s="1"/>
  <c r="C32" i="1"/>
  <c r="H32" i="1" a="1"/>
  <c r="H32" i="1" s="1"/>
  <c r="G33" i="1"/>
  <c r="B33" i="1"/>
  <c r="A33" i="1"/>
  <c r="J31" i="1"/>
  <c r="I31" i="1"/>
  <c r="AC1662" i="1" l="1"/>
  <c r="AC1377" i="1"/>
  <c r="BE1401" i="1"/>
  <c r="BL1401" i="1" s="1"/>
  <c r="BE1410" i="1"/>
  <c r="BL1410" i="1" s="1"/>
  <c r="BE1526" i="1"/>
  <c r="BL1526" i="1" s="1"/>
  <c r="BE1817" i="1"/>
  <c r="BL1817" i="1" s="1"/>
  <c r="BE1420" i="1"/>
  <c r="BL1420" i="1" s="1"/>
  <c r="BE1406" i="1"/>
  <c r="BL1406" i="1" s="1"/>
  <c r="BE1256" i="1"/>
  <c r="BL1256" i="1" s="1"/>
  <c r="BE1345" i="1"/>
  <c r="BL1345" i="1" s="1"/>
  <c r="BE1564" i="1"/>
  <c r="BL1564" i="1" s="1"/>
  <c r="BE1268" i="1"/>
  <c r="BL1268" i="1" s="1"/>
  <c r="BE1741" i="1"/>
  <c r="BL1741" i="1" s="1"/>
  <c r="BE1765" i="1"/>
  <c r="BL1765" i="1" s="1"/>
  <c r="BE1792" i="1"/>
  <c r="BL1792" i="1" s="1"/>
  <c r="BE1706" i="1"/>
  <c r="BL1706" i="1" s="1"/>
  <c r="BE1581" i="1"/>
  <c r="BL1581" i="1" s="1"/>
  <c r="BE1686" i="1"/>
  <c r="BL1686" i="1" s="1"/>
  <c r="BE1311" i="1"/>
  <c r="BL1311" i="1" s="1"/>
  <c r="BE1670" i="1"/>
  <c r="BL1670" i="1" s="1"/>
  <c r="BE1620" i="1"/>
  <c r="BL1620" i="1" s="1"/>
  <c r="BE1351" i="1"/>
  <c r="BL1351" i="1" s="1"/>
  <c r="BE1625" i="1"/>
  <c r="BL1625" i="1" s="1"/>
  <c r="BE1262" i="1"/>
  <c r="BL1262" i="1" s="1"/>
  <c r="BE1699" i="1"/>
  <c r="BL1699" i="1" s="1"/>
  <c r="BE1586" i="1"/>
  <c r="BL1586" i="1" s="1"/>
  <c r="BE1537" i="1"/>
  <c r="BL1537" i="1" s="1"/>
  <c r="S1969" i="1" a="1"/>
  <c r="S1969" i="1" s="1"/>
  <c r="V1969" i="1" s="1"/>
  <c r="BE1673" i="1"/>
  <c r="BL1673" i="1" s="1"/>
  <c r="BE1465" i="1"/>
  <c r="BL1465" i="1" s="1"/>
  <c r="BE1679" i="1"/>
  <c r="BL1679" i="1" s="1"/>
  <c r="BE1796" i="1"/>
  <c r="BL1796" i="1" s="1"/>
  <c r="BE1365" i="1"/>
  <c r="BL1365" i="1" s="1"/>
  <c r="BE1721" i="1"/>
  <c r="BL1721" i="1" s="1"/>
  <c r="BE1555" i="1"/>
  <c r="BL1555" i="1" s="1"/>
  <c r="BE1455" i="1"/>
  <c r="BL1455" i="1" s="1"/>
  <c r="BE1755" i="1"/>
  <c r="BL1755" i="1" s="1"/>
  <c r="BE1630" i="1"/>
  <c r="BL1630" i="1" s="1"/>
  <c r="BE1634" i="1"/>
  <c r="BL1634" i="1" s="1"/>
  <c r="BE1787" i="1"/>
  <c r="BL1787" i="1" s="1"/>
  <c r="BE1293" i="1"/>
  <c r="BL1293" i="1" s="1"/>
  <c r="BE1728" i="1"/>
  <c r="BL1728" i="1" s="1"/>
  <c r="BE1240" i="1"/>
  <c r="AC1729" i="1"/>
  <c r="AC1694" i="1"/>
  <c r="AC1362" i="1"/>
  <c r="AC1295" i="1"/>
  <c r="AC1702" i="1"/>
  <c r="AC1316" i="1"/>
  <c r="AC1339" i="1"/>
  <c r="AC1621" i="1"/>
  <c r="AC1430" i="1"/>
  <c r="AC1565" i="1"/>
  <c r="AC1487" i="1"/>
  <c r="AC1500" i="1"/>
  <c r="BE1284" i="1"/>
  <c r="BL1284" i="1" s="1"/>
  <c r="AC1421" i="1"/>
  <c r="AC1584" i="1"/>
  <c r="AC1392" i="1"/>
  <c r="AC1271" i="1"/>
  <c r="AC1272" i="1"/>
  <c r="AC1451" i="1"/>
  <c r="AD1809" i="1"/>
  <c r="AO1809" i="1" s="1"/>
  <c r="AC1422" i="1"/>
  <c r="Z1488" i="1"/>
  <c r="AD1488" i="1" s="1"/>
  <c r="AO1488" i="1" s="1"/>
  <c r="BE1488" i="1" s="1"/>
  <c r="BL1488" i="1" s="1"/>
  <c r="AC1634" i="1"/>
  <c r="AC1533" i="1"/>
  <c r="AC1793" i="1"/>
  <c r="AC1663" i="1"/>
  <c r="AC1582" i="1"/>
  <c r="AC1758" i="1"/>
  <c r="AC1313" i="1"/>
  <c r="AC1437" i="1"/>
  <c r="AC1789" i="1"/>
  <c r="AC1331" i="1"/>
  <c r="AC1397" i="1"/>
  <c r="AC1817" i="1"/>
  <c r="Y1258" i="1"/>
  <c r="AB1258" i="1" s="1"/>
  <c r="AC1527" i="1"/>
  <c r="AC1805" i="1"/>
  <c r="AC1511" i="1"/>
  <c r="AC1796" i="1"/>
  <c r="AC1520" i="1"/>
  <c r="AC1681" i="1"/>
  <c r="AC1757" i="1"/>
  <c r="AD1644" i="1"/>
  <c r="AO1644" i="1" s="1"/>
  <c r="AD1556" i="1"/>
  <c r="AO1556" i="1" s="1"/>
  <c r="BE1556" i="1" s="1"/>
  <c r="BL1556" i="1" s="1"/>
  <c r="AC1756" i="1"/>
  <c r="AC1475" i="1"/>
  <c r="AC1250" i="1"/>
  <c r="AC1666" i="1"/>
  <c r="AC1577" i="1"/>
  <c r="AC1715" i="1"/>
  <c r="AC1814" i="1"/>
  <c r="AC1467" i="1"/>
  <c r="AC1287" i="1"/>
  <c r="AD1407" i="1"/>
  <c r="AO1407" i="1" s="1"/>
  <c r="BE1407" i="1" s="1"/>
  <c r="BL1407" i="1" s="1"/>
  <c r="AC1455" i="1"/>
  <c r="AC1716" i="1"/>
  <c r="AD1651" i="1"/>
  <c r="AO1651" i="1" s="1"/>
  <c r="AC1317" i="1"/>
  <c r="AC1532" i="1"/>
  <c r="AC1496" i="1"/>
  <c r="AD1320" i="1"/>
  <c r="AO1320" i="1" s="1"/>
  <c r="AC1497" i="1"/>
  <c r="AC1332" i="1"/>
  <c r="AC1751" i="1"/>
  <c r="AC1242" i="1"/>
  <c r="Z1358" i="1"/>
  <c r="AD1358" i="1" s="1"/>
  <c r="AO1358" i="1" s="1"/>
  <c r="AC1670" i="1"/>
  <c r="AC1545" i="1"/>
  <c r="AC1482" i="1"/>
  <c r="AC1804" i="1"/>
  <c r="AC1340" i="1"/>
  <c r="AC1627" i="1"/>
  <c r="AC1456" i="1"/>
  <c r="AD1295" i="1"/>
  <c r="AO1295" i="1" s="1"/>
  <c r="AC1738" i="1"/>
  <c r="Z1578" i="1"/>
  <c r="AB1578" i="1"/>
  <c r="AD1789" i="1"/>
  <c r="AO1789" i="1" s="1"/>
  <c r="BE1789" i="1" s="1"/>
  <c r="BL1789" i="1" s="1"/>
  <c r="Z1572" i="1"/>
  <c r="AB1572" i="1"/>
  <c r="AD1681" i="1"/>
  <c r="AO1681" i="1" s="1"/>
  <c r="BE1681" i="1" s="1"/>
  <c r="BL1681" i="1" s="1"/>
  <c r="AC1631" i="1"/>
  <c r="Z1354" i="1"/>
  <c r="AB1354" i="1"/>
  <c r="AC1410" i="1"/>
  <c r="AD1250" i="1"/>
  <c r="AO1250" i="1" s="1"/>
  <c r="AC1556" i="1"/>
  <c r="AC1622" i="1"/>
  <c r="AC1644" i="1"/>
  <c r="AC1766" i="1"/>
  <c r="AD1565" i="1"/>
  <c r="AO1565" i="1" s="1"/>
  <c r="BE1565" i="1" s="1"/>
  <c r="BL1565" i="1" s="1"/>
  <c r="AC1407" i="1"/>
  <c r="AD1347" i="1"/>
  <c r="AO1347" i="1" s="1"/>
  <c r="BE1347" i="1" s="1"/>
  <c r="BL1347" i="1" s="1"/>
  <c r="AC1347" i="1"/>
  <c r="Z1275" i="1"/>
  <c r="AB1275" i="1"/>
  <c r="Z1645" i="1"/>
  <c r="AB1645" i="1"/>
  <c r="AC1587" i="1"/>
  <c r="Z1734" i="1"/>
  <c r="AB1734" i="1"/>
  <c r="AD1377" i="1"/>
  <c r="AO1377" i="1" s="1"/>
  <c r="Z1810" i="1"/>
  <c r="AB1810" i="1"/>
  <c r="Z1652" i="1"/>
  <c r="AB1652" i="1"/>
  <c r="AD1475" i="1"/>
  <c r="AO1475" i="1" s="1"/>
  <c r="BF1458" i="1"/>
  <c r="Z1752" i="1"/>
  <c r="AB1752" i="1"/>
  <c r="Z1703" i="1"/>
  <c r="AB1703" i="1"/>
  <c r="AD1421" i="1"/>
  <c r="AO1421" i="1" s="1"/>
  <c r="BE1421" i="1" s="1"/>
  <c r="BL1421" i="1" s="1"/>
  <c r="AC1699" i="1"/>
  <c r="AC1268" i="1"/>
  <c r="AD1662" i="1"/>
  <c r="AO1662" i="1" s="1"/>
  <c r="AC1365" i="1"/>
  <c r="AD1814" i="1"/>
  <c r="AO1814" i="1" s="1"/>
  <c r="Z1303" i="1"/>
  <c r="AB1303" i="1"/>
  <c r="Z1637" i="1"/>
  <c r="AB1637" i="1"/>
  <c r="Z1742" i="1"/>
  <c r="AB1742" i="1"/>
  <c r="AC1742" i="1" s="1"/>
  <c r="AD1511" i="1"/>
  <c r="AO1511" i="1" s="1"/>
  <c r="AD1272" i="1"/>
  <c r="AO1272" i="1" s="1"/>
  <c r="BE1272" i="1" s="1"/>
  <c r="BL1272" i="1" s="1"/>
  <c r="AD1397" i="1"/>
  <c r="AO1397" i="1" s="1"/>
  <c r="Z1590" i="1"/>
  <c r="AB1590" i="1"/>
  <c r="AD1500" i="1"/>
  <c r="AO1500" i="1" s="1"/>
  <c r="AD1467" i="1"/>
  <c r="AO1467" i="1" s="1"/>
  <c r="AD1577" i="1"/>
  <c r="AO1577" i="1" s="1"/>
  <c r="Z1688" i="1"/>
  <c r="AB1688" i="1"/>
  <c r="Z1501" i="1"/>
  <c r="AB1501" i="1"/>
  <c r="AD1621" i="1"/>
  <c r="AO1621" i="1" s="1"/>
  <c r="BE1621" i="1" s="1"/>
  <c r="BL1621" i="1" s="1"/>
  <c r="Z1302" i="1"/>
  <c r="AB1302" i="1"/>
  <c r="Z1723" i="1"/>
  <c r="AB1723" i="1"/>
  <c r="Z1288" i="1"/>
  <c r="AB1288" i="1"/>
  <c r="AD1545" i="1"/>
  <c r="AO1545" i="1" s="1"/>
  <c r="AD1557" i="1"/>
  <c r="AO1557" i="1" s="1"/>
  <c r="BE1557" i="1" s="1"/>
  <c r="BL1557" i="1" s="1"/>
  <c r="AC1557" i="1"/>
  <c r="Z1443" i="1"/>
  <c r="AB1443" i="1"/>
  <c r="Z1385" i="1"/>
  <c r="AB1385" i="1"/>
  <c r="AD1702" i="1"/>
  <c r="AO1702" i="1" s="1"/>
  <c r="AD1339" i="1"/>
  <c r="AO1339" i="1" s="1"/>
  <c r="Z1770" i="1"/>
  <c r="AB1770" i="1"/>
  <c r="Z1769" i="1"/>
  <c r="AB1769" i="1"/>
  <c r="AD1582" i="1"/>
  <c r="AO1582" i="1" s="1"/>
  <c r="AC1583" i="1"/>
  <c r="AD1757" i="1"/>
  <c r="AO1757" i="1" s="1"/>
  <c r="Z1539" i="1"/>
  <c r="AB1539" i="1"/>
  <c r="Z1493" i="1"/>
  <c r="AB1493" i="1"/>
  <c r="Z1616" i="1"/>
  <c r="AB1616" i="1"/>
  <c r="AD1331" i="1"/>
  <c r="AO1331" i="1" s="1"/>
  <c r="AC1448" i="1"/>
  <c r="Z1558" i="1"/>
  <c r="AB1558" i="1"/>
  <c r="Z1762" i="1"/>
  <c r="AB1762" i="1"/>
  <c r="Z1308" i="1"/>
  <c r="AB1308" i="1"/>
  <c r="Z1494" i="1"/>
  <c r="AB1494" i="1"/>
  <c r="Z1820" i="1"/>
  <c r="AB1820" i="1"/>
  <c r="Z1276" i="1"/>
  <c r="AB1276" i="1"/>
  <c r="Z1542" i="1"/>
  <c r="AB1542" i="1"/>
  <c r="Z1444" i="1"/>
  <c r="AB1444" i="1"/>
  <c r="Z1658" i="1"/>
  <c r="AB1658" i="1"/>
  <c r="Z1403" i="1"/>
  <c r="AB1403" i="1"/>
  <c r="AD1666" i="1"/>
  <c r="AO1666" i="1" s="1"/>
  <c r="AC1263" i="1"/>
  <c r="AC1778" i="1"/>
  <c r="AD1496" i="1"/>
  <c r="AO1496" i="1" s="1"/>
  <c r="AC1353" i="1"/>
  <c r="AD1729" i="1"/>
  <c r="AO1729" i="1" s="1"/>
  <c r="BE1729" i="1" s="1"/>
  <c r="BL1729" i="1" s="1"/>
  <c r="Z1273" i="1"/>
  <c r="AB1273" i="1"/>
  <c r="Z1784" i="1"/>
  <c r="AB1784" i="1"/>
  <c r="Z1512" i="1"/>
  <c r="AB1512" i="1"/>
  <c r="Z1735" i="1"/>
  <c r="AB1735" i="1"/>
  <c r="Z1423" i="1"/>
  <c r="AB1423" i="1"/>
  <c r="Z1588" i="1"/>
  <c r="AB1588" i="1"/>
  <c r="AD1694" i="1"/>
  <c r="AO1694" i="1" s="1"/>
  <c r="AD1340" i="1"/>
  <c r="AO1340" i="1" s="1"/>
  <c r="BE1340" i="1" s="1"/>
  <c r="BL1340" i="1" s="1"/>
  <c r="Z1341" i="1"/>
  <c r="AB1341" i="1"/>
  <c r="Z1534" i="1"/>
  <c r="AB1534" i="1"/>
  <c r="AD1715" i="1"/>
  <c r="AO1715" i="1" s="1"/>
  <c r="Z1257" i="1"/>
  <c r="AB1257" i="1"/>
  <c r="Z1548" i="1"/>
  <c r="AB1548" i="1"/>
  <c r="Z1452" i="1"/>
  <c r="AB1452" i="1"/>
  <c r="AD1533" i="1"/>
  <c r="AO1533" i="1" s="1"/>
  <c r="BE1533" i="1" s="1"/>
  <c r="BL1533" i="1" s="1"/>
  <c r="AD1430" i="1"/>
  <c r="AO1430" i="1" s="1"/>
  <c r="Z1601" i="1"/>
  <c r="AB1601" i="1"/>
  <c r="AC1601" i="1" s="1"/>
  <c r="Z1593" i="1"/>
  <c r="AB1593" i="1"/>
  <c r="AC1398" i="1"/>
  <c r="AD1437" i="1"/>
  <c r="AO1437" i="1" s="1"/>
  <c r="AD1532" i="1"/>
  <c r="AO1532" i="1" s="1"/>
  <c r="AC1609" i="1"/>
  <c r="Z1438" i="1"/>
  <c r="AB1438" i="1"/>
  <c r="Z1366" i="1"/>
  <c r="AB1366" i="1"/>
  <c r="AC1673" i="1"/>
  <c r="Z1667" i="1"/>
  <c r="AB1667" i="1"/>
  <c r="AD1362" i="1"/>
  <c r="AO1362" i="1" s="1"/>
  <c r="AD1804" i="1"/>
  <c r="AO1804" i="1" s="1"/>
  <c r="AC1706" i="1"/>
  <c r="AC1538" i="1"/>
  <c r="Z1632" i="1"/>
  <c r="AB1632" i="1"/>
  <c r="Z1579" i="1"/>
  <c r="AB1579" i="1"/>
  <c r="AD1271" i="1"/>
  <c r="AO1271" i="1" s="1"/>
  <c r="AD1487" i="1"/>
  <c r="AO1487" i="1" s="1"/>
  <c r="AD1316" i="1"/>
  <c r="AO1316" i="1" s="1"/>
  <c r="AD1793" i="1"/>
  <c r="AO1793" i="1" s="1"/>
  <c r="BE1793" i="1" s="1"/>
  <c r="BL1793" i="1" s="1"/>
  <c r="AC1651" i="1"/>
  <c r="AC1318" i="1"/>
  <c r="AD1451" i="1"/>
  <c r="AO1451" i="1" s="1"/>
  <c r="AC1741" i="1"/>
  <c r="AC1809" i="1"/>
  <c r="AC1320" i="1"/>
  <c r="AC1739" i="1"/>
  <c r="Y1393" i="1"/>
  <c r="BF1333" i="1"/>
  <c r="BF1546" i="1"/>
  <c r="Y1797" i="1"/>
  <c r="Y1498" i="1"/>
  <c r="Y1503" i="1"/>
  <c r="AB1503" i="1" s="1"/>
  <c r="Y1483" i="1"/>
  <c r="Y1730" i="1"/>
  <c r="BF1646" i="1"/>
  <c r="BF1591" i="1"/>
  <c r="BF1354" i="1"/>
  <c r="Y1411" i="1"/>
  <c r="BF1539" i="1"/>
  <c r="BF1438" i="1"/>
  <c r="BF1494" i="1"/>
  <c r="BF1489" i="1"/>
  <c r="BF1366" i="1"/>
  <c r="Y1790" i="1"/>
  <c r="BF1296" i="1"/>
  <c r="BF1558" i="1"/>
  <c r="BF1288" i="1"/>
  <c r="T1981" i="1" s="1" a="1"/>
  <c r="T1981" i="1" s="1"/>
  <c r="Y1449" i="1"/>
  <c r="BF1767" i="1"/>
  <c r="BF1368" i="1"/>
  <c r="BF1763" i="1"/>
  <c r="Y1799" i="1"/>
  <c r="Y1779" i="1"/>
  <c r="BF1632" i="1"/>
  <c r="Y1243" i="1"/>
  <c r="BF1273" i="1"/>
  <c r="BF1806" i="1"/>
  <c r="BF1423" i="1"/>
  <c r="BF1534" i="1"/>
  <c r="Y1314" i="1"/>
  <c r="Y1818" i="1"/>
  <c r="BF1664" i="1"/>
  <c r="Y1610" i="1"/>
  <c r="Y1468" i="1"/>
  <c r="Y1513" i="1"/>
  <c r="BF1742" i="1"/>
  <c r="Y1659" i="1"/>
  <c r="BF1399" i="1"/>
  <c r="BF1413" i="1"/>
  <c r="Y1704" i="1"/>
  <c r="BF1269" i="1"/>
  <c r="BF1543" i="1"/>
  <c r="BF1303" i="1"/>
  <c r="BF1386" i="1"/>
  <c r="Y1811" i="1"/>
  <c r="Y1566" i="1"/>
  <c r="Y1323" i="1"/>
  <c r="BF1341" i="1"/>
  <c r="BF1637" i="1"/>
  <c r="Y1309" i="1"/>
  <c r="Y1602" i="1"/>
  <c r="Y1521" i="1"/>
  <c r="BF1405" i="1"/>
  <c r="W1624" i="1"/>
  <c r="Y1624" i="1" s="1"/>
  <c r="AB1624" i="1" s="1"/>
  <c r="W1683" i="1"/>
  <c r="Y1683" i="1" s="1"/>
  <c r="AB1683" i="1" s="1"/>
  <c r="W1450" i="1"/>
  <c r="Y1450" i="1" s="1"/>
  <c r="BF1689" i="1"/>
  <c r="BF1770" i="1"/>
  <c r="BF1276" i="1"/>
  <c r="BF1378" i="1"/>
  <c r="W1270" i="1"/>
  <c r="BF1270" i="1" s="1"/>
  <c r="W1725" i="1"/>
  <c r="Y1725" i="1" s="1"/>
  <c r="Y1717" i="1"/>
  <c r="W1342" i="1"/>
  <c r="BF1342" i="1" s="1"/>
  <c r="BF1744" i="1"/>
  <c r="BF1794" i="1"/>
  <c r="Y1653" i="1"/>
  <c r="Y1617" i="1"/>
  <c r="W1696" i="1"/>
  <c r="BF1696" i="1" s="1"/>
  <c r="Y1348" i="1"/>
  <c r="Y1359" i="1"/>
  <c r="W1580" i="1"/>
  <c r="Y1580" i="1" s="1"/>
  <c r="W1821" i="1"/>
  <c r="Y1821" i="1" s="1"/>
  <c r="AB1821" i="1" s="1"/>
  <c r="W1547" i="1"/>
  <c r="Y1547" i="1" s="1"/>
  <c r="AB1547" i="1" s="1"/>
  <c r="W1322" i="1"/>
  <c r="BF1322" i="1" s="1"/>
  <c r="W1759" i="1"/>
  <c r="Y1759" i="1" s="1"/>
  <c r="AB1759" i="1" s="1"/>
  <c r="W1454" i="1"/>
  <c r="Y1454" i="1" s="1"/>
  <c r="AB1454" i="1" s="1"/>
  <c r="W1774" i="1"/>
  <c r="Y1774" i="1" s="1"/>
  <c r="AB1774" i="1" s="1"/>
  <c r="BF1431" i="1"/>
  <c r="Y1573" i="1"/>
  <c r="W1535" i="1"/>
  <c r="BF1535" i="1" s="1"/>
  <c r="W1349" i="1"/>
  <c r="Y1349" i="1" s="1"/>
  <c r="W1559" i="1"/>
  <c r="BF1559" i="1" s="1"/>
  <c r="W1807" i="1"/>
  <c r="Y1807" i="1" s="1"/>
  <c r="AB1807" i="1" s="1"/>
  <c r="Y1278" i="1"/>
  <c r="Y1476" i="1"/>
  <c r="W1791" i="1"/>
  <c r="Y1791" i="1" s="1"/>
  <c r="W1490" i="1"/>
  <c r="BF1490" i="1" s="1"/>
  <c r="W1502" i="1"/>
  <c r="BF1502" i="1" s="1"/>
  <c r="W1798" i="1"/>
  <c r="Y1798" i="1" s="1"/>
  <c r="AB1798" i="1" s="1"/>
  <c r="W1319" i="1"/>
  <c r="Y1319" i="1" s="1"/>
  <c r="AB1319" i="1" s="1"/>
  <c r="W1265" i="1"/>
  <c r="BF1265" i="1" s="1"/>
  <c r="W1310" i="1"/>
  <c r="Y1310" i="1" s="1"/>
  <c r="AB1310" i="1" s="1"/>
  <c r="W1618" i="1"/>
  <c r="Y1618" i="1" s="1"/>
  <c r="AB1618" i="1" s="1"/>
  <c r="W1592" i="1"/>
  <c r="Y1592" i="1" s="1"/>
  <c r="AB1592" i="1" s="1"/>
  <c r="W1279" i="1"/>
  <c r="BF1279" i="1" s="1"/>
  <c r="BF1548" i="1"/>
  <c r="BF1588" i="1"/>
  <c r="BF1695" i="1"/>
  <c r="BF1444" i="1"/>
  <c r="W1669" i="1"/>
  <c r="BF1669" i="1" s="1"/>
  <c r="W1594" i="1"/>
  <c r="Y1594" i="1" s="1"/>
  <c r="AB1594" i="1" s="1"/>
  <c r="W1540" i="1"/>
  <c r="Y1540" i="1" s="1"/>
  <c r="AB1540" i="1" s="1"/>
  <c r="BF1671" i="1"/>
  <c r="Y1815" i="1"/>
  <c r="BF1820" i="1"/>
  <c r="BF1709" i="1"/>
  <c r="W1771" i="1"/>
  <c r="BF1771" i="1" s="1"/>
  <c r="W1297" i="1"/>
  <c r="BF1297" i="1" s="1"/>
  <c r="W1746" i="1"/>
  <c r="Y1746" i="1" s="1"/>
  <c r="AB1746" i="1" s="1"/>
  <c r="W1585" i="1"/>
  <c r="Y1585" i="1" s="1"/>
  <c r="Y1707" i="1"/>
  <c r="W1795" i="1"/>
  <c r="BF1795" i="1" s="1"/>
  <c r="W1633" i="1"/>
  <c r="BF1633" i="1" s="1"/>
  <c r="BF1408" i="1"/>
  <c r="W1589" i="1"/>
  <c r="BF1589" i="1" s="1"/>
  <c r="BF1635" i="1"/>
  <c r="W1731" i="1"/>
  <c r="Y1731" i="1" s="1"/>
  <c r="AB1731" i="1" s="1"/>
  <c r="W1638" i="1"/>
  <c r="BF1638" i="1" s="1"/>
  <c r="W1355" i="1"/>
  <c r="Y1355" i="1" s="1"/>
  <c r="AB1355" i="1" s="1"/>
  <c r="W1484" i="1"/>
  <c r="Y1484" i="1" s="1"/>
  <c r="AB1484" i="1" s="1"/>
  <c r="W1768" i="1"/>
  <c r="BF1768" i="1" s="1"/>
  <c r="W1812" i="1"/>
  <c r="BF1812" i="1" s="1"/>
  <c r="W1550" i="1"/>
  <c r="Y1550" i="1" s="1"/>
  <c r="AB1550" i="1" s="1"/>
  <c r="W1364" i="1"/>
  <c r="Y1364" i="1" s="1"/>
  <c r="W1259" i="1"/>
  <c r="BF1259" i="1" s="1"/>
  <c r="W1439" i="1"/>
  <c r="BF1439" i="1" s="1"/>
  <c r="W1304" i="1"/>
  <c r="BF1304" i="1" s="1"/>
  <c r="BF1752" i="1"/>
  <c r="Y1264" i="1"/>
  <c r="W1786" i="1"/>
  <c r="Y1786" i="1" s="1"/>
  <c r="W1743" i="1"/>
  <c r="BF1743" i="1" s="1"/>
  <c r="W1740" i="1"/>
  <c r="Y1740" i="1" s="1"/>
  <c r="AB1740" i="1" s="1"/>
  <c r="Y1772" i="1"/>
  <c r="W1367" i="1"/>
  <c r="Y1367" i="1" s="1"/>
  <c r="AB1367" i="1" s="1"/>
  <c r="W1736" i="1"/>
  <c r="Y1736" i="1" s="1"/>
  <c r="AB1736" i="1" s="1"/>
  <c r="W1690" i="1"/>
  <c r="BF1690" i="1" s="1"/>
  <c r="W1360" i="1"/>
  <c r="Y1360" i="1" s="1"/>
  <c r="AB1360" i="1" s="1"/>
  <c r="W1753" i="1"/>
  <c r="Y1753" i="1" s="1"/>
  <c r="AB1753" i="1" s="1"/>
  <c r="BF1453" i="1"/>
  <c r="W1289" i="1"/>
  <c r="BF1289" i="1" s="1"/>
  <c r="W1701" i="1"/>
  <c r="Y1701" i="1" s="1"/>
  <c r="W1522" i="1"/>
  <c r="BF1522" i="1" s="1"/>
  <c r="W1629" i="1"/>
  <c r="Y1629" i="1" s="1"/>
  <c r="AB1629" i="1" s="1"/>
  <c r="W1505" i="1"/>
  <c r="BF1505" i="1" s="1"/>
  <c r="W1424" i="1"/>
  <c r="Y1424" i="1" s="1"/>
  <c r="AB1424" i="1" s="1"/>
  <c r="W1244" i="1"/>
  <c r="BF1244" i="1" s="1"/>
  <c r="W1773" i="1"/>
  <c r="Y1773" i="1" s="1"/>
  <c r="AB1773" i="1" s="1"/>
  <c r="Y1785" i="1"/>
  <c r="W1445" i="1"/>
  <c r="BF1445" i="1" s="1"/>
  <c r="W1457" i="1"/>
  <c r="Y1457" i="1" s="1"/>
  <c r="AB1457" i="1" s="1"/>
  <c r="W1780" i="1"/>
  <c r="Y1780" i="1" s="1"/>
  <c r="W1745" i="1"/>
  <c r="BF1745" i="1" s="1"/>
  <c r="W1325" i="1"/>
  <c r="BF1325" i="1" s="1"/>
  <c r="BF1682" i="1"/>
  <c r="Y1724" i="1"/>
  <c r="BF1623" i="1"/>
  <c r="BF1432" i="1"/>
  <c r="Y1528" i="1"/>
  <c r="Y1404" i="1"/>
  <c r="BF1700" i="1"/>
  <c r="BF1363" i="1"/>
  <c r="W1718" i="1"/>
  <c r="Y1718" i="1" s="1"/>
  <c r="AB1718" i="1" s="1"/>
  <c r="W1274" i="1"/>
  <c r="BF1274" i="1" s="1"/>
  <c r="W1387" i="1"/>
  <c r="Y1387" i="1" s="1"/>
  <c r="AB1387" i="1" s="1"/>
  <c r="W1819" i="1"/>
  <c r="Y1819" i="1" s="1"/>
  <c r="AB1819" i="1" s="1"/>
  <c r="W1529" i="1"/>
  <c r="Y1529" i="1" s="1"/>
  <c r="AB1529" i="1" s="1"/>
  <c r="W1252" i="1"/>
  <c r="BF1252" i="1" s="1"/>
  <c r="W1672" i="1"/>
  <c r="Y1672" i="1" s="1"/>
  <c r="AB1672" i="1" s="1"/>
  <c r="W1708" i="1"/>
  <c r="Y1708" i="1" s="1"/>
  <c r="AB1708" i="1" s="1"/>
  <c r="W1567" i="1"/>
  <c r="Y1567" i="1" s="1"/>
  <c r="W1499" i="1"/>
  <c r="BF1499" i="1" s="1"/>
  <c r="BF1628" i="1"/>
  <c r="W1277" i="1"/>
  <c r="BF1277" i="1" s="1"/>
  <c r="W1412" i="1"/>
  <c r="Y1412" i="1" s="1"/>
  <c r="W1370" i="1"/>
  <c r="Y1370" i="1" s="1"/>
  <c r="AB1370" i="1" s="1"/>
  <c r="W1324" i="1"/>
  <c r="Y1324" i="1" s="1"/>
  <c r="AB1324" i="1" s="1"/>
  <c r="W1495" i="1"/>
  <c r="Y1495" i="1" s="1"/>
  <c r="AB1495" i="1" s="1"/>
  <c r="W1654" i="1"/>
  <c r="Y1654" i="1" s="1"/>
  <c r="BF1321" i="1"/>
  <c r="W1647" i="1"/>
  <c r="Y1647" i="1" s="1"/>
  <c r="AB1647" i="1" s="1"/>
  <c r="W1280" i="1"/>
  <c r="Y1280" i="1" s="1"/>
  <c r="AB1280" i="1" s="1"/>
  <c r="W1674" i="1"/>
  <c r="Y1674" i="1" s="1"/>
  <c r="AB1674" i="1" s="1"/>
  <c r="W1800" i="1"/>
  <c r="BF1800" i="1" s="1"/>
  <c r="W1636" i="1"/>
  <c r="BF1636" i="1" s="1"/>
  <c r="W1514" i="1"/>
  <c r="BF1514" i="1" s="1"/>
  <c r="W1710" i="1"/>
  <c r="Y1710" i="1" s="1"/>
  <c r="AB1710" i="1" s="1"/>
  <c r="W1574" i="1"/>
  <c r="BF1574" i="1" s="1"/>
  <c r="BF1251" i="1"/>
  <c r="W1639" i="1"/>
  <c r="Y1639" i="1" s="1"/>
  <c r="AB1639" i="1" s="1"/>
  <c r="W1544" i="1"/>
  <c r="Y1544" i="1" s="1"/>
  <c r="AB1544" i="1" s="1"/>
  <c r="W1665" i="1"/>
  <c r="Y1665" i="1" s="1"/>
  <c r="W1459" i="1"/>
  <c r="Y1459" i="1" s="1"/>
  <c r="AB1459" i="1" s="1"/>
  <c r="W1379" i="1"/>
  <c r="Y1379" i="1" s="1"/>
  <c r="AB1379" i="1" s="1"/>
  <c r="W1315" i="1"/>
  <c r="Y1315" i="1" s="1"/>
  <c r="AB1315" i="1" s="1"/>
  <c r="W1603" i="1"/>
  <c r="BF1603" i="1" s="1"/>
  <c r="BF1735" i="1"/>
  <c r="BF1593" i="1"/>
  <c r="W1409" i="1"/>
  <c r="BF1409" i="1" s="1"/>
  <c r="W1369" i="1"/>
  <c r="BF1369" i="1" s="1"/>
  <c r="W1801" i="1"/>
  <c r="Y1801" i="1" s="1"/>
  <c r="AB1801" i="1" s="1"/>
  <c r="W1477" i="1"/>
  <c r="Y1477" i="1" s="1"/>
  <c r="AB1477" i="1" s="1"/>
  <c r="W1460" i="1"/>
  <c r="Y1460" i="1" s="1"/>
  <c r="AB1460" i="1" s="1"/>
  <c r="W1611" i="1"/>
  <c r="BF1611" i="1" s="1"/>
  <c r="W1816" i="1"/>
  <c r="Y1816" i="1" s="1"/>
  <c r="AB1816" i="1" s="1"/>
  <c r="W1394" i="1"/>
  <c r="BF1394" i="1" s="1"/>
  <c r="W1705" i="1"/>
  <c r="Y1705" i="1" s="1"/>
  <c r="AB1705" i="1" s="1"/>
  <c r="BF1668" i="1"/>
  <c r="BF1501" i="1"/>
  <c r="W1822" i="1"/>
  <c r="BF1822" i="1" s="1"/>
  <c r="W1660" i="1"/>
  <c r="Y1660" i="1" s="1"/>
  <c r="W1334" i="1"/>
  <c r="Y1334" i="1" s="1"/>
  <c r="AB1334" i="1" s="1"/>
  <c r="W1595" i="1"/>
  <c r="BF1595" i="1" s="1"/>
  <c r="W1675" i="1"/>
  <c r="BF1675" i="1" s="1"/>
  <c r="W1415" i="1"/>
  <c r="Y1415" i="1" s="1"/>
  <c r="W1764" i="1"/>
  <c r="BF1764" i="1" s="1"/>
  <c r="W1549" i="1"/>
  <c r="Y1549" i="1" s="1"/>
  <c r="W1400" i="1"/>
  <c r="BF1400" i="1" s="1"/>
  <c r="W1711" i="1"/>
  <c r="Y1711" i="1" s="1"/>
  <c r="W1414" i="1"/>
  <c r="BF1414" i="1" s="1"/>
  <c r="W1469" i="1"/>
  <c r="Y1469" i="1" s="1"/>
  <c r="AB1469" i="1" s="1"/>
  <c r="Z1591" i="1"/>
  <c r="AD1591" i="1" s="1"/>
  <c r="AO1591" i="1" s="1"/>
  <c r="BE1591" i="1" s="1"/>
  <c r="BL1591" i="1" s="1"/>
  <c r="Z1269" i="1"/>
  <c r="AD1269" i="1" s="1"/>
  <c r="AO1269" i="1" s="1"/>
  <c r="K31" i="1"/>
  <c r="Z1413" i="1"/>
  <c r="AD1413" i="1" s="1"/>
  <c r="AO1413" i="1" s="1"/>
  <c r="BL1242" i="1"/>
  <c r="Z1546" i="1"/>
  <c r="AD1546" i="1" s="1"/>
  <c r="AO1546" i="1" s="1"/>
  <c r="BE1546" i="1" s="1"/>
  <c r="BL1546" i="1" s="1"/>
  <c r="Z1744" i="1"/>
  <c r="AD1744" i="1" s="1"/>
  <c r="AO1744" i="1" s="1"/>
  <c r="Z1363" i="1"/>
  <c r="AD1363" i="1" s="1"/>
  <c r="AO1363" i="1" s="1"/>
  <c r="BE1363" i="1" s="1"/>
  <c r="BL1363" i="1" s="1"/>
  <c r="Z1543" i="1"/>
  <c r="AD1543" i="1" s="1"/>
  <c r="AO1543" i="1" s="1"/>
  <c r="BE1543" i="1" s="1"/>
  <c r="BL1543" i="1" s="1"/>
  <c r="Z1296" i="1"/>
  <c r="AD1296" i="1" s="1"/>
  <c r="AO1296" i="1" s="1"/>
  <c r="BE1296" i="1" s="1"/>
  <c r="BL1296" i="1" s="1"/>
  <c r="Z1806" i="1"/>
  <c r="AD1806" i="1" s="1"/>
  <c r="AO1806" i="1" s="1"/>
  <c r="BE1806" i="1" s="1"/>
  <c r="BL1806" i="1" s="1"/>
  <c r="Z1386" i="1"/>
  <c r="AD1386" i="1" s="1"/>
  <c r="AO1386" i="1" s="1"/>
  <c r="BE1386" i="1" s="1"/>
  <c r="BL1386" i="1" s="1"/>
  <c r="Z1635" i="1"/>
  <c r="AD1635" i="1" s="1"/>
  <c r="AO1635" i="1" s="1"/>
  <c r="BE1635" i="1" s="1"/>
  <c r="BL1635" i="1" s="1"/>
  <c r="Z1504" i="1"/>
  <c r="AD1504" i="1" s="1"/>
  <c r="AO1504" i="1" s="1"/>
  <c r="BE1504" i="1" s="1"/>
  <c r="BL1504" i="1" s="1"/>
  <c r="Z1700" i="1"/>
  <c r="AD1700" i="1" s="1"/>
  <c r="AO1700" i="1" s="1"/>
  <c r="Z1333" i="1"/>
  <c r="AD1333" i="1" s="1"/>
  <c r="AO1333" i="1" s="1"/>
  <c r="BE1333" i="1" s="1"/>
  <c r="BL1333" i="1" s="1"/>
  <c r="Z1431" i="1"/>
  <c r="AD1431" i="1" s="1"/>
  <c r="AO1431" i="1" s="1"/>
  <c r="BE1431" i="1" s="1"/>
  <c r="BL1431" i="1" s="1"/>
  <c r="Z1378" i="1"/>
  <c r="AD1378" i="1" s="1"/>
  <c r="AO1378" i="1" s="1"/>
  <c r="BE1378" i="1" s="1"/>
  <c r="BL1378" i="1" s="1"/>
  <c r="Z1623" i="1"/>
  <c r="AD1623" i="1" s="1"/>
  <c r="AO1623" i="1" s="1"/>
  <c r="BE1623" i="1" s="1"/>
  <c r="BL1623" i="1" s="1"/>
  <c r="Z1251" i="1"/>
  <c r="AD1251" i="1" s="1"/>
  <c r="AO1251" i="1" s="1"/>
  <c r="BE1251" i="1" s="1"/>
  <c r="BL1251" i="1" s="1"/>
  <c r="Z1489" i="1"/>
  <c r="AD1489" i="1" s="1"/>
  <c r="AO1489" i="1" s="1"/>
  <c r="BE1489" i="1" s="1"/>
  <c r="BL1489" i="1" s="1"/>
  <c r="Z1794" i="1"/>
  <c r="AD1794" i="1" s="1"/>
  <c r="AO1794" i="1" s="1"/>
  <c r="BE1794" i="1" s="1"/>
  <c r="BL1794" i="1" s="1"/>
  <c r="Z1321" i="1"/>
  <c r="AD1321" i="1" s="1"/>
  <c r="AO1321" i="1" s="1"/>
  <c r="BE1321" i="1" s="1"/>
  <c r="BL1321" i="1" s="1"/>
  <c r="Z1695" i="1"/>
  <c r="Z1763" i="1"/>
  <c r="AD1763" i="1" s="1"/>
  <c r="AO1763" i="1" s="1"/>
  <c r="BE1763" i="1" s="1"/>
  <c r="BL1763" i="1" s="1"/>
  <c r="Z1682" i="1"/>
  <c r="AD1682" i="1" s="1"/>
  <c r="AO1682" i="1" s="1"/>
  <c r="BE1682" i="1" s="1"/>
  <c r="BL1682" i="1" s="1"/>
  <c r="Z1709" i="1"/>
  <c r="AD1709" i="1" s="1"/>
  <c r="AO1709" i="1" s="1"/>
  <c r="Z1405" i="1"/>
  <c r="AD1405" i="1" s="1"/>
  <c r="AO1405" i="1" s="1"/>
  <c r="BE1405" i="1" s="1"/>
  <c r="BL1405" i="1" s="1"/>
  <c r="Z1767" i="1"/>
  <c r="Z1664" i="1"/>
  <c r="AD1664" i="1" s="1"/>
  <c r="AO1664" i="1" s="1"/>
  <c r="BE1664" i="1" s="1"/>
  <c r="BL1664" i="1" s="1"/>
  <c r="AO1287" i="1"/>
  <c r="Q1978" i="1" a="1"/>
  <c r="Q1978" i="1" s="1"/>
  <c r="U1978" i="1" s="1"/>
  <c r="Z1453" i="1"/>
  <c r="AD1453" i="1" s="1"/>
  <c r="AO1453" i="1" s="1"/>
  <c r="BE1453" i="1" s="1"/>
  <c r="BL1453" i="1" s="1"/>
  <c r="Z1458" i="1"/>
  <c r="AD1458" i="1" s="1"/>
  <c r="AO1458" i="1" s="1"/>
  <c r="Z1628" i="1"/>
  <c r="AD1628" i="1" s="1"/>
  <c r="AO1628" i="1" s="1"/>
  <c r="BE1628" i="1" s="1"/>
  <c r="BL1628" i="1" s="1"/>
  <c r="Z1432" i="1"/>
  <c r="AD1432" i="1" s="1"/>
  <c r="AO1432" i="1" s="1"/>
  <c r="BE1432" i="1" s="1"/>
  <c r="BL1432" i="1" s="1"/>
  <c r="Z1668" i="1"/>
  <c r="AD1668" i="1" s="1"/>
  <c r="AO1668" i="1" s="1"/>
  <c r="BE1668" i="1" s="1"/>
  <c r="BL1668" i="1" s="1"/>
  <c r="Z1408" i="1"/>
  <c r="AD1408" i="1" s="1"/>
  <c r="AO1408" i="1" s="1"/>
  <c r="BE1408" i="1" s="1"/>
  <c r="BL1408" i="1" s="1"/>
  <c r="Z1368" i="1"/>
  <c r="AD1368" i="1" s="1"/>
  <c r="AO1368" i="1" s="1"/>
  <c r="Z1689" i="1"/>
  <c r="AD1689" i="1" s="1"/>
  <c r="AO1689" i="1" s="1"/>
  <c r="BE1689" i="1" s="1"/>
  <c r="BL1689" i="1" s="1"/>
  <c r="Z1646" i="1"/>
  <c r="AD1646" i="1" s="1"/>
  <c r="AO1646" i="1" s="1"/>
  <c r="BE1646" i="1" s="1"/>
  <c r="BL1646" i="1" s="1"/>
  <c r="Z1671" i="1"/>
  <c r="AD1671" i="1" s="1"/>
  <c r="AO1671" i="1" s="1"/>
  <c r="Z1399" i="1"/>
  <c r="AD1399" i="1" s="1"/>
  <c r="AO1399" i="1" s="1"/>
  <c r="BE1399" i="1" s="1"/>
  <c r="BL1399" i="1" s="1"/>
  <c r="C33" i="1"/>
  <c r="D33" i="1"/>
  <c r="F33" i="1" s="1"/>
  <c r="G34" i="1"/>
  <c r="H33" i="1" a="1"/>
  <c r="H33" i="1" s="1"/>
  <c r="B34" i="1"/>
  <c r="A34" i="1"/>
  <c r="J32" i="1"/>
  <c r="I32" i="1"/>
  <c r="BL1240" i="1" l="1"/>
  <c r="BE1269" i="1"/>
  <c r="BL1269" i="1" s="1"/>
  <c r="BE1320" i="1"/>
  <c r="BL1320" i="1" s="1"/>
  <c r="BE1700" i="1"/>
  <c r="BL1700" i="1" s="1"/>
  <c r="BE1545" i="1"/>
  <c r="BL1545" i="1" s="1"/>
  <c r="BE1500" i="1"/>
  <c r="BL1500" i="1" s="1"/>
  <c r="BE1377" i="1"/>
  <c r="BL1377" i="1" s="1"/>
  <c r="BE1295" i="1"/>
  <c r="BL1295" i="1" s="1"/>
  <c r="BE1757" i="1"/>
  <c r="BL1757" i="1" s="1"/>
  <c r="BE1467" i="1"/>
  <c r="BL1467" i="1" s="1"/>
  <c r="BE1662" i="1"/>
  <c r="BL1662" i="1" s="1"/>
  <c r="BE1671" i="1"/>
  <c r="BL1671" i="1" s="1"/>
  <c r="BH1671" i="1"/>
  <c r="BE1532" i="1"/>
  <c r="BL1532" i="1" s="1"/>
  <c r="BE1582" i="1"/>
  <c r="BL1582" i="1" s="1"/>
  <c r="BE1397" i="1"/>
  <c r="BL1397" i="1" s="1"/>
  <c r="BE1651" i="1"/>
  <c r="BL1651" i="1" s="1"/>
  <c r="BE1644" i="1"/>
  <c r="BL1644" i="1" s="1"/>
  <c r="BE1368" i="1"/>
  <c r="BL1368" i="1" s="1"/>
  <c r="BE1709" i="1"/>
  <c r="BL1709" i="1" s="1"/>
  <c r="BE1437" i="1"/>
  <c r="BL1437" i="1" s="1"/>
  <c r="BE1715" i="1"/>
  <c r="BL1715" i="1" s="1"/>
  <c r="BE1250" i="1"/>
  <c r="BL1250" i="1" s="1"/>
  <c r="BE1511" i="1"/>
  <c r="BL1511" i="1" s="1"/>
  <c r="BE1362" i="1"/>
  <c r="BL1362" i="1" s="1"/>
  <c r="BE1331" i="1"/>
  <c r="BL1331" i="1" s="1"/>
  <c r="BE1744" i="1"/>
  <c r="BL1744" i="1" s="1"/>
  <c r="BE1694" i="1"/>
  <c r="BL1694" i="1" s="1"/>
  <c r="BE1475" i="1"/>
  <c r="BL1475" i="1" s="1"/>
  <c r="BE1804" i="1"/>
  <c r="BL1804" i="1" s="1"/>
  <c r="BE1451" i="1"/>
  <c r="BL1451" i="1" s="1"/>
  <c r="BE1339" i="1"/>
  <c r="BL1339" i="1" s="1"/>
  <c r="BE1702" i="1"/>
  <c r="BL1702" i="1" s="1"/>
  <c r="BE1430" i="1"/>
  <c r="BL1430" i="1" s="1"/>
  <c r="BH1432" i="1"/>
  <c r="BH1430" i="1"/>
  <c r="BH1428" i="1"/>
  <c r="BH1426" i="1"/>
  <c r="BH1429" i="1"/>
  <c r="BH1427" i="1"/>
  <c r="BH1425" i="1"/>
  <c r="BH1431" i="1"/>
  <c r="BE1358" i="1"/>
  <c r="BL1358" i="1" s="1"/>
  <c r="BE1458" i="1"/>
  <c r="BL1458" i="1" s="1"/>
  <c r="BE1496" i="1"/>
  <c r="BL1496" i="1" s="1"/>
  <c r="BE1316" i="1"/>
  <c r="BL1316" i="1" s="1"/>
  <c r="BE1413" i="1"/>
  <c r="BL1413" i="1" s="1"/>
  <c r="BE1487" i="1"/>
  <c r="BL1487" i="1" s="1"/>
  <c r="BE1271" i="1"/>
  <c r="BL1271" i="1" s="1"/>
  <c r="AC1438" i="1"/>
  <c r="BE1666" i="1"/>
  <c r="BL1666" i="1" s="1"/>
  <c r="BE1577" i="1"/>
  <c r="BL1577" i="1" s="1"/>
  <c r="BE1814" i="1"/>
  <c r="BL1814" i="1" s="1"/>
  <c r="AC1810" i="1"/>
  <c r="BE1809" i="1"/>
  <c r="BL1809" i="1" s="1"/>
  <c r="AC1667" i="1"/>
  <c r="AC1493" i="1"/>
  <c r="AC1341" i="1"/>
  <c r="AC1273" i="1"/>
  <c r="AC1302" i="1"/>
  <c r="AC1488" i="1"/>
  <c r="AC1452" i="1"/>
  <c r="AC1443" i="1"/>
  <c r="AC1688" i="1"/>
  <c r="AC1303" i="1"/>
  <c r="AC1703" i="1"/>
  <c r="AD1735" i="1"/>
  <c r="AO1735" i="1" s="1"/>
  <c r="BE1735" i="1" s="1"/>
  <c r="BL1735" i="1" s="1"/>
  <c r="AC1534" i="1"/>
  <c r="AC1558" i="1"/>
  <c r="AC1546" i="1"/>
  <c r="AC1432" i="1"/>
  <c r="AC1578" i="1"/>
  <c r="AD1354" i="1"/>
  <c r="AO1354" i="1" s="1"/>
  <c r="AC1623" i="1"/>
  <c r="AC1512" i="1"/>
  <c r="AC1762" i="1"/>
  <c r="AC1632" i="1"/>
  <c r="AC1308" i="1"/>
  <c r="AC1671" i="1"/>
  <c r="AC1770" i="1"/>
  <c r="AC1358" i="1"/>
  <c r="AC1489" i="1"/>
  <c r="AD1257" i="1"/>
  <c r="AO1257" i="1" s="1"/>
  <c r="Z1258" i="1"/>
  <c r="AD1258" i="1" s="1"/>
  <c r="AO1258" i="1" s="1"/>
  <c r="BE1258" i="1" s="1"/>
  <c r="BL1258" i="1" s="1"/>
  <c r="AC1689" i="1"/>
  <c r="AC1385" i="1"/>
  <c r="AC1501" i="1"/>
  <c r="AD1579" i="1"/>
  <c r="AO1579" i="1" s="1"/>
  <c r="BE1579" i="1" s="1"/>
  <c r="BL1579" i="1" s="1"/>
  <c r="AC1366" i="1"/>
  <c r="AC1588" i="1"/>
  <c r="AD1276" i="1"/>
  <c r="AO1276" i="1" s="1"/>
  <c r="BE1276" i="1" s="1"/>
  <c r="BL1276" i="1" s="1"/>
  <c r="AC1616" i="1"/>
  <c r="AC1734" i="1"/>
  <c r="AD1590" i="1"/>
  <c r="AO1590" i="1" s="1"/>
  <c r="AD1423" i="1"/>
  <c r="AO1423" i="1" s="1"/>
  <c r="AC1296" i="1"/>
  <c r="Z1503" i="1"/>
  <c r="AD1503" i="1" s="1"/>
  <c r="AO1503" i="1" s="1"/>
  <c r="AD1548" i="1"/>
  <c r="AO1548" i="1" s="1"/>
  <c r="AC1494" i="1"/>
  <c r="AC1539" i="1"/>
  <c r="AC1269" i="1"/>
  <c r="AC1752" i="1"/>
  <c r="AD1645" i="1"/>
  <c r="AO1645" i="1" s="1"/>
  <c r="BE1645" i="1" s="1"/>
  <c r="BL1645" i="1" s="1"/>
  <c r="AC1403" i="1"/>
  <c r="AC1637" i="1"/>
  <c r="AC1275" i="1"/>
  <c r="AD1542" i="1"/>
  <c r="AO1542" i="1" s="1"/>
  <c r="AC1700" i="1"/>
  <c r="AC1405" i="1"/>
  <c r="AC1658" i="1"/>
  <c r="AC1664" i="1"/>
  <c r="AC1504" i="1"/>
  <c r="AD1820" i="1"/>
  <c r="AO1820" i="1" s="1"/>
  <c r="AD1593" i="1"/>
  <c r="AO1593" i="1" s="1"/>
  <c r="AC1784" i="1"/>
  <c r="AC1444" i="1"/>
  <c r="AC1769" i="1"/>
  <c r="AD1288" i="1"/>
  <c r="AO1288" i="1" s="1"/>
  <c r="AC1652" i="1"/>
  <c r="AC1572" i="1"/>
  <c r="Z1243" i="1"/>
  <c r="AB1243" i="1"/>
  <c r="AD1810" i="1"/>
  <c r="AO1810" i="1" s="1"/>
  <c r="BE1810" i="1" s="1"/>
  <c r="BL1810" i="1" s="1"/>
  <c r="Z1665" i="1"/>
  <c r="AB1665" i="1"/>
  <c r="AD1601" i="1"/>
  <c r="AO1601" i="1" s="1"/>
  <c r="AD1616" i="1"/>
  <c r="AO1616" i="1" s="1"/>
  <c r="AD1695" i="1"/>
  <c r="AO1695" i="1" s="1"/>
  <c r="BE1695" i="1" s="1"/>
  <c r="BL1695" i="1" s="1"/>
  <c r="AC1695" i="1"/>
  <c r="Z1309" i="1"/>
  <c r="AB1309" i="1"/>
  <c r="AC1543" i="1"/>
  <c r="AC1668" i="1"/>
  <c r="AD1734" i="1"/>
  <c r="AO1734" i="1" s="1"/>
  <c r="Z1415" i="1"/>
  <c r="AB1415" i="1"/>
  <c r="Z1786" i="1"/>
  <c r="AB1786" i="1"/>
  <c r="Z1610" i="1"/>
  <c r="AB1610" i="1"/>
  <c r="Z1567" i="1"/>
  <c r="AB1567" i="1"/>
  <c r="Z1791" i="1"/>
  <c r="AB1791" i="1"/>
  <c r="Z1811" i="1"/>
  <c r="AB1811" i="1"/>
  <c r="Z1818" i="1"/>
  <c r="AB1818" i="1"/>
  <c r="Z1483" i="1"/>
  <c r="AB1483" i="1"/>
  <c r="AC1548" i="1"/>
  <c r="AC1423" i="1"/>
  <c r="AD1273" i="1"/>
  <c r="AO1273" i="1" s="1"/>
  <c r="BE1273" i="1" s="1"/>
  <c r="BL1273" i="1" s="1"/>
  <c r="AC1542" i="1"/>
  <c r="AC1453" i="1"/>
  <c r="AC1288" i="1"/>
  <c r="AC1251" i="1"/>
  <c r="AD1637" i="1"/>
  <c r="AO1637" i="1" s="1"/>
  <c r="AC1645" i="1"/>
  <c r="AC1709" i="1"/>
  <c r="Z1349" i="1"/>
  <c r="AB1349" i="1"/>
  <c r="Z1653" i="1"/>
  <c r="AB1653" i="1"/>
  <c r="Z1393" i="1"/>
  <c r="AB1393" i="1"/>
  <c r="AD1512" i="1"/>
  <c r="AO1512" i="1" s="1"/>
  <c r="BE1512" i="1" s="1"/>
  <c r="BL1512" i="1" s="1"/>
  <c r="AD1302" i="1"/>
  <c r="AO1302" i="1" s="1"/>
  <c r="AC1682" i="1"/>
  <c r="Z1711" i="1"/>
  <c r="AB1711" i="1"/>
  <c r="Z1659" i="1"/>
  <c r="AB1659" i="1"/>
  <c r="Z1799" i="1"/>
  <c r="AB1799" i="1"/>
  <c r="AC1321" i="1"/>
  <c r="AD1493" i="1"/>
  <c r="AO1493" i="1" s="1"/>
  <c r="Z1549" i="1"/>
  <c r="AB1549" i="1"/>
  <c r="Z1412" i="1"/>
  <c r="AB1412" i="1"/>
  <c r="Z1717" i="1"/>
  <c r="AB1717" i="1"/>
  <c r="AD1443" i="1"/>
  <c r="AO1443" i="1" s="1"/>
  <c r="Z1725" i="1"/>
  <c r="AB1725" i="1"/>
  <c r="AD1438" i="1"/>
  <c r="AO1438" i="1" s="1"/>
  <c r="BE1438" i="1" s="1"/>
  <c r="BL1438" i="1" s="1"/>
  <c r="AD1784" i="1"/>
  <c r="AO1784" i="1" s="1"/>
  <c r="AD1308" i="1"/>
  <c r="AO1308" i="1" s="1"/>
  <c r="AD1742" i="1"/>
  <c r="AO1742" i="1" s="1"/>
  <c r="Z1528" i="1"/>
  <c r="AB1528" i="1"/>
  <c r="Z1323" i="1"/>
  <c r="AB1323" i="1"/>
  <c r="AD1578" i="1"/>
  <c r="AO1578" i="1" s="1"/>
  <c r="BE1578" i="1" s="1"/>
  <c r="BL1578" i="1" s="1"/>
  <c r="AD1452" i="1"/>
  <c r="AO1452" i="1" s="1"/>
  <c r="BE1452" i="1" s="1"/>
  <c r="BL1452" i="1" s="1"/>
  <c r="AD1444" i="1"/>
  <c r="AO1444" i="1" s="1"/>
  <c r="BE1444" i="1" s="1"/>
  <c r="BL1444" i="1" s="1"/>
  <c r="AD1762" i="1"/>
  <c r="AO1762" i="1" s="1"/>
  <c r="Z1701" i="1"/>
  <c r="AB1701" i="1"/>
  <c r="AC1794" i="1"/>
  <c r="AD1534" i="1"/>
  <c r="AO1534" i="1" s="1"/>
  <c r="BE1534" i="1" s="1"/>
  <c r="BL1534" i="1" s="1"/>
  <c r="Z1660" i="1"/>
  <c r="AB1660" i="1"/>
  <c r="Z1278" i="1"/>
  <c r="AB1278" i="1"/>
  <c r="Z1359" i="1"/>
  <c r="AB1359" i="1"/>
  <c r="Z1498" i="1"/>
  <c r="AB1498" i="1"/>
  <c r="AC1378" i="1"/>
  <c r="AC1257" i="1"/>
  <c r="AC1735" i="1"/>
  <c r="AC1276" i="1"/>
  <c r="AD1558" i="1"/>
  <c r="AO1558" i="1" s="1"/>
  <c r="BE1558" i="1" s="1"/>
  <c r="BL1558" i="1" s="1"/>
  <c r="AD1769" i="1"/>
  <c r="AO1769" i="1" s="1"/>
  <c r="AD1303" i="1"/>
  <c r="AO1303" i="1" s="1"/>
  <c r="BE1303" i="1" s="1"/>
  <c r="BL1303" i="1" s="1"/>
  <c r="AC1399" i="1"/>
  <c r="AC1744" i="1"/>
  <c r="Z1654" i="1"/>
  <c r="AB1654" i="1"/>
  <c r="Z1573" i="1"/>
  <c r="AB1573" i="1"/>
  <c r="AC1386" i="1"/>
  <c r="Z1779" i="1"/>
  <c r="AB1779" i="1"/>
  <c r="Z1411" i="1"/>
  <c r="AB1411" i="1"/>
  <c r="AD1403" i="1"/>
  <c r="AO1403" i="1" s="1"/>
  <c r="Z1815" i="1"/>
  <c r="AB1815" i="1"/>
  <c r="Z1468" i="1"/>
  <c r="AB1468" i="1"/>
  <c r="AD1632" i="1"/>
  <c r="AO1632" i="1" s="1"/>
  <c r="AD1703" i="1"/>
  <c r="AO1703" i="1" s="1"/>
  <c r="BE1703" i="1" s="1"/>
  <c r="BL1703" i="1" s="1"/>
  <c r="Z1264" i="1"/>
  <c r="AB1264" i="1"/>
  <c r="Z1449" i="1"/>
  <c r="AB1449" i="1"/>
  <c r="AC1806" i="1"/>
  <c r="Z1476" i="1"/>
  <c r="AB1476" i="1"/>
  <c r="Z1348" i="1"/>
  <c r="AB1348" i="1"/>
  <c r="Z1450" i="1"/>
  <c r="AB1450" i="1"/>
  <c r="Z1790" i="1"/>
  <c r="AB1790" i="1"/>
  <c r="Z1797" i="1"/>
  <c r="AB1797" i="1"/>
  <c r="AC1333" i="1"/>
  <c r="AD1723" i="1"/>
  <c r="AO1723" i="1" s="1"/>
  <c r="AC1723" i="1"/>
  <c r="AC1646" i="1"/>
  <c r="AC1413" i="1"/>
  <c r="Z1780" i="1"/>
  <c r="AB1780" i="1"/>
  <c r="Z1617" i="1"/>
  <c r="AB1617" i="1"/>
  <c r="Z1704" i="1"/>
  <c r="AB1704" i="1"/>
  <c r="AC1591" i="1"/>
  <c r="Z1521" i="1"/>
  <c r="AB1521" i="1"/>
  <c r="AC1408" i="1"/>
  <c r="AC1635" i="1"/>
  <c r="AC1368" i="1"/>
  <c r="Z1785" i="1"/>
  <c r="AB1785" i="1"/>
  <c r="Z1602" i="1"/>
  <c r="AB1602" i="1"/>
  <c r="AC1763" i="1"/>
  <c r="AD1385" i="1"/>
  <c r="AO1385" i="1" s="1"/>
  <c r="Z1772" i="1"/>
  <c r="AB1772" i="1"/>
  <c r="AD1366" i="1"/>
  <c r="AO1366" i="1" s="1"/>
  <c r="AD1341" i="1"/>
  <c r="AO1341" i="1" s="1"/>
  <c r="BE1341" i="1" s="1"/>
  <c r="BL1341" i="1" s="1"/>
  <c r="AD1494" i="1"/>
  <c r="AO1494" i="1" s="1"/>
  <c r="BE1494" i="1" s="1"/>
  <c r="BL1494" i="1" s="1"/>
  <c r="AD1501" i="1"/>
  <c r="AO1501" i="1" s="1"/>
  <c r="BE1501" i="1" s="1"/>
  <c r="BL1501" i="1" s="1"/>
  <c r="AD1572" i="1"/>
  <c r="AO1572" i="1" s="1"/>
  <c r="Z1513" i="1"/>
  <c r="AB1513" i="1"/>
  <c r="Z1404" i="1"/>
  <c r="AB1404" i="1"/>
  <c r="AD1658" i="1"/>
  <c r="AO1658" i="1" s="1"/>
  <c r="AD1539" i="1"/>
  <c r="AO1539" i="1" s="1"/>
  <c r="AD1688" i="1"/>
  <c r="AO1688" i="1" s="1"/>
  <c r="AC1363" i="1"/>
  <c r="Z1566" i="1"/>
  <c r="AB1566" i="1"/>
  <c r="Z1730" i="1"/>
  <c r="AB1730" i="1"/>
  <c r="AD1588" i="1"/>
  <c r="AO1588" i="1" s="1"/>
  <c r="AD1752" i="1"/>
  <c r="AO1752" i="1" s="1"/>
  <c r="Z1724" i="1"/>
  <c r="AB1724" i="1"/>
  <c r="Z1580" i="1"/>
  <c r="AB1580" i="1"/>
  <c r="Z1314" i="1"/>
  <c r="AB1314" i="1"/>
  <c r="AD1767" i="1"/>
  <c r="AO1767" i="1" s="1"/>
  <c r="AC1767" i="1"/>
  <c r="Z1707" i="1"/>
  <c r="AB1707" i="1"/>
  <c r="Z1364" i="1"/>
  <c r="AB1364" i="1"/>
  <c r="Z1585" i="1"/>
  <c r="AB1585" i="1"/>
  <c r="AD1585" i="1" s="1"/>
  <c r="AO1585" i="1" s="1"/>
  <c r="AC1579" i="1"/>
  <c r="AD1667" i="1"/>
  <c r="AO1667" i="1" s="1"/>
  <c r="BE1667" i="1" s="1"/>
  <c r="BL1667" i="1" s="1"/>
  <c r="AC1593" i="1"/>
  <c r="AC1458" i="1"/>
  <c r="AC1820" i="1"/>
  <c r="AC1431" i="1"/>
  <c r="AD1770" i="1"/>
  <c r="AO1770" i="1" s="1"/>
  <c r="BE1770" i="1" s="1"/>
  <c r="BL1770" i="1" s="1"/>
  <c r="AC1628" i="1"/>
  <c r="AC1590" i="1"/>
  <c r="AD1652" i="1"/>
  <c r="AO1652" i="1" s="1"/>
  <c r="AD1275" i="1"/>
  <c r="AO1275" i="1" s="1"/>
  <c r="AC1354" i="1"/>
  <c r="Y1589" i="1"/>
  <c r="AB1589" i="1" s="1"/>
  <c r="Y1270" i="1"/>
  <c r="BF1759" i="1"/>
  <c r="BF1710" i="1"/>
  <c r="Y1342" i="1"/>
  <c r="AB1342" i="1" s="1"/>
  <c r="Y1745" i="1"/>
  <c r="BF1725" i="1"/>
  <c r="BF1786" i="1"/>
  <c r="BF1370" i="1"/>
  <c r="BF1415" i="1"/>
  <c r="Y1595" i="1"/>
  <c r="Y1439" i="1"/>
  <c r="Y1409" i="1"/>
  <c r="BF1665" i="1"/>
  <c r="Y1743" i="1"/>
  <c r="Y1638" i="1"/>
  <c r="BF1718" i="1"/>
  <c r="BF1424" i="1"/>
  <c r="BF1660" i="1"/>
  <c r="Y1505" i="1"/>
  <c r="Y1574" i="1"/>
  <c r="BF1547" i="1"/>
  <c r="BF1567" i="1"/>
  <c r="Y1522" i="1"/>
  <c r="Y1800" i="1"/>
  <c r="Y1499" i="1"/>
  <c r="BF1701" i="1"/>
  <c r="BF1629" i="1"/>
  <c r="Y1502" i="1"/>
  <c r="Y1369" i="1"/>
  <c r="Y1322" i="1"/>
  <c r="Y1636" i="1"/>
  <c r="BF1708" i="1"/>
  <c r="BF1334" i="1"/>
  <c r="BF1594" i="1"/>
  <c r="BF1624" i="1"/>
  <c r="BF1495" i="1"/>
  <c r="Y1289" i="1"/>
  <c r="Y1304" i="1"/>
  <c r="BF1683" i="1"/>
  <c r="Y1822" i="1"/>
  <c r="BF1674" i="1"/>
  <c r="Y1771" i="1"/>
  <c r="BF1791" i="1"/>
  <c r="BF1821" i="1"/>
  <c r="Y1669" i="1"/>
  <c r="BF1753" i="1"/>
  <c r="BF1807" i="1"/>
  <c r="Y1252" i="1"/>
  <c r="Y1279" i="1"/>
  <c r="BF1310" i="1"/>
  <c r="BF1774" i="1"/>
  <c r="BF1740" i="1"/>
  <c r="BF1477" i="1"/>
  <c r="BF1654" i="1"/>
  <c r="BF1780" i="1"/>
  <c r="Y1414" i="1"/>
  <c r="Y1633" i="1"/>
  <c r="BF1618" i="1"/>
  <c r="BF1711" i="1"/>
  <c r="BF1450" i="1"/>
  <c r="BF1315" i="1"/>
  <c r="Y1795" i="1"/>
  <c r="BF1360" i="1"/>
  <c r="BF1798" i="1"/>
  <c r="BF1379" i="1"/>
  <c r="BF1454" i="1"/>
  <c r="BF1364" i="1"/>
  <c r="BF1819" i="1"/>
  <c r="Y1603" i="1"/>
  <c r="Y1325" i="1"/>
  <c r="Y1696" i="1"/>
  <c r="BF1705" i="1"/>
  <c r="BF1580" i="1"/>
  <c r="Y1259" i="1"/>
  <c r="BF1324" i="1"/>
  <c r="BF1647" i="1"/>
  <c r="BF1457" i="1"/>
  <c r="BF1549" i="1"/>
  <c r="BF1355" i="1"/>
  <c r="BF1469" i="1"/>
  <c r="Y1265" i="1"/>
  <c r="BF1529" i="1"/>
  <c r="Y1277" i="1"/>
  <c r="BF1731" i="1"/>
  <c r="Y1611" i="1"/>
  <c r="BF1816" i="1"/>
  <c r="Y1690" i="1"/>
  <c r="Y1274" i="1"/>
  <c r="Y1675" i="1"/>
  <c r="BF1460" i="1"/>
  <c r="BF1773" i="1"/>
  <c r="Y1297" i="1"/>
  <c r="BF1319" i="1"/>
  <c r="BF1544" i="1"/>
  <c r="BF1540" i="1"/>
  <c r="BF1349" i="1"/>
  <c r="Y1768" i="1"/>
  <c r="Y1764" i="1"/>
  <c r="Y1559" i="1"/>
  <c r="BF1736" i="1"/>
  <c r="BF1592" i="1"/>
  <c r="BF1639" i="1"/>
  <c r="Y1812" i="1"/>
  <c r="BF1746" i="1"/>
  <c r="BF1387" i="1"/>
  <c r="BF1484" i="1"/>
  <c r="BF1367" i="1"/>
  <c r="Y1445" i="1"/>
  <c r="Y1535" i="1"/>
  <c r="Y1244" i="1"/>
  <c r="BF1550" i="1"/>
  <c r="BF1801" i="1"/>
  <c r="Y1394" i="1"/>
  <c r="Y1514" i="1"/>
  <c r="Y1400" i="1"/>
  <c r="BF1585" i="1"/>
  <c r="Y1490" i="1"/>
  <c r="BF1459" i="1"/>
  <c r="BF1280" i="1"/>
  <c r="BF1412" i="1"/>
  <c r="BF1672" i="1"/>
  <c r="Z1773" i="1"/>
  <c r="AD1773" i="1" s="1"/>
  <c r="AO1773" i="1" s="1"/>
  <c r="BE1773" i="1" s="1"/>
  <c r="BL1773" i="1" s="1"/>
  <c r="T1984" i="1" a="1"/>
  <c r="T1984" i="1" s="1"/>
  <c r="K32" i="1"/>
  <c r="Z1618" i="1"/>
  <c r="AD1618" i="1" s="1"/>
  <c r="AO1618" i="1" s="1"/>
  <c r="BE1618" i="1" s="1"/>
  <c r="BL1618" i="1" s="1"/>
  <c r="Z1710" i="1"/>
  <c r="AD1710" i="1" s="1"/>
  <c r="AO1710" i="1" s="1"/>
  <c r="BE1710" i="1" s="1"/>
  <c r="BL1710" i="1" s="1"/>
  <c r="Z1469" i="1"/>
  <c r="AD1469" i="1" s="1"/>
  <c r="AO1469" i="1" s="1"/>
  <c r="BE1469" i="1" s="1"/>
  <c r="BL1469" i="1" s="1"/>
  <c r="Z1629" i="1"/>
  <c r="AD1629" i="1" s="1"/>
  <c r="AO1629" i="1" s="1"/>
  <c r="BH1626" i="1" s="1"/>
  <c r="Z1798" i="1"/>
  <c r="AD1798" i="1" s="1"/>
  <c r="AO1798" i="1" s="1"/>
  <c r="BE1798" i="1" s="1"/>
  <c r="BL1798" i="1" s="1"/>
  <c r="Z1529" i="1"/>
  <c r="AD1529" i="1" s="1"/>
  <c r="AO1529" i="1" s="1"/>
  <c r="BE1529" i="1" s="1"/>
  <c r="BL1529" i="1" s="1"/>
  <c r="Z1310" i="1"/>
  <c r="AD1310" i="1" s="1"/>
  <c r="AO1310" i="1" s="1"/>
  <c r="BE1310" i="1" s="1"/>
  <c r="BL1310" i="1" s="1"/>
  <c r="Z1454" i="1"/>
  <c r="AD1454" i="1" s="1"/>
  <c r="AO1454" i="1" s="1"/>
  <c r="BE1454" i="1" s="1"/>
  <c r="BL1454" i="1" s="1"/>
  <c r="Z1740" i="1"/>
  <c r="AD1740" i="1" s="1"/>
  <c r="AO1740" i="1" s="1"/>
  <c r="Z1495" i="1"/>
  <c r="AD1495" i="1" s="1"/>
  <c r="AO1495" i="1" s="1"/>
  <c r="BE1495" i="1" s="1"/>
  <c r="BL1495" i="1" s="1"/>
  <c r="Z1753" i="1"/>
  <c r="AD1753" i="1" s="1"/>
  <c r="AO1753" i="1" s="1"/>
  <c r="BE1753" i="1" s="1"/>
  <c r="BL1753" i="1" s="1"/>
  <c r="Z1360" i="1"/>
  <c r="AD1360" i="1" s="1"/>
  <c r="AO1360" i="1" s="1"/>
  <c r="BE1360" i="1" s="1"/>
  <c r="BL1360" i="1" s="1"/>
  <c r="Z1807" i="1"/>
  <c r="AD1807" i="1" s="1"/>
  <c r="AO1807" i="1" s="1"/>
  <c r="BE1807" i="1" s="1"/>
  <c r="BL1807" i="1" s="1"/>
  <c r="Z1424" i="1"/>
  <c r="AD1424" i="1" s="1"/>
  <c r="AO1424" i="1" s="1"/>
  <c r="BE1424" i="1" s="1"/>
  <c r="BL1424" i="1" s="1"/>
  <c r="Z1624" i="1"/>
  <c r="AD1624" i="1" s="1"/>
  <c r="AO1624" i="1" s="1"/>
  <c r="Z1821" i="1"/>
  <c r="AD1821" i="1" s="1"/>
  <c r="AO1821" i="1" s="1"/>
  <c r="BE1821" i="1" s="1"/>
  <c r="BL1821" i="1" s="1"/>
  <c r="Z1594" i="1"/>
  <c r="AD1594" i="1" s="1"/>
  <c r="AO1594" i="1" s="1"/>
  <c r="BE1594" i="1" s="1"/>
  <c r="BL1594" i="1" s="1"/>
  <c r="Z1477" i="1"/>
  <c r="AD1477" i="1" s="1"/>
  <c r="AO1477" i="1" s="1"/>
  <c r="BE1477" i="1" s="1"/>
  <c r="BL1477" i="1" s="1"/>
  <c r="Z1639" i="1"/>
  <c r="AD1639" i="1" s="1"/>
  <c r="AO1639" i="1" s="1"/>
  <c r="Z1544" i="1"/>
  <c r="AD1544" i="1" s="1"/>
  <c r="AO1544" i="1" s="1"/>
  <c r="BE1544" i="1" s="1"/>
  <c r="BL1544" i="1" s="1"/>
  <c r="Z1387" i="1"/>
  <c r="Z1460" i="1"/>
  <c r="AD1460" i="1" s="1"/>
  <c r="AO1460" i="1" s="1"/>
  <c r="Z1355" i="1"/>
  <c r="AD1355" i="1" s="1"/>
  <c r="AO1355" i="1" s="1"/>
  <c r="BE1355" i="1" s="1"/>
  <c r="BL1355" i="1" s="1"/>
  <c r="Z1759" i="1"/>
  <c r="AD1759" i="1" s="1"/>
  <c r="AO1759" i="1" s="1"/>
  <c r="BH1754" i="1" s="1"/>
  <c r="Z1592" i="1"/>
  <c r="AD1592" i="1" s="1"/>
  <c r="AO1592" i="1" s="1"/>
  <c r="BE1592" i="1" s="1"/>
  <c r="BL1592" i="1" s="1"/>
  <c r="Z1319" i="1"/>
  <c r="AD1319" i="1" s="1"/>
  <c r="AO1319" i="1" s="1"/>
  <c r="BE1319" i="1" s="1"/>
  <c r="BL1319" i="1" s="1"/>
  <c r="Z1370" i="1"/>
  <c r="AD1370" i="1" s="1"/>
  <c r="AO1370" i="1" s="1"/>
  <c r="Z1801" i="1"/>
  <c r="AD1801" i="1" s="1"/>
  <c r="AO1801" i="1" s="1"/>
  <c r="Z1280" i="1"/>
  <c r="AD1280" i="1" s="1"/>
  <c r="AO1280" i="1" s="1"/>
  <c r="Z1550" i="1"/>
  <c r="AD1550" i="1" s="1"/>
  <c r="AO1550" i="1" s="1"/>
  <c r="Z1367" i="1"/>
  <c r="AD1367" i="1" s="1"/>
  <c r="AO1367" i="1" s="1"/>
  <c r="BE1367" i="1" s="1"/>
  <c r="BL1367" i="1" s="1"/>
  <c r="Z1457" i="1"/>
  <c r="AD1457" i="1" s="1"/>
  <c r="AO1457" i="1" s="1"/>
  <c r="Z1731" i="1"/>
  <c r="AD1731" i="1" s="1"/>
  <c r="AO1731" i="1" s="1"/>
  <c r="BE1731" i="1" s="1"/>
  <c r="BL1731" i="1" s="1"/>
  <c r="Z1736" i="1"/>
  <c r="AD1736" i="1" s="1"/>
  <c r="AO1736" i="1" s="1"/>
  <c r="BE1736" i="1" s="1"/>
  <c r="BL1736" i="1" s="1"/>
  <c r="Z1672" i="1"/>
  <c r="AD1672" i="1" s="1"/>
  <c r="AO1672" i="1" s="1"/>
  <c r="BE1672" i="1" s="1"/>
  <c r="BL1672" i="1" s="1"/>
  <c r="Z1683" i="1"/>
  <c r="AD1683" i="1" s="1"/>
  <c r="AO1683" i="1" s="1"/>
  <c r="BH1678" i="1" s="1"/>
  <c r="Z1379" i="1"/>
  <c r="AD1379" i="1" s="1"/>
  <c r="AO1379" i="1" s="1"/>
  <c r="BE1379" i="1" s="1"/>
  <c r="BL1379" i="1" s="1"/>
  <c r="Z1674" i="1"/>
  <c r="AD1674" i="1" s="1"/>
  <c r="AO1674" i="1" s="1"/>
  <c r="Z1459" i="1"/>
  <c r="AD1459" i="1" s="1"/>
  <c r="AO1459" i="1" s="1"/>
  <c r="BE1459" i="1" s="1"/>
  <c r="BL1459" i="1" s="1"/>
  <c r="Z1708" i="1"/>
  <c r="AD1708" i="1" s="1"/>
  <c r="AO1708" i="1" s="1"/>
  <c r="BE1708" i="1" s="1"/>
  <c r="BL1708" i="1" s="1"/>
  <c r="Z1746" i="1"/>
  <c r="AD1746" i="1" s="1"/>
  <c r="AO1746" i="1" s="1"/>
  <c r="Z1334" i="1"/>
  <c r="AD1334" i="1" s="1"/>
  <c r="AO1334" i="1" s="1"/>
  <c r="BE1334" i="1" s="1"/>
  <c r="BL1334" i="1" s="1"/>
  <c r="Z1647" i="1"/>
  <c r="AD1647" i="1" s="1"/>
  <c r="AO1647" i="1" s="1"/>
  <c r="BE1647" i="1" s="1"/>
  <c r="BL1647" i="1" s="1"/>
  <c r="Z1547" i="1"/>
  <c r="AD1547" i="1" s="1"/>
  <c r="AO1547" i="1" s="1"/>
  <c r="BE1547" i="1" s="1"/>
  <c r="BL1547" i="1" s="1"/>
  <c r="Z1324" i="1"/>
  <c r="AD1324" i="1" s="1"/>
  <c r="AO1324" i="1" s="1"/>
  <c r="BE1324" i="1" s="1"/>
  <c r="BL1324" i="1" s="1"/>
  <c r="Z1484" i="1"/>
  <c r="BE1287" i="1"/>
  <c r="BL1287" i="1" s="1"/>
  <c r="S1978" i="1" a="1"/>
  <c r="S1978" i="1" s="1"/>
  <c r="V1978" i="1" s="1"/>
  <c r="Z1540" i="1"/>
  <c r="AD1540" i="1" s="1"/>
  <c r="AO1540" i="1" s="1"/>
  <c r="BE1540" i="1" s="1"/>
  <c r="BL1540" i="1" s="1"/>
  <c r="Z1718" i="1"/>
  <c r="AD1718" i="1" s="1"/>
  <c r="AO1718" i="1" s="1"/>
  <c r="BE1718" i="1" s="1"/>
  <c r="BL1718" i="1" s="1"/>
  <c r="Z1774" i="1"/>
  <c r="AD1774" i="1" s="1"/>
  <c r="AO1774" i="1" s="1"/>
  <c r="Z1819" i="1"/>
  <c r="AD1819" i="1" s="1"/>
  <c r="AO1819" i="1" s="1"/>
  <c r="BE1819" i="1" s="1"/>
  <c r="BL1819" i="1" s="1"/>
  <c r="Z1705" i="1"/>
  <c r="AD1705" i="1" s="1"/>
  <c r="AO1705" i="1" s="1"/>
  <c r="BE1705" i="1" s="1"/>
  <c r="BL1705" i="1" s="1"/>
  <c r="Z1816" i="1"/>
  <c r="AD1816" i="1" s="1"/>
  <c r="AO1816" i="1" s="1"/>
  <c r="BE1816" i="1" s="1"/>
  <c r="BL1816" i="1" s="1"/>
  <c r="Z1315" i="1"/>
  <c r="AD1315" i="1" s="1"/>
  <c r="AO1315" i="1" s="1"/>
  <c r="BE1315" i="1" s="1"/>
  <c r="BL1315" i="1" s="1"/>
  <c r="C34" i="1"/>
  <c r="D34" i="1"/>
  <c r="F34" i="1" s="1"/>
  <c r="B35" i="1"/>
  <c r="G35" i="1"/>
  <c r="H34" i="1" a="1"/>
  <c r="H34" i="1" s="1"/>
  <c r="A35" i="1"/>
  <c r="J33" i="1"/>
  <c r="I33" i="1"/>
  <c r="AC1725" i="1" l="1"/>
  <c r="AC1791" i="1"/>
  <c r="BH1709" i="1"/>
  <c r="BJ1709" i="1" s="1"/>
  <c r="BH1805" i="1"/>
  <c r="BJ1805" i="1" s="1"/>
  <c r="BH1803" i="1"/>
  <c r="BJ1803" i="1" s="1"/>
  <c r="BH1804" i="1"/>
  <c r="BJ1804" i="1" s="1"/>
  <c r="BH1424" i="1"/>
  <c r="BJ1424" i="1" s="1"/>
  <c r="BH1545" i="1"/>
  <c r="BJ1545" i="1" s="1"/>
  <c r="BH1807" i="1"/>
  <c r="BJ1807" i="1" s="1"/>
  <c r="BH1333" i="1"/>
  <c r="BJ1333" i="1" s="1"/>
  <c r="BH1376" i="1"/>
  <c r="BJ1376" i="1" s="1"/>
  <c r="BH1317" i="1"/>
  <c r="BJ1317" i="1" s="1"/>
  <c r="BH1332" i="1"/>
  <c r="BJ1332" i="1" s="1"/>
  <c r="BH1319" i="1"/>
  <c r="BJ1319" i="1" s="1"/>
  <c r="BH1326" i="1"/>
  <c r="BJ1326" i="1" s="1"/>
  <c r="BH1316" i="1"/>
  <c r="BJ1316" i="1" s="1"/>
  <c r="BH1331" i="1"/>
  <c r="BJ1331" i="1" s="1"/>
  <c r="BH1670" i="1"/>
  <c r="BJ1670" i="1" s="1"/>
  <c r="BJ1754" i="1"/>
  <c r="BJ1430" i="1"/>
  <c r="BE1585" i="1"/>
  <c r="BL1585" i="1" s="1"/>
  <c r="BH1581" i="1"/>
  <c r="BE1752" i="1"/>
  <c r="BL1752" i="1" s="1"/>
  <c r="BH1750" i="1"/>
  <c r="BH1753" i="1"/>
  <c r="BH1749" i="1"/>
  <c r="BH1747" i="1"/>
  <c r="BH1748" i="1"/>
  <c r="BH1751" i="1"/>
  <c r="BH1752" i="1"/>
  <c r="BE1572" i="1"/>
  <c r="BL1572" i="1" s="1"/>
  <c r="BE1723" i="1"/>
  <c r="BL1723" i="1" s="1"/>
  <c r="BE1302" i="1"/>
  <c r="BL1302" i="1" s="1"/>
  <c r="BE1601" i="1"/>
  <c r="BL1601" i="1" s="1"/>
  <c r="BE1548" i="1"/>
  <c r="BL1548" i="1" s="1"/>
  <c r="BJ1431" i="1"/>
  <c r="BH1452" i="1"/>
  <c r="BH1646" i="1"/>
  <c r="BH1378" i="1"/>
  <c r="BE1550" i="1"/>
  <c r="BL1550" i="1" s="1"/>
  <c r="BH1550" i="1"/>
  <c r="BE1588" i="1"/>
  <c r="BL1588" i="1" s="1"/>
  <c r="BE1503" i="1"/>
  <c r="BL1503" i="1" s="1"/>
  <c r="BH1503" i="1"/>
  <c r="BH1504" i="1"/>
  <c r="BE1257" i="1"/>
  <c r="BL1257" i="1" s="1"/>
  <c r="BJ1425" i="1"/>
  <c r="BH1641" i="1"/>
  <c r="BH1377" i="1"/>
  <c r="BJ1678" i="1"/>
  <c r="BE1624" i="1"/>
  <c r="BL1624" i="1" s="1"/>
  <c r="BH1624" i="1"/>
  <c r="BH1622" i="1"/>
  <c r="BH1621" i="1"/>
  <c r="BH1623" i="1"/>
  <c r="BJ1427" i="1"/>
  <c r="BE1801" i="1"/>
  <c r="BL1801" i="1" s="1"/>
  <c r="BH1801" i="1"/>
  <c r="BE1423" i="1"/>
  <c r="BL1423" i="1" s="1"/>
  <c r="BH1416" i="1"/>
  <c r="BH1420" i="1"/>
  <c r="BH1419" i="1"/>
  <c r="BH1423" i="1"/>
  <c r="BJ1429" i="1"/>
  <c r="BE1746" i="1"/>
  <c r="BL1746" i="1" s="1"/>
  <c r="BH1746" i="1"/>
  <c r="BE1652" i="1"/>
  <c r="BL1652" i="1" s="1"/>
  <c r="BE1366" i="1"/>
  <c r="BL1366" i="1" s="1"/>
  <c r="BH1367" i="1"/>
  <c r="BH1365" i="1"/>
  <c r="BH1366" i="1"/>
  <c r="BE1632" i="1"/>
  <c r="BL1632" i="1" s="1"/>
  <c r="BE1590" i="1"/>
  <c r="BL1590" i="1" s="1"/>
  <c r="BH1592" i="1"/>
  <c r="BH1591" i="1"/>
  <c r="BH1590" i="1"/>
  <c r="BH1459" i="1"/>
  <c r="BJ1426" i="1"/>
  <c r="BH1710" i="1"/>
  <c r="BH1417" i="1"/>
  <c r="BH1644" i="1"/>
  <c r="BE1280" i="1"/>
  <c r="BL1280" i="1" s="1"/>
  <c r="BH1280" i="1"/>
  <c r="BH1643" i="1"/>
  <c r="BE1275" i="1"/>
  <c r="BL1275" i="1" s="1"/>
  <c r="BH1458" i="1"/>
  <c r="BH1334" i="1"/>
  <c r="BH1642" i="1"/>
  <c r="BE1370" i="1"/>
  <c r="BL1370" i="1" s="1"/>
  <c r="BH1370" i="1"/>
  <c r="BE1493" i="1"/>
  <c r="BL1493" i="1" s="1"/>
  <c r="BH1491" i="1"/>
  <c r="BH1494" i="1"/>
  <c r="BH1492" i="1"/>
  <c r="BH1493" i="1"/>
  <c r="BH1495" i="1"/>
  <c r="BE1542" i="1"/>
  <c r="BL1542" i="1" s="1"/>
  <c r="BH1541" i="1"/>
  <c r="BH1543" i="1"/>
  <c r="BH1544" i="1"/>
  <c r="BH1542" i="1"/>
  <c r="BJ1428" i="1"/>
  <c r="BH1802" i="1"/>
  <c r="BH1640" i="1"/>
  <c r="BH1585" i="1"/>
  <c r="BH1672" i="1"/>
  <c r="BE1767" i="1"/>
  <c r="BL1767" i="1" s="1"/>
  <c r="BJ1432" i="1"/>
  <c r="BH1647" i="1"/>
  <c r="BE1539" i="1"/>
  <c r="BL1539" i="1" s="1"/>
  <c r="BH1539" i="1"/>
  <c r="BH1540" i="1"/>
  <c r="BH1538" i="1"/>
  <c r="BH1537" i="1"/>
  <c r="BH1536" i="1"/>
  <c r="BE1288" i="1"/>
  <c r="BL1288" i="1" s="1"/>
  <c r="BH1329" i="1"/>
  <c r="BJ1626" i="1"/>
  <c r="BH1582" i="1"/>
  <c r="BH1758" i="1"/>
  <c r="BH1371" i="1"/>
  <c r="BH1546" i="1"/>
  <c r="BE1683" i="1"/>
  <c r="BL1683" i="1" s="1"/>
  <c r="BH1676" i="1"/>
  <c r="BH1683" i="1"/>
  <c r="BH1679" i="1"/>
  <c r="BH1677" i="1"/>
  <c r="BE1460" i="1"/>
  <c r="BL1460" i="1" s="1"/>
  <c r="BH1460" i="1"/>
  <c r="BE1658" i="1"/>
  <c r="BL1658" i="1" s="1"/>
  <c r="BE1403" i="1"/>
  <c r="BL1403" i="1" s="1"/>
  <c r="BH1318" i="1"/>
  <c r="BH1682" i="1"/>
  <c r="BH1806" i="1"/>
  <c r="BH1620" i="1"/>
  <c r="BH1583" i="1"/>
  <c r="BH1757" i="1"/>
  <c r="BH1374" i="1"/>
  <c r="BH1547" i="1"/>
  <c r="BE1674" i="1"/>
  <c r="BL1674" i="1" s="1"/>
  <c r="BH1673" i="1"/>
  <c r="BH1674" i="1"/>
  <c r="BH1619" i="1"/>
  <c r="BE1740" i="1"/>
  <c r="BL1740" i="1" s="1"/>
  <c r="BH1737" i="1"/>
  <c r="BH1738" i="1"/>
  <c r="BH1739" i="1"/>
  <c r="BH1740" i="1"/>
  <c r="BE1769" i="1"/>
  <c r="BL1769" i="1" s="1"/>
  <c r="BH1421" i="1"/>
  <c r="BE1637" i="1"/>
  <c r="BL1637" i="1" s="1"/>
  <c r="BH1584" i="1"/>
  <c r="BH1375" i="1"/>
  <c r="BH1680" i="1"/>
  <c r="BH1372" i="1"/>
  <c r="BE1742" i="1"/>
  <c r="BL1742" i="1" s="1"/>
  <c r="BE1734" i="1"/>
  <c r="BL1734" i="1" s="1"/>
  <c r="BH1733" i="1"/>
  <c r="BH1734" i="1"/>
  <c r="BH1736" i="1"/>
  <c r="BH1732" i="1"/>
  <c r="BH1735" i="1"/>
  <c r="BH1645" i="1"/>
  <c r="BE1759" i="1"/>
  <c r="BL1759" i="1" s="1"/>
  <c r="BH1759" i="1"/>
  <c r="BH1755" i="1"/>
  <c r="BE1688" i="1"/>
  <c r="BL1688" i="1" s="1"/>
  <c r="BE1385" i="1"/>
  <c r="BL1385" i="1" s="1"/>
  <c r="BE1308" i="1"/>
  <c r="BL1308" i="1" s="1"/>
  <c r="BJ1671" i="1"/>
  <c r="BE1774" i="1"/>
  <c r="BL1774" i="1" s="1"/>
  <c r="BH1774" i="1"/>
  <c r="BE1784" i="1"/>
  <c r="BL1784" i="1" s="1"/>
  <c r="BH1756" i="1"/>
  <c r="BE1354" i="1"/>
  <c r="BL1354" i="1" s="1"/>
  <c r="BH1355" i="1"/>
  <c r="BH1354" i="1"/>
  <c r="BH1352" i="1"/>
  <c r="BH1353" i="1"/>
  <c r="BH1351" i="1"/>
  <c r="BH1350" i="1"/>
  <c r="BH1422" i="1"/>
  <c r="BH1451" i="1"/>
  <c r="BH1681" i="1"/>
  <c r="BH1379" i="1"/>
  <c r="BE1639" i="1"/>
  <c r="BL1639" i="1" s="1"/>
  <c r="BH1639" i="1"/>
  <c r="BE1762" i="1"/>
  <c r="BL1762" i="1" s="1"/>
  <c r="BE1443" i="1"/>
  <c r="BL1443" i="1" s="1"/>
  <c r="BE1593" i="1"/>
  <c r="BL1593" i="1" s="1"/>
  <c r="BH1593" i="1"/>
  <c r="BH1594" i="1"/>
  <c r="BH1454" i="1"/>
  <c r="BH1418" i="1"/>
  <c r="BE1457" i="1"/>
  <c r="BL1457" i="1" s="1"/>
  <c r="BH1456" i="1"/>
  <c r="BH1457" i="1"/>
  <c r="BH1455" i="1"/>
  <c r="BE1629" i="1"/>
  <c r="BL1629" i="1" s="1"/>
  <c r="BH1625" i="1"/>
  <c r="BH1627" i="1"/>
  <c r="BH1629" i="1"/>
  <c r="BH1628" i="1"/>
  <c r="BE1616" i="1"/>
  <c r="BL1616" i="1" s="1"/>
  <c r="BE1820" i="1"/>
  <c r="BL1820" i="1" s="1"/>
  <c r="BH1821" i="1"/>
  <c r="BH1820" i="1"/>
  <c r="BH1453" i="1"/>
  <c r="BH1373" i="1"/>
  <c r="AC1412" i="1"/>
  <c r="AC1724" i="1"/>
  <c r="AC1790" i="1"/>
  <c r="AC1370" i="1"/>
  <c r="AC1349" i="1"/>
  <c r="AC1818" i="1"/>
  <c r="AC1708" i="1"/>
  <c r="AC1704" i="1"/>
  <c r="AC1278" i="1"/>
  <c r="AC1528" i="1"/>
  <c r="AC1815" i="1"/>
  <c r="S1981" i="1" a="1"/>
  <c r="S1981" i="1" s="1"/>
  <c r="AC1457" i="1"/>
  <c r="AC1323" i="1"/>
  <c r="AC1393" i="1"/>
  <c r="AC1367" i="1"/>
  <c r="Q1981" i="1" a="1"/>
  <c r="Q1981" i="1" s="1"/>
  <c r="U1981" i="1" s="1"/>
  <c r="AC1647" i="1"/>
  <c r="AC1503" i="1"/>
  <c r="AD1617" i="1"/>
  <c r="AO1617" i="1" s="1"/>
  <c r="BE1617" i="1" s="1"/>
  <c r="BL1617" i="1" s="1"/>
  <c r="AC1707" i="1"/>
  <c r="AC1521" i="1"/>
  <c r="AC1774" i="1"/>
  <c r="AC1264" i="1"/>
  <c r="AC1573" i="1"/>
  <c r="AD1717" i="1"/>
  <c r="AO1717" i="1" s="1"/>
  <c r="AD1567" i="1"/>
  <c r="AO1567" i="1" s="1"/>
  <c r="BE1567" i="1" s="1"/>
  <c r="BL1567" i="1" s="1"/>
  <c r="Z1589" i="1"/>
  <c r="AD1589" i="1" s="1"/>
  <c r="AO1589" i="1" s="1"/>
  <c r="BE1589" i="1" s="1"/>
  <c r="BL1589" i="1" s="1"/>
  <c r="AC1404" i="1"/>
  <c r="AD1468" i="1"/>
  <c r="AO1468" i="1" s="1"/>
  <c r="AC1660" i="1"/>
  <c r="AC1801" i="1"/>
  <c r="AC1483" i="1"/>
  <c r="AC1415" i="1"/>
  <c r="AC1243" i="1"/>
  <c r="AC1798" i="1"/>
  <c r="Z1342" i="1"/>
  <c r="AD1342" i="1" s="1"/>
  <c r="AO1342" i="1" s="1"/>
  <c r="BH1337" i="1" s="1"/>
  <c r="AC1529" i="1"/>
  <c r="AC1411" i="1"/>
  <c r="AC1659" i="1"/>
  <c r="AC1258" i="1"/>
  <c r="AC1710" i="1"/>
  <c r="AD1314" i="1"/>
  <c r="AO1314" i="1" s="1"/>
  <c r="AC1772" i="1"/>
  <c r="AC1618" i="1"/>
  <c r="AC1449" i="1"/>
  <c r="AC1779" i="1"/>
  <c r="AC1799" i="1"/>
  <c r="AD1653" i="1"/>
  <c r="AO1653" i="1" s="1"/>
  <c r="AC1786" i="1"/>
  <c r="AC1665" i="1"/>
  <c r="AD1610" i="1"/>
  <c r="AO1610" i="1" s="1"/>
  <c r="AC1364" i="1"/>
  <c r="AC1580" i="1"/>
  <c r="AC1797" i="1"/>
  <c r="AC1701" i="1"/>
  <c r="AC1705" i="1"/>
  <c r="AC1334" i="1"/>
  <c r="AC1602" i="1"/>
  <c r="AC1450" i="1"/>
  <c r="AD1498" i="1"/>
  <c r="AO1498" i="1" s="1"/>
  <c r="AC1324" i="1"/>
  <c r="AC1550" i="1"/>
  <c r="AC1315" i="1"/>
  <c r="AC1513" i="1"/>
  <c r="AC1654" i="1"/>
  <c r="AC1359" i="1"/>
  <c r="AC1711" i="1"/>
  <c r="AC1811" i="1"/>
  <c r="AC1816" i="1"/>
  <c r="AC1624" i="1"/>
  <c r="AC1753" i="1"/>
  <c r="AC1319" i="1"/>
  <c r="AC1730" i="1"/>
  <c r="AD1785" i="1"/>
  <c r="AO1785" i="1" s="1"/>
  <c r="BE1785" i="1" s="1"/>
  <c r="BL1785" i="1" s="1"/>
  <c r="AD1780" i="1"/>
  <c r="AO1780" i="1" s="1"/>
  <c r="BE1780" i="1" s="1"/>
  <c r="BL1780" i="1" s="1"/>
  <c r="AD1348" i="1"/>
  <c r="AO1348" i="1" s="1"/>
  <c r="AC1424" i="1"/>
  <c r="AC1746" i="1"/>
  <c r="AD1309" i="1"/>
  <c r="AO1309" i="1" s="1"/>
  <c r="BE1309" i="1" s="1"/>
  <c r="BL1309" i="1" s="1"/>
  <c r="AC1280" i="1"/>
  <c r="AC1819" i="1"/>
  <c r="AC1807" i="1"/>
  <c r="AC1718" i="1"/>
  <c r="AC1566" i="1"/>
  <c r="AC1476" i="1"/>
  <c r="AC1674" i="1"/>
  <c r="AC1549" i="1"/>
  <c r="Z1522" i="1"/>
  <c r="AB1522" i="1"/>
  <c r="Z1244" i="1"/>
  <c r="AB1244" i="1"/>
  <c r="Z1822" i="1"/>
  <c r="AB1822" i="1"/>
  <c r="Z1409" i="1"/>
  <c r="AB1409" i="1"/>
  <c r="AC1592" i="1"/>
  <c r="AC1547" i="1"/>
  <c r="Z1535" i="1"/>
  <c r="AB1535" i="1"/>
  <c r="Z1265" i="1"/>
  <c r="AB1265" i="1"/>
  <c r="Z1499" i="1"/>
  <c r="AB1499" i="1"/>
  <c r="Z1439" i="1"/>
  <c r="AB1439" i="1"/>
  <c r="AD1364" i="1"/>
  <c r="AO1364" i="1" s="1"/>
  <c r="AD1580" i="1"/>
  <c r="AO1580" i="1" s="1"/>
  <c r="AD1654" i="1"/>
  <c r="AO1654" i="1" s="1"/>
  <c r="BE1654" i="1" s="1"/>
  <c r="BL1654" i="1" s="1"/>
  <c r="AD1359" i="1"/>
  <c r="AO1359" i="1" s="1"/>
  <c r="AC1717" i="1"/>
  <c r="AD1659" i="1"/>
  <c r="AO1659" i="1" s="1"/>
  <c r="BE1659" i="1" s="1"/>
  <c r="BL1659" i="1" s="1"/>
  <c r="AC1610" i="1"/>
  <c r="AC1355" i="1"/>
  <c r="Z1304" i="1"/>
  <c r="AB1304" i="1"/>
  <c r="Z1595" i="1"/>
  <c r="AB1595" i="1"/>
  <c r="Z1289" i="1"/>
  <c r="AB1289" i="1"/>
  <c r="AD1724" i="1"/>
  <c r="AO1724" i="1" s="1"/>
  <c r="BE1724" i="1" s="1"/>
  <c r="BL1724" i="1" s="1"/>
  <c r="AD1476" i="1"/>
  <c r="AO1476" i="1" s="1"/>
  <c r="Z1297" i="1"/>
  <c r="AB1297" i="1"/>
  <c r="AD1772" i="1"/>
  <c r="AO1772" i="1" s="1"/>
  <c r="AD1521" i="1"/>
  <c r="AO1521" i="1" s="1"/>
  <c r="AD1484" i="1"/>
  <c r="AO1484" i="1" s="1"/>
  <c r="BE1484" i="1" s="1"/>
  <c r="BL1484" i="1" s="1"/>
  <c r="AC1484" i="1"/>
  <c r="AD1412" i="1"/>
  <c r="AO1412" i="1" s="1"/>
  <c r="BE1412" i="1" s="1"/>
  <c r="BL1412" i="1" s="1"/>
  <c r="AD1711" i="1"/>
  <c r="AO1711" i="1" s="1"/>
  <c r="Z1795" i="1"/>
  <c r="AB1795" i="1"/>
  <c r="Z1574" i="1"/>
  <c r="AB1574" i="1"/>
  <c r="AC1379" i="1"/>
  <c r="Z1675" i="1"/>
  <c r="AB1675" i="1"/>
  <c r="Z1505" i="1"/>
  <c r="AB1505" i="1"/>
  <c r="AC1459" i="1"/>
  <c r="Z1274" i="1"/>
  <c r="AB1274" i="1"/>
  <c r="AD1513" i="1"/>
  <c r="AO1513" i="1" s="1"/>
  <c r="BE1513" i="1" s="1"/>
  <c r="BL1513" i="1" s="1"/>
  <c r="AD1797" i="1"/>
  <c r="AO1797" i="1" s="1"/>
  <c r="AD1665" i="1"/>
  <c r="AO1665" i="1" s="1"/>
  <c r="Z1690" i="1"/>
  <c r="AB1690" i="1"/>
  <c r="Z1636" i="1"/>
  <c r="AB1636" i="1"/>
  <c r="AC1454" i="1"/>
  <c r="AD1264" i="1"/>
  <c r="AO1264" i="1" s="1"/>
  <c r="AC1477" i="1"/>
  <c r="Z1514" i="1"/>
  <c r="AB1514" i="1"/>
  <c r="AD1566" i="1"/>
  <c r="AO1566" i="1" s="1"/>
  <c r="AC1740" i="1"/>
  <c r="AD1704" i="1"/>
  <c r="AO1704" i="1" s="1"/>
  <c r="BE1704" i="1" s="1"/>
  <c r="BL1704" i="1" s="1"/>
  <c r="AD1790" i="1"/>
  <c r="AO1790" i="1" s="1"/>
  <c r="AC1540" i="1"/>
  <c r="Z1394" i="1"/>
  <c r="AB1394" i="1"/>
  <c r="Z1559" i="1"/>
  <c r="AB1559" i="1"/>
  <c r="Z1611" i="1"/>
  <c r="AB1611" i="1"/>
  <c r="Z1696" i="1"/>
  <c r="AB1696" i="1"/>
  <c r="Z1633" i="1"/>
  <c r="AB1633" i="1"/>
  <c r="Z1369" i="1"/>
  <c r="AB1369" i="1"/>
  <c r="Z1638" i="1"/>
  <c r="AB1638" i="1"/>
  <c r="Z1270" i="1"/>
  <c r="AB1270" i="1"/>
  <c r="AC1683" i="1"/>
  <c r="AC1594" i="1"/>
  <c r="AC1785" i="1"/>
  <c r="AC1617" i="1"/>
  <c r="AD1701" i="1"/>
  <c r="AO1701" i="1" s="1"/>
  <c r="AD1799" i="1"/>
  <c r="AO1799" i="1" s="1"/>
  <c r="AD1393" i="1"/>
  <c r="AO1393" i="1" s="1"/>
  <c r="AD1791" i="1"/>
  <c r="AO1791" i="1" s="1"/>
  <c r="BE1791" i="1" s="1"/>
  <c r="BL1791" i="1" s="1"/>
  <c r="AD1243" i="1"/>
  <c r="AO1243" i="1" s="1"/>
  <c r="Z1800" i="1"/>
  <c r="AB1800" i="1"/>
  <c r="AD1815" i="1"/>
  <c r="AO1815" i="1" s="1"/>
  <c r="AD1278" i="1"/>
  <c r="AO1278" i="1" s="1"/>
  <c r="AC1672" i="1"/>
  <c r="AD1349" i="1"/>
  <c r="AO1349" i="1" s="1"/>
  <c r="BE1349" i="1" s="1"/>
  <c r="BL1349" i="1" s="1"/>
  <c r="AD1786" i="1"/>
  <c r="AO1786" i="1" s="1"/>
  <c r="BE1786" i="1" s="1"/>
  <c r="BL1786" i="1" s="1"/>
  <c r="Z1279" i="1"/>
  <c r="AB1279" i="1"/>
  <c r="AD1528" i="1"/>
  <c r="AO1528" i="1" s="1"/>
  <c r="Z1252" i="1"/>
  <c r="AB1252" i="1"/>
  <c r="AD1404" i="1"/>
  <c r="AO1404" i="1" s="1"/>
  <c r="BE1404" i="1" s="1"/>
  <c r="BL1404" i="1" s="1"/>
  <c r="AD1818" i="1"/>
  <c r="AO1818" i="1" s="1"/>
  <c r="Z1490" i="1"/>
  <c r="AB1490" i="1"/>
  <c r="Z1745" i="1"/>
  <c r="AB1745" i="1"/>
  <c r="AD1549" i="1"/>
  <c r="AO1549" i="1" s="1"/>
  <c r="BE1549" i="1" s="1"/>
  <c r="BL1549" i="1" s="1"/>
  <c r="AC1736" i="1"/>
  <c r="Z1259" i="1"/>
  <c r="AB1259" i="1"/>
  <c r="AD1730" i="1"/>
  <c r="AO1730" i="1" s="1"/>
  <c r="AD1779" i="1"/>
  <c r="AO1779" i="1" s="1"/>
  <c r="AC1759" i="1"/>
  <c r="Z1400" i="1"/>
  <c r="AB1400" i="1"/>
  <c r="Z1669" i="1"/>
  <c r="AB1669" i="1"/>
  <c r="AD1602" i="1"/>
  <c r="AO1602" i="1" s="1"/>
  <c r="BE1602" i="1" s="1"/>
  <c r="BL1602" i="1" s="1"/>
  <c r="AC1821" i="1"/>
  <c r="Z1322" i="1"/>
  <c r="AB1322" i="1"/>
  <c r="AC1310" i="1"/>
  <c r="AC1460" i="1"/>
  <c r="Z1764" i="1"/>
  <c r="AB1764" i="1"/>
  <c r="Z1325" i="1"/>
  <c r="AB1325" i="1"/>
  <c r="Z1414" i="1"/>
  <c r="AB1414" i="1"/>
  <c r="Z1771" i="1"/>
  <c r="AB1771" i="1"/>
  <c r="Z1502" i="1"/>
  <c r="AB1502" i="1"/>
  <c r="Z1743" i="1"/>
  <c r="AB1743" i="1"/>
  <c r="AC1585" i="1"/>
  <c r="AC1314" i="1"/>
  <c r="AC1629" i="1"/>
  <c r="AD1450" i="1"/>
  <c r="AO1450" i="1" s="1"/>
  <c r="BE1450" i="1" s="1"/>
  <c r="BL1450" i="1" s="1"/>
  <c r="AD1573" i="1"/>
  <c r="AO1573" i="1" s="1"/>
  <c r="BE1573" i="1" s="1"/>
  <c r="BL1573" i="1" s="1"/>
  <c r="AC1498" i="1"/>
  <c r="AD1725" i="1"/>
  <c r="AO1725" i="1" s="1"/>
  <c r="BE1725" i="1" s="1"/>
  <c r="BL1725" i="1" s="1"/>
  <c r="AC1773" i="1"/>
  <c r="AC1653" i="1"/>
  <c r="AC1567" i="1"/>
  <c r="AC1469" i="1"/>
  <c r="Z1445" i="1"/>
  <c r="AB1445" i="1"/>
  <c r="AD1323" i="1"/>
  <c r="AO1323" i="1" s="1"/>
  <c r="AD1387" i="1"/>
  <c r="AO1387" i="1" s="1"/>
  <c r="BE1387" i="1" s="1"/>
  <c r="BL1387" i="1" s="1"/>
  <c r="AC1387" i="1"/>
  <c r="AD1483" i="1"/>
  <c r="AO1483" i="1" s="1"/>
  <c r="AD1411" i="1"/>
  <c r="AO1411" i="1" s="1"/>
  <c r="AD1415" i="1"/>
  <c r="AO1415" i="1" s="1"/>
  <c r="Z1812" i="1"/>
  <c r="AB1812" i="1"/>
  <c r="AD1707" i="1"/>
  <c r="AO1707" i="1" s="1"/>
  <c r="AD1449" i="1"/>
  <c r="AO1449" i="1" s="1"/>
  <c r="AD1660" i="1"/>
  <c r="AO1660" i="1" s="1"/>
  <c r="BE1660" i="1" s="1"/>
  <c r="BL1660" i="1" s="1"/>
  <c r="AD1811" i="1"/>
  <c r="AO1811" i="1" s="1"/>
  <c r="Z1768" i="1"/>
  <c r="AB1768" i="1"/>
  <c r="Z1277" i="1"/>
  <c r="AB1277" i="1"/>
  <c r="Z1603" i="1"/>
  <c r="AB1603" i="1"/>
  <c r="AC1544" i="1"/>
  <c r="AC1780" i="1"/>
  <c r="AC1348" i="1"/>
  <c r="AC1468" i="1"/>
  <c r="AC1495" i="1"/>
  <c r="AC1731" i="1"/>
  <c r="AC1639" i="1"/>
  <c r="AC1309" i="1"/>
  <c r="AC1360" i="1"/>
  <c r="K33" i="1"/>
  <c r="C35" i="1"/>
  <c r="D35" i="1"/>
  <c r="H35" i="1" a="1"/>
  <c r="H35" i="1" s="1"/>
  <c r="G36" i="1"/>
  <c r="B36" i="1"/>
  <c r="A36" i="1"/>
  <c r="J34" i="1"/>
  <c r="I34" i="1"/>
  <c r="AC1259" i="1" l="1"/>
  <c r="AC1822" i="1"/>
  <c r="BH1382" i="1"/>
  <c r="BJ1382" i="1" s="1"/>
  <c r="BH1381" i="1"/>
  <c r="BJ1381" i="1" s="1"/>
  <c r="BH1386" i="1"/>
  <c r="BJ1386" i="1" s="1"/>
  <c r="BH1380" i="1"/>
  <c r="BJ1380" i="1" s="1"/>
  <c r="BH1383" i="1"/>
  <c r="BJ1383" i="1" s="1"/>
  <c r="BH1385" i="1"/>
  <c r="BJ1385" i="1" s="1"/>
  <c r="BH1721" i="1"/>
  <c r="BJ1721" i="1" s="1"/>
  <c r="BH1613" i="1"/>
  <c r="BJ1613" i="1" s="1"/>
  <c r="BH1588" i="1"/>
  <c r="BJ1588" i="1" s="1"/>
  <c r="BH1618" i="1"/>
  <c r="BJ1618" i="1" s="1"/>
  <c r="BH1653" i="1"/>
  <c r="BJ1653" i="1" s="1"/>
  <c r="BH1336" i="1"/>
  <c r="BJ1336" i="1" s="1"/>
  <c r="BH1310" i="1"/>
  <c r="BJ1310" i="1" s="1"/>
  <c r="BH1612" i="1"/>
  <c r="BJ1612" i="1" s="1"/>
  <c r="BH1615" i="1"/>
  <c r="BJ1615" i="1" s="1"/>
  <c r="BH1654" i="1"/>
  <c r="BJ1654" i="1" s="1"/>
  <c r="BH1617" i="1"/>
  <c r="BJ1617" i="1" s="1"/>
  <c r="BH1384" i="1"/>
  <c r="BJ1384" i="1" s="1"/>
  <c r="BH1586" i="1"/>
  <c r="BJ1586" i="1" s="1"/>
  <c r="BH1722" i="1"/>
  <c r="BJ1722" i="1" s="1"/>
  <c r="BH1719" i="1"/>
  <c r="BJ1719" i="1" s="1"/>
  <c r="BH1402" i="1"/>
  <c r="BJ1402" i="1" s="1"/>
  <c r="BH1548" i="1"/>
  <c r="BJ1548" i="1" s="1"/>
  <c r="BH1616" i="1"/>
  <c r="BJ1616" i="1" s="1"/>
  <c r="BH1657" i="1"/>
  <c r="BJ1657" i="1" s="1"/>
  <c r="BH1404" i="1"/>
  <c r="BJ1404" i="1" s="1"/>
  <c r="BH1614" i="1"/>
  <c r="BJ1614" i="1" s="1"/>
  <c r="BH1305" i="1"/>
  <c r="BJ1305" i="1" s="1"/>
  <c r="BH1704" i="1"/>
  <c r="BJ1704" i="1" s="1"/>
  <c r="BH1308" i="1"/>
  <c r="BJ1308" i="1" s="1"/>
  <c r="BE1665" i="1"/>
  <c r="BL1665" i="1" s="1"/>
  <c r="BH1664" i="1"/>
  <c r="BH1661" i="1"/>
  <c r="BH1665" i="1"/>
  <c r="BH1662" i="1"/>
  <c r="BH1663" i="1"/>
  <c r="BJ1457" i="1"/>
  <c r="BH1784" i="1"/>
  <c r="BE1790" i="1"/>
  <c r="BL1790" i="1" s="1"/>
  <c r="BH1788" i="1"/>
  <c r="BH1789" i="1"/>
  <c r="BH1790" i="1"/>
  <c r="BH1791" i="1"/>
  <c r="BH1787" i="1"/>
  <c r="BE1711" i="1"/>
  <c r="BL1711" i="1" s="1"/>
  <c r="BH1711" i="1"/>
  <c r="BJ1674" i="1"/>
  <c r="BJ1542" i="1"/>
  <c r="BJ1753" i="1"/>
  <c r="BJ1673" i="1"/>
  <c r="BJ1544" i="1"/>
  <c r="BJ1750" i="1"/>
  <c r="BE1449" i="1"/>
  <c r="BL1449" i="1" s="1"/>
  <c r="BH1446" i="1"/>
  <c r="BH1447" i="1"/>
  <c r="BH1448" i="1"/>
  <c r="BH1450" i="1"/>
  <c r="BH1449" i="1"/>
  <c r="BE1818" i="1"/>
  <c r="BL1818" i="1" s="1"/>
  <c r="BH1818" i="1"/>
  <c r="BH1819" i="1"/>
  <c r="BH1817" i="1"/>
  <c r="BE1468" i="1"/>
  <c r="BL1468" i="1" s="1"/>
  <c r="BH1462" i="1"/>
  <c r="BH1468" i="1"/>
  <c r="BH1463" i="1"/>
  <c r="BH1465" i="1"/>
  <c r="BJ1418" i="1"/>
  <c r="BJ1351" i="1"/>
  <c r="BH1785" i="1"/>
  <c r="BH1306" i="1"/>
  <c r="BH1403" i="1"/>
  <c r="BJ1672" i="1"/>
  <c r="BJ1543" i="1"/>
  <c r="BJ1644" i="1"/>
  <c r="BJ1592" i="1"/>
  <c r="BJ1623" i="1"/>
  <c r="BH1589" i="1"/>
  <c r="BH1549" i="1"/>
  <c r="BJ1732" i="1"/>
  <c r="BJ1451" i="1"/>
  <c r="BJ1645" i="1"/>
  <c r="BJ1619" i="1"/>
  <c r="BJ1539" i="1"/>
  <c r="BJ1749" i="1"/>
  <c r="BJ1422" i="1"/>
  <c r="BJ1318" i="1"/>
  <c r="BJ1642" i="1"/>
  <c r="BJ1350" i="1"/>
  <c r="BJ1591" i="1"/>
  <c r="BE1314" i="1"/>
  <c r="BL1314" i="1" s="1"/>
  <c r="BH1311" i="1"/>
  <c r="BH1313" i="1"/>
  <c r="BH1315" i="1"/>
  <c r="BH1314" i="1"/>
  <c r="BH1312" i="1"/>
  <c r="BJ1454" i="1"/>
  <c r="BJ1353" i="1"/>
  <c r="BH1782" i="1"/>
  <c r="BH1307" i="1"/>
  <c r="BJ1547" i="1"/>
  <c r="BH1405" i="1"/>
  <c r="BJ1677" i="1"/>
  <c r="BJ1647" i="1"/>
  <c r="BJ1585" i="1"/>
  <c r="BJ1541" i="1"/>
  <c r="BJ1458" i="1"/>
  <c r="BJ1417" i="1"/>
  <c r="BJ1621" i="1"/>
  <c r="BH1587" i="1"/>
  <c r="BJ1581" i="1"/>
  <c r="BJ1757" i="1"/>
  <c r="BE1815" i="1"/>
  <c r="BL1815" i="1" s="1"/>
  <c r="BH1814" i="1"/>
  <c r="BH1815" i="1"/>
  <c r="BH1813" i="1"/>
  <c r="BH1816" i="1"/>
  <c r="BE1498" i="1"/>
  <c r="BL1498" i="1" s="1"/>
  <c r="BJ1682" i="1"/>
  <c r="BE1811" i="1"/>
  <c r="BL1811" i="1" s="1"/>
  <c r="BE1797" i="1"/>
  <c r="BL1797" i="1" s="1"/>
  <c r="BH1798" i="1"/>
  <c r="BH1797" i="1"/>
  <c r="BH1796" i="1"/>
  <c r="BJ1456" i="1"/>
  <c r="BH1781" i="1"/>
  <c r="BJ1372" i="1"/>
  <c r="BJ1329" i="1"/>
  <c r="BJ1590" i="1"/>
  <c r="BH1786" i="1"/>
  <c r="BJ1421" i="1"/>
  <c r="BJ1460" i="1"/>
  <c r="BJ1334" i="1"/>
  <c r="BJ1746" i="1"/>
  <c r="BE1707" i="1"/>
  <c r="BL1707" i="1" s="1"/>
  <c r="BH1707" i="1"/>
  <c r="BH1706" i="1"/>
  <c r="BH1708" i="1"/>
  <c r="BE1566" i="1"/>
  <c r="BL1566" i="1" s="1"/>
  <c r="BH1565" i="1"/>
  <c r="BH1561" i="1"/>
  <c r="BH1563" i="1"/>
  <c r="BH1560" i="1"/>
  <c r="BH1567" i="1"/>
  <c r="BH1562" i="1"/>
  <c r="AC1812" i="1"/>
  <c r="BE1393" i="1"/>
  <c r="BL1393" i="1" s="1"/>
  <c r="BE1521" i="1"/>
  <c r="BL1521" i="1" s="1"/>
  <c r="BJ1373" i="1"/>
  <c r="BH1702" i="1"/>
  <c r="BJ1352" i="1"/>
  <c r="BH1783" i="1"/>
  <c r="BH1309" i="1"/>
  <c r="BJ1735" i="1"/>
  <c r="BJ1374" i="1"/>
  <c r="BH1401" i="1"/>
  <c r="BJ1679" i="1"/>
  <c r="BJ1640" i="1"/>
  <c r="BJ1710" i="1"/>
  <c r="BJ1622" i="1"/>
  <c r="BE1799" i="1"/>
  <c r="BL1799" i="1" s="1"/>
  <c r="BE1772" i="1"/>
  <c r="BL1772" i="1" s="1"/>
  <c r="BH1773" i="1"/>
  <c r="BH1772" i="1"/>
  <c r="BJ1683" i="1"/>
  <c r="BJ1550" i="1"/>
  <c r="BE1779" i="1"/>
  <c r="BL1779" i="1" s="1"/>
  <c r="BH1778" i="1"/>
  <c r="BH1776" i="1"/>
  <c r="BH1780" i="1"/>
  <c r="BH1777" i="1"/>
  <c r="BH1779" i="1"/>
  <c r="BH1775" i="1"/>
  <c r="BE1701" i="1"/>
  <c r="BL1701" i="1" s="1"/>
  <c r="BH1699" i="1"/>
  <c r="BH1697" i="1"/>
  <c r="BH1700" i="1"/>
  <c r="BH1701" i="1"/>
  <c r="BH1698" i="1"/>
  <c r="BE1359" i="1"/>
  <c r="BL1359" i="1" s="1"/>
  <c r="BH1356" i="1"/>
  <c r="BH1360" i="1"/>
  <c r="BH1357" i="1"/>
  <c r="BH1358" i="1"/>
  <c r="BH1359" i="1"/>
  <c r="BE1717" i="1"/>
  <c r="BL1717" i="1" s="1"/>
  <c r="BH1715" i="1"/>
  <c r="BH1713" i="1"/>
  <c r="BH1718" i="1"/>
  <c r="BH1717" i="1"/>
  <c r="BH1712" i="1"/>
  <c r="BH1716" i="1"/>
  <c r="BJ1594" i="1"/>
  <c r="BJ1736" i="1"/>
  <c r="BJ1740" i="1"/>
  <c r="BJ1493" i="1"/>
  <c r="BJ1453" i="1"/>
  <c r="BJ1593" i="1"/>
  <c r="BJ1734" i="1"/>
  <c r="BH1648" i="1"/>
  <c r="BJ1337" i="1"/>
  <c r="BJ1378" i="1"/>
  <c r="BE1483" i="1"/>
  <c r="BL1483" i="1" s="1"/>
  <c r="BH1483" i="1"/>
  <c r="BH1480" i="1"/>
  <c r="BH1479" i="1"/>
  <c r="BH1481" i="1"/>
  <c r="BH1484" i="1"/>
  <c r="BH1478" i="1"/>
  <c r="BH1482" i="1"/>
  <c r="BE1580" i="1"/>
  <c r="BL1580" i="1" s="1"/>
  <c r="BH1576" i="1"/>
  <c r="BH1580" i="1"/>
  <c r="BH1575" i="1"/>
  <c r="BH1579" i="1"/>
  <c r="BH1703" i="1"/>
  <c r="BJ1629" i="1"/>
  <c r="BJ1738" i="1"/>
  <c r="BJ1419" i="1"/>
  <c r="BE1364" i="1"/>
  <c r="BL1364" i="1" s="1"/>
  <c r="BH1362" i="1"/>
  <c r="BH1363" i="1"/>
  <c r="BH1361" i="1"/>
  <c r="BH1364" i="1"/>
  <c r="BE1342" i="1"/>
  <c r="BL1342" i="1" s="1"/>
  <c r="BH1335" i="1"/>
  <c r="BH1340" i="1"/>
  <c r="BH1342" i="1"/>
  <c r="BJ1627" i="1"/>
  <c r="BJ1584" i="1"/>
  <c r="BJ1737" i="1"/>
  <c r="BJ1620" i="1"/>
  <c r="BH1656" i="1"/>
  <c r="BJ1371" i="1"/>
  <c r="BJ1536" i="1"/>
  <c r="BJ1491" i="1"/>
  <c r="BJ1366" i="1"/>
  <c r="BJ1420" i="1"/>
  <c r="BJ1377" i="1"/>
  <c r="BJ1646" i="1"/>
  <c r="BH1724" i="1"/>
  <c r="BJ1752" i="1"/>
  <c r="BJ1820" i="1"/>
  <c r="BJ1625" i="1"/>
  <c r="BJ1379" i="1"/>
  <c r="BH1387" i="1"/>
  <c r="BJ1755" i="1"/>
  <c r="BH1660" i="1"/>
  <c r="BJ1758" i="1"/>
  <c r="BJ1537" i="1"/>
  <c r="BJ1459" i="1"/>
  <c r="BJ1365" i="1"/>
  <c r="BJ1416" i="1"/>
  <c r="BH1725" i="1"/>
  <c r="BJ1751" i="1"/>
  <c r="BJ1774" i="1"/>
  <c r="BJ1583" i="1"/>
  <c r="BE1730" i="1"/>
  <c r="BL1730" i="1" s="1"/>
  <c r="BH1726" i="1"/>
  <c r="BH1730" i="1"/>
  <c r="BH1728" i="1"/>
  <c r="BH1731" i="1"/>
  <c r="BH1727" i="1"/>
  <c r="BH1729" i="1"/>
  <c r="BJ1628" i="1"/>
  <c r="BJ1802" i="1"/>
  <c r="BJ1423" i="1"/>
  <c r="BJ1756" i="1"/>
  <c r="BJ1375" i="1"/>
  <c r="BH1658" i="1"/>
  <c r="BJ1494" i="1"/>
  <c r="BE1653" i="1"/>
  <c r="BL1653" i="1" s="1"/>
  <c r="BH1651" i="1"/>
  <c r="BH1649" i="1"/>
  <c r="BJ1681" i="1"/>
  <c r="BJ1759" i="1"/>
  <c r="BH1705" i="1"/>
  <c r="BJ1806" i="1"/>
  <c r="BH1659" i="1"/>
  <c r="BJ1582" i="1"/>
  <c r="BJ1538" i="1"/>
  <c r="BJ1370" i="1"/>
  <c r="BJ1280" i="1"/>
  <c r="BJ1367" i="1"/>
  <c r="BJ1641" i="1"/>
  <c r="BJ1504" i="1"/>
  <c r="BH1723" i="1"/>
  <c r="BJ1748" i="1"/>
  <c r="BJ1354" i="1"/>
  <c r="BJ1495" i="1"/>
  <c r="BJ1624" i="1"/>
  <c r="BE1415" i="1"/>
  <c r="BL1415" i="1" s="1"/>
  <c r="BH1415" i="1"/>
  <c r="BE1528" i="1"/>
  <c r="BL1528" i="1" s="1"/>
  <c r="BH1529" i="1"/>
  <c r="BH1527" i="1"/>
  <c r="BH1524" i="1"/>
  <c r="BH1528" i="1"/>
  <c r="BH1526" i="1"/>
  <c r="BH1523" i="1"/>
  <c r="BH1525" i="1"/>
  <c r="BJ1355" i="1"/>
  <c r="BJ1680" i="1"/>
  <c r="BJ1676" i="1"/>
  <c r="BE1411" i="1"/>
  <c r="BL1411" i="1" s="1"/>
  <c r="BH1412" i="1"/>
  <c r="BH1410" i="1"/>
  <c r="BH1411" i="1"/>
  <c r="BE1264" i="1"/>
  <c r="BL1264" i="1" s="1"/>
  <c r="BJ1739" i="1"/>
  <c r="BJ1492" i="1"/>
  <c r="BE1476" i="1"/>
  <c r="BL1476" i="1" s="1"/>
  <c r="BH1477" i="1"/>
  <c r="BH1475" i="1"/>
  <c r="BH1476" i="1"/>
  <c r="BH1474" i="1"/>
  <c r="BE1610" i="1"/>
  <c r="BL1610" i="1" s="1"/>
  <c r="BJ1639" i="1"/>
  <c r="BJ1733" i="1"/>
  <c r="BJ1546" i="1"/>
  <c r="BJ1643" i="1"/>
  <c r="BE1323" i="1"/>
  <c r="BL1323" i="1" s="1"/>
  <c r="BH1324" i="1"/>
  <c r="BH1323" i="1"/>
  <c r="BE1348" i="1"/>
  <c r="BL1348" i="1" s="1"/>
  <c r="BH1348" i="1"/>
  <c r="BH1347" i="1"/>
  <c r="BH1346" i="1"/>
  <c r="BH1343" i="1"/>
  <c r="BH1349" i="1"/>
  <c r="BH1345" i="1"/>
  <c r="BH1344" i="1"/>
  <c r="BJ1821" i="1"/>
  <c r="BE1278" i="1"/>
  <c r="BL1278" i="1" s="1"/>
  <c r="BJ1455" i="1"/>
  <c r="BH1655" i="1"/>
  <c r="BJ1540" i="1"/>
  <c r="BH1577" i="1"/>
  <c r="BH1578" i="1"/>
  <c r="BJ1801" i="1"/>
  <c r="BJ1503" i="1"/>
  <c r="BJ1452" i="1"/>
  <c r="BH1720" i="1"/>
  <c r="BJ1747" i="1"/>
  <c r="BE1243" i="1"/>
  <c r="AC1764" i="1"/>
  <c r="AC1768" i="1"/>
  <c r="AC1297" i="1"/>
  <c r="AC1409" i="1"/>
  <c r="AC1743" i="1"/>
  <c r="AC1322" i="1"/>
  <c r="AC1270" i="1"/>
  <c r="AC1394" i="1"/>
  <c r="AC1690" i="1"/>
  <c r="AC1369" i="1"/>
  <c r="AC1277" i="1"/>
  <c r="AC1574" i="1"/>
  <c r="AC1289" i="1"/>
  <c r="AC1439" i="1"/>
  <c r="AC1244" i="1"/>
  <c r="V1981" i="1"/>
  <c r="AC1633" i="1"/>
  <c r="AC1603" i="1"/>
  <c r="AC1342" i="1"/>
  <c r="AC1279" i="1"/>
  <c r="AC1611" i="1"/>
  <c r="AC1675" i="1"/>
  <c r="AC1400" i="1"/>
  <c r="AC1771" i="1"/>
  <c r="AC1669" i="1"/>
  <c r="AC1490" i="1"/>
  <c r="AC1800" i="1"/>
  <c r="AD1638" i="1"/>
  <c r="AO1638" i="1" s="1"/>
  <c r="AC1304" i="1"/>
  <c r="AC1265" i="1"/>
  <c r="AC1696" i="1"/>
  <c r="AC1505" i="1"/>
  <c r="AC1589" i="1"/>
  <c r="AC1559" i="1"/>
  <c r="AC1636" i="1"/>
  <c r="AD1745" i="1"/>
  <c r="AO1745" i="1" s="1"/>
  <c r="AD1795" i="1"/>
  <c r="AO1795" i="1" s="1"/>
  <c r="AD1595" i="1"/>
  <c r="AO1595" i="1" s="1"/>
  <c r="AD1499" i="1"/>
  <c r="AO1499" i="1" s="1"/>
  <c r="BE1499" i="1" s="1"/>
  <c r="BL1499" i="1" s="1"/>
  <c r="AD1522" i="1"/>
  <c r="AO1522" i="1" s="1"/>
  <c r="BE1522" i="1" s="1"/>
  <c r="BL1522" i="1" s="1"/>
  <c r="AD1502" i="1"/>
  <c r="AO1502" i="1" s="1"/>
  <c r="AC1274" i="1"/>
  <c r="AC1535" i="1"/>
  <c r="AD1445" i="1"/>
  <c r="AO1445" i="1" s="1"/>
  <c r="AC1414" i="1"/>
  <c r="AC1325" i="1"/>
  <c r="AC1252" i="1"/>
  <c r="AC1514" i="1"/>
  <c r="AD1304" i="1"/>
  <c r="AO1304" i="1" s="1"/>
  <c r="AD1414" i="1"/>
  <c r="AO1414" i="1" s="1"/>
  <c r="AD1535" i="1"/>
  <c r="AO1535" i="1" s="1"/>
  <c r="AD1505" i="1"/>
  <c r="AO1505" i="1" s="1"/>
  <c r="AD1297" i="1"/>
  <c r="AO1297" i="1" s="1"/>
  <c r="AD1259" i="1"/>
  <c r="AO1259" i="1" s="1"/>
  <c r="AD1771" i="1"/>
  <c r="AO1771" i="1" s="1"/>
  <c r="AD1490" i="1"/>
  <c r="AO1490" i="1" s="1"/>
  <c r="AD1265" i="1"/>
  <c r="AO1265" i="1" s="1"/>
  <c r="BE1265" i="1" s="1"/>
  <c r="BL1265" i="1" s="1"/>
  <c r="AD1369" i="1"/>
  <c r="AO1369" i="1" s="1"/>
  <c r="AD1400" i="1"/>
  <c r="AO1400" i="1" s="1"/>
  <c r="AD1274" i="1"/>
  <c r="AO1274" i="1" s="1"/>
  <c r="AD1325" i="1"/>
  <c r="AO1325" i="1" s="1"/>
  <c r="AD1252" i="1"/>
  <c r="AO1252" i="1" s="1"/>
  <c r="AD1514" i="1"/>
  <c r="AO1514" i="1" s="1"/>
  <c r="BE1514" i="1" s="1"/>
  <c r="BL1514" i="1" s="1"/>
  <c r="AD1764" i="1"/>
  <c r="AO1764" i="1" s="1"/>
  <c r="AD1409" i="1"/>
  <c r="AO1409" i="1" s="1"/>
  <c r="AD1279" i="1"/>
  <c r="AO1279" i="1" s="1"/>
  <c r="BE1279" i="1" s="1"/>
  <c r="BL1279" i="1" s="1"/>
  <c r="AD1559" i="1"/>
  <c r="AO1559" i="1" s="1"/>
  <c r="AD1636" i="1"/>
  <c r="AO1636" i="1" s="1"/>
  <c r="AD1768" i="1"/>
  <c r="AO1768" i="1" s="1"/>
  <c r="AD1743" i="1"/>
  <c r="AO1743" i="1" s="1"/>
  <c r="AD1322" i="1"/>
  <c r="AO1322" i="1" s="1"/>
  <c r="AD1574" i="1"/>
  <c r="AO1574" i="1" s="1"/>
  <c r="BH1569" i="1" s="1"/>
  <c r="AD1289" i="1"/>
  <c r="AD1439" i="1"/>
  <c r="AO1439" i="1" s="1"/>
  <c r="AD1244" i="1"/>
  <c r="AO1244" i="1" s="1"/>
  <c r="BH1242" i="1" s="1"/>
  <c r="AC1502" i="1"/>
  <c r="AC1745" i="1"/>
  <c r="AD1270" i="1"/>
  <c r="AO1270" i="1" s="1"/>
  <c r="AD1394" i="1"/>
  <c r="AO1394" i="1" s="1"/>
  <c r="BE1394" i="1" s="1"/>
  <c r="BL1394" i="1" s="1"/>
  <c r="AD1690" i="1"/>
  <c r="AO1690" i="1" s="1"/>
  <c r="AC1795" i="1"/>
  <c r="AC1595" i="1"/>
  <c r="AC1499" i="1"/>
  <c r="AC1522" i="1"/>
  <c r="AD1669" i="1"/>
  <c r="AO1669" i="1" s="1"/>
  <c r="AD1800" i="1"/>
  <c r="AO1800" i="1" s="1"/>
  <c r="BE1800" i="1" s="1"/>
  <c r="BL1800" i="1" s="1"/>
  <c r="AD1812" i="1"/>
  <c r="AO1812" i="1" s="1"/>
  <c r="AD1633" i="1"/>
  <c r="AO1633" i="1" s="1"/>
  <c r="AD1696" i="1"/>
  <c r="AO1696" i="1" s="1"/>
  <c r="AD1603" i="1"/>
  <c r="AO1603" i="1" s="1"/>
  <c r="BH1601" i="1" s="1"/>
  <c r="AD1611" i="1"/>
  <c r="AO1611" i="1" s="1"/>
  <c r="BE1611" i="1" s="1"/>
  <c r="BL1611" i="1" s="1"/>
  <c r="AD1675" i="1"/>
  <c r="AO1675" i="1" s="1"/>
  <c r="AD1277" i="1"/>
  <c r="AO1277" i="1" s="1"/>
  <c r="AD1822" i="1"/>
  <c r="AO1822" i="1" s="1"/>
  <c r="AC1445" i="1"/>
  <c r="AC1638" i="1"/>
  <c r="F35" i="1"/>
  <c r="I35" i="1" s="1"/>
  <c r="K34" i="1"/>
  <c r="D36" i="1"/>
  <c r="C36" i="1"/>
  <c r="B37" i="1"/>
  <c r="G37" i="1"/>
  <c r="H36" i="1" a="1"/>
  <c r="H36" i="1" s="1"/>
  <c r="A37" i="1"/>
  <c r="BL1243" i="1" l="1"/>
  <c r="BI1318" i="1"/>
  <c r="BH1279" i="1"/>
  <c r="BI1279" i="1" s="1"/>
  <c r="BH1237" i="1"/>
  <c r="BI1237" i="1" s="1"/>
  <c r="BH1240" i="1"/>
  <c r="BJ1240" i="1" s="1"/>
  <c r="BH1243" i="1"/>
  <c r="BJ1243" i="1" s="1"/>
  <c r="BH1498" i="1"/>
  <c r="BJ1498" i="1" s="1"/>
  <c r="BH1260" i="1"/>
  <c r="BI1260" i="1" s="1"/>
  <c r="BI1319" i="1"/>
  <c r="BH1241" i="1"/>
  <c r="BJ1241" i="1" s="1"/>
  <c r="BI1308" i="1"/>
  <c r="BH1262" i="1"/>
  <c r="BJ1262" i="1" s="1"/>
  <c r="BH1265" i="1"/>
  <c r="BJ1265" i="1" s="1"/>
  <c r="BH1515" i="1"/>
  <c r="BJ1515" i="1" s="1"/>
  <c r="BH1608" i="1"/>
  <c r="BH1391" i="1"/>
  <c r="BJ1391" i="1" s="1"/>
  <c r="BH1390" i="1"/>
  <c r="BJ1390" i="1" s="1"/>
  <c r="BH1516" i="1"/>
  <c r="BJ1516" i="1" s="1"/>
  <c r="BH1521" i="1"/>
  <c r="BJ1521" i="1" s="1"/>
  <c r="BH1600" i="1"/>
  <c r="BH1278" i="1"/>
  <c r="BI1278" i="1" s="1"/>
  <c r="BJ1569" i="1"/>
  <c r="BJ1578" i="1"/>
  <c r="BJ1589" i="1"/>
  <c r="BJ1577" i="1"/>
  <c r="BJ1387" i="1"/>
  <c r="BJ1306" i="1"/>
  <c r="BI1306" i="1"/>
  <c r="BJ1349" i="1"/>
  <c r="BJ1335" i="1"/>
  <c r="BJ1785" i="1"/>
  <c r="BJ1475" i="1"/>
  <c r="BE1795" i="1"/>
  <c r="BL1795" i="1" s="1"/>
  <c r="BH1792" i="1"/>
  <c r="BH1795" i="1"/>
  <c r="BH1793" i="1"/>
  <c r="BH1794" i="1"/>
  <c r="BJ1410" i="1"/>
  <c r="BJ1575" i="1"/>
  <c r="BJ1779" i="1"/>
  <c r="BH1800" i="1"/>
  <c r="BJ1781" i="1"/>
  <c r="BE1675" i="1"/>
  <c r="BL1675" i="1" s="1"/>
  <c r="BH1675" i="1"/>
  <c r="BE1270" i="1"/>
  <c r="BL1270" i="1" s="1"/>
  <c r="BH1269" i="1"/>
  <c r="BH1267" i="1"/>
  <c r="BH1268" i="1"/>
  <c r="BH1270" i="1"/>
  <c r="BE1764" i="1"/>
  <c r="BL1764" i="1" s="1"/>
  <c r="BH1762" i="1"/>
  <c r="BH1764" i="1"/>
  <c r="BH1761" i="1"/>
  <c r="BH1763" i="1"/>
  <c r="BH1760" i="1"/>
  <c r="BE1414" i="1"/>
  <c r="BL1414" i="1" s="1"/>
  <c r="BH1414" i="1"/>
  <c r="BH1413" i="1"/>
  <c r="BE1745" i="1"/>
  <c r="BL1745" i="1" s="1"/>
  <c r="BH1744" i="1"/>
  <c r="BH1745" i="1"/>
  <c r="BJ1324" i="1"/>
  <c r="BH1609" i="1"/>
  <c r="BJ1412" i="1"/>
  <c r="BJ1527" i="1"/>
  <c r="BJ1580" i="1"/>
  <c r="BJ1359" i="1"/>
  <c r="BJ1777" i="1"/>
  <c r="BH1517" i="1"/>
  <c r="BJ1465" i="1"/>
  <c r="BJ1817" i="1"/>
  <c r="BE1812" i="1"/>
  <c r="BL1812" i="1" s="1"/>
  <c r="BH1810" i="1"/>
  <c r="BJ1725" i="1"/>
  <c r="BJ1450" i="1"/>
  <c r="BE1369" i="1"/>
  <c r="BL1369" i="1" s="1"/>
  <c r="BH1369" i="1"/>
  <c r="BH1368" i="1"/>
  <c r="BJ1340" i="1"/>
  <c r="BJ1786" i="1"/>
  <c r="BJ1665" i="1"/>
  <c r="BE1322" i="1"/>
  <c r="BL1322" i="1" s="1"/>
  <c r="BH1322" i="1"/>
  <c r="BH1321" i="1"/>
  <c r="BH1320" i="1"/>
  <c r="BJ1716" i="1"/>
  <c r="BJ1790" i="1"/>
  <c r="BJ1480" i="1"/>
  <c r="BJ1524" i="1"/>
  <c r="BH1610" i="1"/>
  <c r="BJ1576" i="1"/>
  <c r="BJ1562" i="1"/>
  <c r="BJ1463" i="1"/>
  <c r="BE1252" i="1"/>
  <c r="BL1252" i="1" s="1"/>
  <c r="BH1250" i="1"/>
  <c r="BH1251" i="1"/>
  <c r="BH1246" i="1"/>
  <c r="BH1247" i="1"/>
  <c r="BH1252" i="1"/>
  <c r="BH1245" i="1"/>
  <c r="BH1248" i="1"/>
  <c r="BH1249" i="1"/>
  <c r="BH1605" i="1"/>
  <c r="BH1574" i="1"/>
  <c r="BH1597" i="1"/>
  <c r="BJ1649" i="1"/>
  <c r="BJ1724" i="1"/>
  <c r="BJ1357" i="1"/>
  <c r="BJ1776" i="1"/>
  <c r="BI1309" i="1"/>
  <c r="BJ1309" i="1"/>
  <c r="BH1520" i="1"/>
  <c r="BJ1567" i="1"/>
  <c r="BJ1796" i="1"/>
  <c r="BH1499" i="1"/>
  <c r="BH1571" i="1"/>
  <c r="BJ1468" i="1"/>
  <c r="BJ1818" i="1"/>
  <c r="BI1305" i="1"/>
  <c r="BE1400" i="1"/>
  <c r="BL1400" i="1" s="1"/>
  <c r="BH1400" i="1"/>
  <c r="BH1397" i="1"/>
  <c r="BH1396" i="1"/>
  <c r="BH1395" i="1"/>
  <c r="BH1398" i="1"/>
  <c r="BH1399" i="1"/>
  <c r="BJ1561" i="1"/>
  <c r="BJ1242" i="1"/>
  <c r="BI1242" i="1"/>
  <c r="BJ1474" i="1"/>
  <c r="BJ1698" i="1"/>
  <c r="BJ1405" i="1"/>
  <c r="BJ1658" i="1"/>
  <c r="BJ1479" i="1"/>
  <c r="BJ1447" i="1"/>
  <c r="BE1490" i="1"/>
  <c r="BL1490" i="1" s="1"/>
  <c r="BH1490" i="1"/>
  <c r="BH1485" i="1"/>
  <c r="BH1487" i="1"/>
  <c r="BH1488" i="1"/>
  <c r="BH1486" i="1"/>
  <c r="BH1489" i="1"/>
  <c r="BJ1731" i="1"/>
  <c r="BE1409" i="1"/>
  <c r="BL1409" i="1" s="1"/>
  <c r="BH1406" i="1"/>
  <c r="BH1409" i="1"/>
  <c r="BH1407" i="1"/>
  <c r="BH1408" i="1"/>
  <c r="BJ1323" i="1"/>
  <c r="BE1304" i="1"/>
  <c r="BL1304" i="1" s="1"/>
  <c r="BH1304" i="1"/>
  <c r="BH1299" i="1"/>
  <c r="BH1300" i="1"/>
  <c r="BH1302" i="1"/>
  <c r="BH1303" i="1"/>
  <c r="BH1298" i="1"/>
  <c r="BH1301" i="1"/>
  <c r="BJ1723" i="1"/>
  <c r="BJ1780" i="1"/>
  <c r="BJ1784" i="1"/>
  <c r="BH1606" i="1"/>
  <c r="BJ1415" i="1"/>
  <c r="BJ1660" i="1"/>
  <c r="BH1603" i="1"/>
  <c r="BJ1482" i="1"/>
  <c r="BJ1648" i="1"/>
  <c r="BJ1360" i="1"/>
  <c r="BJ1778" i="1"/>
  <c r="BJ1783" i="1"/>
  <c r="BH1522" i="1"/>
  <c r="BJ1560" i="1"/>
  <c r="BJ1797" i="1"/>
  <c r="BH1497" i="1"/>
  <c r="BJ1587" i="1"/>
  <c r="BI1317" i="1"/>
  <c r="BI1312" i="1"/>
  <c r="BJ1312" i="1"/>
  <c r="BH1570" i="1"/>
  <c r="BJ1462" i="1"/>
  <c r="BJ1711" i="1"/>
  <c r="BJ1315" i="1"/>
  <c r="BI1315" i="1"/>
  <c r="BE1445" i="1"/>
  <c r="BL1445" i="1" s="1"/>
  <c r="BH1443" i="1"/>
  <c r="BH1440" i="1"/>
  <c r="BH1442" i="1"/>
  <c r="BH1444" i="1"/>
  <c r="BH1445" i="1"/>
  <c r="BH1441" i="1"/>
  <c r="BJ1601" i="1"/>
  <c r="BJ1565" i="1"/>
  <c r="BJ1448" i="1"/>
  <c r="BH1261" i="1"/>
  <c r="BE1277" i="1"/>
  <c r="BL1277" i="1" s="1"/>
  <c r="BH1277" i="1"/>
  <c r="BH1275" i="1"/>
  <c r="BH1276" i="1"/>
  <c r="BE1535" i="1"/>
  <c r="BL1535" i="1" s="1"/>
  <c r="BH1532" i="1"/>
  <c r="BH1530" i="1"/>
  <c r="BH1534" i="1"/>
  <c r="BH1535" i="1"/>
  <c r="BH1533" i="1"/>
  <c r="BH1531" i="1"/>
  <c r="BJ1529" i="1"/>
  <c r="BJ1358" i="1"/>
  <c r="BH1568" i="1"/>
  <c r="BJ1819" i="1"/>
  <c r="BE1603" i="1"/>
  <c r="BL1603" i="1" s="1"/>
  <c r="BH1602" i="1"/>
  <c r="BE1696" i="1"/>
  <c r="BL1696" i="1" s="1"/>
  <c r="BH1696" i="1"/>
  <c r="BH1695" i="1"/>
  <c r="BH1692" i="1"/>
  <c r="BH1693" i="1"/>
  <c r="BH1694" i="1"/>
  <c r="BH1691" i="1"/>
  <c r="BE1244" i="1"/>
  <c r="BL1244" i="1" s="1"/>
  <c r="BI1316" i="1"/>
  <c r="BE1325" i="1"/>
  <c r="BL1325" i="1" s="1"/>
  <c r="BH1325" i="1"/>
  <c r="BJ1651" i="1"/>
  <c r="BE1633" i="1"/>
  <c r="BL1633" i="1" s="1"/>
  <c r="BH1633" i="1"/>
  <c r="BH1632" i="1"/>
  <c r="BH1631" i="1"/>
  <c r="BH1630" i="1"/>
  <c r="BE1439" i="1"/>
  <c r="BL1439" i="1" s="1"/>
  <c r="BH1438" i="1"/>
  <c r="BH1435" i="1"/>
  <c r="BH1433" i="1"/>
  <c r="BE1274" i="1"/>
  <c r="BL1274" i="1" s="1"/>
  <c r="BH1273" i="1"/>
  <c r="BH1272" i="1"/>
  <c r="BH1274" i="1"/>
  <c r="BH1271" i="1"/>
  <c r="BH1604" i="1"/>
  <c r="BJ1659" i="1"/>
  <c r="BJ1478" i="1"/>
  <c r="BJ1356" i="1"/>
  <c r="BH1518" i="1"/>
  <c r="BJ1563" i="1"/>
  <c r="BJ1798" i="1"/>
  <c r="BH1496" i="1"/>
  <c r="BI1314" i="1"/>
  <c r="BJ1314" i="1"/>
  <c r="BJ1549" i="1"/>
  <c r="BJ1403" i="1"/>
  <c r="BJ1449" i="1"/>
  <c r="BJ1663" i="1"/>
  <c r="BJ1484" i="1"/>
  <c r="BJ1662" i="1"/>
  <c r="BJ1729" i="1"/>
  <c r="BJ1476" i="1"/>
  <c r="BH1811" i="1"/>
  <c r="BJ1661" i="1"/>
  <c r="BE1743" i="1"/>
  <c r="BL1743" i="1" s="1"/>
  <c r="BH1741" i="1"/>
  <c r="BH1743" i="1"/>
  <c r="BH1742" i="1"/>
  <c r="BE1638" i="1"/>
  <c r="BL1638" i="1" s="1"/>
  <c r="BH1638" i="1"/>
  <c r="BH1637" i="1"/>
  <c r="BJ1700" i="1"/>
  <c r="BH1808" i="1"/>
  <c r="BJ1789" i="1"/>
  <c r="BJ1655" i="1"/>
  <c r="BH1263" i="1"/>
  <c r="BJ1364" i="1"/>
  <c r="BJ1697" i="1"/>
  <c r="BJ1706" i="1"/>
  <c r="BH1238" i="1"/>
  <c r="BE1259" i="1"/>
  <c r="BL1259" i="1" s="1"/>
  <c r="BH1258" i="1"/>
  <c r="BH1253" i="1"/>
  <c r="BH1259" i="1"/>
  <c r="BH1257" i="1"/>
  <c r="BH1254" i="1"/>
  <c r="BH1256" i="1"/>
  <c r="BH1255" i="1"/>
  <c r="BJ1730" i="1"/>
  <c r="BJ1718" i="1"/>
  <c r="BH1389" i="1"/>
  <c r="BJ1782" i="1"/>
  <c r="BE1297" i="1"/>
  <c r="BL1297" i="1" s="1"/>
  <c r="BH1295" i="1"/>
  <c r="BH1297" i="1"/>
  <c r="BH1290" i="1"/>
  <c r="BH1291" i="1"/>
  <c r="BH1296" i="1"/>
  <c r="BH1293" i="1"/>
  <c r="BH1292" i="1"/>
  <c r="BJ1726" i="1"/>
  <c r="BJ1713" i="1"/>
  <c r="BJ1401" i="1"/>
  <c r="BH1394" i="1"/>
  <c r="BH1236" i="1"/>
  <c r="BI1310" i="1"/>
  <c r="BJ1344" i="1"/>
  <c r="BJ1342" i="1"/>
  <c r="BJ1787" i="1"/>
  <c r="BE1574" i="1"/>
  <c r="BL1574" i="1" s="1"/>
  <c r="BH1573" i="1"/>
  <c r="BJ1345" i="1"/>
  <c r="BJ1481" i="1"/>
  <c r="BJ1702" i="1"/>
  <c r="BH1812" i="1"/>
  <c r="BI1313" i="1"/>
  <c r="BJ1313" i="1"/>
  <c r="BJ1791" i="1"/>
  <c r="BE1669" i="1"/>
  <c r="BL1669" i="1" s="1"/>
  <c r="BH1669" i="1"/>
  <c r="BH1667" i="1"/>
  <c r="BH1668" i="1"/>
  <c r="BH1666" i="1"/>
  <c r="BJ1727" i="1"/>
  <c r="BJ1656" i="1"/>
  <c r="BJ1701" i="1"/>
  <c r="BJ1816" i="1"/>
  <c r="BI1311" i="1"/>
  <c r="BJ1311" i="1"/>
  <c r="BJ1343" i="1"/>
  <c r="BJ1705" i="1"/>
  <c r="BJ1712" i="1"/>
  <c r="BH1392" i="1"/>
  <c r="BJ1708" i="1"/>
  <c r="BJ1813" i="1"/>
  <c r="BJ1446" i="1"/>
  <c r="BJ1664" i="1"/>
  <c r="BE1768" i="1"/>
  <c r="BL1768" i="1" s="1"/>
  <c r="BH1766" i="1"/>
  <c r="BH1765" i="1"/>
  <c r="BH1768" i="1"/>
  <c r="BH1767" i="1"/>
  <c r="BE1771" i="1"/>
  <c r="BL1771" i="1" s="1"/>
  <c r="BH1769" i="1"/>
  <c r="BH1771" i="1"/>
  <c r="BH1770" i="1"/>
  <c r="BE1502" i="1"/>
  <c r="BL1502" i="1" s="1"/>
  <c r="BH1500" i="1"/>
  <c r="BH1502" i="1"/>
  <c r="BH1501" i="1"/>
  <c r="BJ1346" i="1"/>
  <c r="BJ1477" i="1"/>
  <c r="BJ1525" i="1"/>
  <c r="BJ1728" i="1"/>
  <c r="BJ1483" i="1"/>
  <c r="BJ1717" i="1"/>
  <c r="BJ1772" i="1"/>
  <c r="BH1393" i="1"/>
  <c r="BJ1815" i="1"/>
  <c r="BJ1307" i="1"/>
  <c r="BI1307" i="1"/>
  <c r="BJ1788" i="1"/>
  <c r="BE1636" i="1"/>
  <c r="BL1636" i="1" s="1"/>
  <c r="BH1636" i="1"/>
  <c r="BH1635" i="1"/>
  <c r="BH1634" i="1"/>
  <c r="BJ1347" i="1"/>
  <c r="BH1264" i="1"/>
  <c r="BJ1523" i="1"/>
  <c r="BJ1361" i="1"/>
  <c r="BH1599" i="1"/>
  <c r="BJ1699" i="1"/>
  <c r="BJ1773" i="1"/>
  <c r="BJ1707" i="1"/>
  <c r="BJ1814" i="1"/>
  <c r="BH1239" i="1"/>
  <c r="BE1559" i="1"/>
  <c r="BL1559" i="1" s="1"/>
  <c r="BH1554" i="1"/>
  <c r="BH1555" i="1"/>
  <c r="BH1556" i="1"/>
  <c r="BJ1348" i="1"/>
  <c r="BJ1526" i="1"/>
  <c r="BI1280" i="1"/>
  <c r="BJ1363" i="1"/>
  <c r="BJ1703" i="1"/>
  <c r="BE1822" i="1"/>
  <c r="BL1822" i="1" s="1"/>
  <c r="BH1822" i="1"/>
  <c r="BH1512" i="1"/>
  <c r="BH1507" i="1"/>
  <c r="BH1510" i="1"/>
  <c r="BH1511" i="1"/>
  <c r="BH1508" i="1"/>
  <c r="BH1509" i="1"/>
  <c r="BH1607" i="1"/>
  <c r="BH1266" i="1"/>
  <c r="BH1566" i="1"/>
  <c r="BH1471" i="1"/>
  <c r="BH1472" i="1"/>
  <c r="BH1464" i="1"/>
  <c r="BH1461" i="1"/>
  <c r="BH1473" i="1"/>
  <c r="BH1466" i="1"/>
  <c r="BH1470" i="1"/>
  <c r="BH1564" i="1"/>
  <c r="BH1467" i="1"/>
  <c r="BH1714" i="1"/>
  <c r="BH1328" i="1"/>
  <c r="BH1469" i="1"/>
  <c r="BH1330" i="1"/>
  <c r="BH1294" i="1"/>
  <c r="BH1513" i="1"/>
  <c r="BH1506" i="1"/>
  <c r="BH1514" i="1"/>
  <c r="BH1327" i="1"/>
  <c r="BH1338" i="1"/>
  <c r="BH1339" i="1"/>
  <c r="BH1436" i="1"/>
  <c r="BH1558" i="1"/>
  <c r="BH1439" i="1"/>
  <c r="BH1553" i="1"/>
  <c r="BH1552" i="1"/>
  <c r="BH1650" i="1"/>
  <c r="BH1437" i="1"/>
  <c r="BH1652" i="1"/>
  <c r="BH1596" i="1"/>
  <c r="BH1434" i="1"/>
  <c r="BH1559" i="1"/>
  <c r="BH1341" i="1"/>
  <c r="BH1551" i="1"/>
  <c r="BH1557" i="1"/>
  <c r="BE1690" i="1"/>
  <c r="BL1690" i="1" s="1"/>
  <c r="BH1690" i="1"/>
  <c r="BH1684" i="1"/>
  <c r="BH1689" i="1"/>
  <c r="BH1685" i="1"/>
  <c r="BH1687" i="1"/>
  <c r="BH1686" i="1"/>
  <c r="BH1688" i="1"/>
  <c r="BE1505" i="1"/>
  <c r="BL1505" i="1" s="1"/>
  <c r="BH1505" i="1"/>
  <c r="BE1595" i="1"/>
  <c r="BL1595" i="1" s="1"/>
  <c r="BH1595" i="1"/>
  <c r="BJ1720" i="1"/>
  <c r="BH1611" i="1"/>
  <c r="BJ1411" i="1"/>
  <c r="BJ1528" i="1"/>
  <c r="BJ1362" i="1"/>
  <c r="BJ1579" i="1"/>
  <c r="BH1598" i="1"/>
  <c r="BJ1715" i="1"/>
  <c r="BJ1775" i="1"/>
  <c r="BH1799" i="1"/>
  <c r="BH1519" i="1"/>
  <c r="BH1388" i="1"/>
  <c r="BH1244" i="1"/>
  <c r="BH1572" i="1"/>
  <c r="BH1809" i="1"/>
  <c r="J35" i="1"/>
  <c r="K35" i="1" s="1"/>
  <c r="Q1984" i="1" a="1"/>
  <c r="Q1984" i="1" s="1"/>
  <c r="U1984" i="1" s="1"/>
  <c r="AO1289" i="1"/>
  <c r="BI1335" i="1" s="1"/>
  <c r="F36" i="1"/>
  <c r="I36" i="1" s="1"/>
  <c r="C37" i="1"/>
  <c r="D37" i="1"/>
  <c r="F37" i="1" s="1"/>
  <c r="H37" i="1" a="1"/>
  <c r="H37" i="1" s="1"/>
  <c r="G38" i="1"/>
  <c r="B38" i="1"/>
  <c r="A38" i="1"/>
  <c r="BJ1279" i="1" l="1"/>
  <c r="BI1615" i="1"/>
  <c r="BI1704" i="1"/>
  <c r="BI1463" i="1"/>
  <c r="BI1782" i="1"/>
  <c r="BJ1260" i="1"/>
  <c r="BI1419" i="1"/>
  <c r="BJ1278" i="1"/>
  <c r="BI1241" i="1"/>
  <c r="BI1613" i="1"/>
  <c r="BI1701" i="1"/>
  <c r="BI1481" i="1"/>
  <c r="BI1621" i="1"/>
  <c r="BI1432" i="1"/>
  <c r="BI1783" i="1"/>
  <c r="BI1493" i="1"/>
  <c r="BI1625" i="1"/>
  <c r="BI1729" i="1"/>
  <c r="BI1807" i="1"/>
  <c r="BI1678" i="1"/>
  <c r="BI1262" i="1"/>
  <c r="BI1773" i="1"/>
  <c r="BI1700" i="1"/>
  <c r="BI1586" i="1"/>
  <c r="BI1446" i="1"/>
  <c r="BI1569" i="1"/>
  <c r="BI1567" i="1"/>
  <c r="BI1458" i="1"/>
  <c r="BH1281" i="1"/>
  <c r="BJ1281" i="1" s="1"/>
  <c r="BI1772" i="1"/>
  <c r="BH1287" i="1"/>
  <c r="BJ1287" i="1" s="1"/>
  <c r="BJ1237" i="1"/>
  <c r="BI1426" i="1"/>
  <c r="BI1420" i="1"/>
  <c r="BI1612" i="1"/>
  <c r="BI1383" i="1"/>
  <c r="BI1788" i="1"/>
  <c r="BI1334" i="1"/>
  <c r="BI1331" i="1"/>
  <c r="BI1265" i="1"/>
  <c r="BI1448" i="1"/>
  <c r="BI1654" i="1"/>
  <c r="BI1240" i="1"/>
  <c r="BI1362" i="1"/>
  <c r="BI1576" i="1"/>
  <c r="BI1378" i="1"/>
  <c r="BH1289" i="1"/>
  <c r="BJ1289" i="1" s="1"/>
  <c r="BI1679" i="1"/>
  <c r="BI1644" i="1"/>
  <c r="BI1384" i="1"/>
  <c r="BI1376" i="1"/>
  <c r="BI1608" i="1"/>
  <c r="BI1717" i="1"/>
  <c r="BI1780" i="1"/>
  <c r="BI1748" i="1"/>
  <c r="BI1562" i="1"/>
  <c r="BI1577" i="1"/>
  <c r="BI1814" i="1"/>
  <c r="BI1753" i="1"/>
  <c r="BI1579" i="1"/>
  <c r="BI1656" i="1"/>
  <c r="BI1352" i="1"/>
  <c r="BI1670" i="1"/>
  <c r="BI1647" i="1"/>
  <c r="BI1462" i="1"/>
  <c r="BI1447" i="1"/>
  <c r="BI1756" i="1"/>
  <c r="BI1336" i="1"/>
  <c r="BI1503" i="1"/>
  <c r="BI1580" i="1"/>
  <c r="BI1543" i="1"/>
  <c r="BI1536" i="1"/>
  <c r="BI1627" i="1"/>
  <c r="BI1548" i="1"/>
  <c r="BI1623" i="1"/>
  <c r="BI1661" i="1"/>
  <c r="BI1646" i="1"/>
  <c r="BI1600" i="1"/>
  <c r="BI1541" i="1"/>
  <c r="BI1354" i="1"/>
  <c r="BI1243" i="1"/>
  <c r="BI1790" i="1"/>
  <c r="BI1351" i="1"/>
  <c r="BI1422" i="1"/>
  <c r="BI1730" i="1"/>
  <c r="BI1403" i="1"/>
  <c r="BI1379" i="1"/>
  <c r="BI1405" i="1"/>
  <c r="BI1732" i="1"/>
  <c r="BI1475" i="1"/>
  <c r="BI1614" i="1"/>
  <c r="BI1370" i="1"/>
  <c r="BI1457" i="1"/>
  <c r="BI1585" i="1"/>
  <c r="BI1733" i="1"/>
  <c r="BI1645" i="1"/>
  <c r="BI1587" i="1"/>
  <c r="BI1757" i="1"/>
  <c r="BI1361" i="1"/>
  <c r="BI1385" i="1"/>
  <c r="BI1660" i="1"/>
  <c r="BI1474" i="1"/>
  <c r="BI1818" i="1"/>
  <c r="BI1365" i="1"/>
  <c r="BI1346" i="1"/>
  <c r="BI1547" i="1"/>
  <c r="BI1751" i="1"/>
  <c r="BI1326" i="1"/>
  <c r="BI1776" i="1"/>
  <c r="BI1374" i="1"/>
  <c r="BI1591" i="1"/>
  <c r="BI1699" i="1"/>
  <c r="BI1712" i="1"/>
  <c r="BI1344" i="1"/>
  <c r="BI1459" i="1"/>
  <c r="BI1592" i="1"/>
  <c r="BI1449" i="1"/>
  <c r="BI1356" i="1"/>
  <c r="BI1676" i="1"/>
  <c r="BI1482" i="1"/>
  <c r="BI1423" i="1"/>
  <c r="BI1582" i="1"/>
  <c r="BI1716" i="1"/>
  <c r="BI1735" i="1"/>
  <c r="BI1454" i="1"/>
  <c r="BI1380" i="1"/>
  <c r="BI1476" i="1"/>
  <c r="BI1478" i="1"/>
  <c r="BI1821" i="1"/>
  <c r="BI1752" i="1"/>
  <c r="BI1774" i="1"/>
  <c r="BI1545" i="1"/>
  <c r="BI1725" i="1"/>
  <c r="BI1324" i="1"/>
  <c r="BI1682" i="1"/>
  <c r="BI1589" i="1"/>
  <c r="BI1664" i="1"/>
  <c r="BI1343" i="1"/>
  <c r="BI1727" i="1"/>
  <c r="BI1719" i="1"/>
  <c r="BI1737" i="1"/>
  <c r="BI1746" i="1"/>
  <c r="BI1820" i="1"/>
  <c r="BI1703" i="1"/>
  <c r="BI1750" i="1"/>
  <c r="BI1629" i="1"/>
  <c r="BI1483" i="1"/>
  <c r="BI1616" i="1"/>
  <c r="BI1366" i="1"/>
  <c r="BI1706" i="1"/>
  <c r="BI1529" i="1"/>
  <c r="BI1601" i="1"/>
  <c r="BI1711" i="1"/>
  <c r="BI1560" i="1"/>
  <c r="BI1455" i="1"/>
  <c r="BI1622" i="1"/>
  <c r="BI1337" i="1"/>
  <c r="BI1402" i="1"/>
  <c r="BI1781" i="1"/>
  <c r="BI1375" i="1"/>
  <c r="BI1381" i="1"/>
  <c r="BI1523" i="1"/>
  <c r="BI1728" i="1"/>
  <c r="BI1353" i="1"/>
  <c r="BI1364" i="1"/>
  <c r="BI1386" i="1"/>
  <c r="BJ1600" i="1"/>
  <c r="BI1787" i="1"/>
  <c r="BI1372" i="1"/>
  <c r="BI1404" i="1"/>
  <c r="BI1662" i="1"/>
  <c r="BJ1608" i="1"/>
  <c r="BI1360" i="1"/>
  <c r="BI1784" i="1"/>
  <c r="BI1537" i="1"/>
  <c r="BI1802" i="1"/>
  <c r="BI1721" i="1"/>
  <c r="BI1526" i="1"/>
  <c r="BI1329" i="1"/>
  <c r="BI1815" i="1"/>
  <c r="BI1813" i="1"/>
  <c r="BI1417" i="1"/>
  <c r="BI1791" i="1"/>
  <c r="BI1427" i="1"/>
  <c r="BI1620" i="1"/>
  <c r="BI1479" i="1"/>
  <c r="BI1724" i="1"/>
  <c r="BI1465" i="1"/>
  <c r="BI1681" i="1"/>
  <c r="BI1349" i="1"/>
  <c r="BI1673" i="1"/>
  <c r="BI1411" i="1"/>
  <c r="BI1755" i="1"/>
  <c r="BI1626" i="1"/>
  <c r="BI1367" i="1"/>
  <c r="BI1683" i="1"/>
  <c r="BI1588" i="1"/>
  <c r="BI1357" i="1"/>
  <c r="BI1817" i="1"/>
  <c r="BI1653" i="1"/>
  <c r="BI1759" i="1"/>
  <c r="BI1798" i="1"/>
  <c r="BI1431" i="1"/>
  <c r="BI1539" i="1"/>
  <c r="BI1740" i="1"/>
  <c r="BI1786" i="1"/>
  <c r="BI1495" i="1"/>
  <c r="BI1715" i="1"/>
  <c r="BI1707" i="1"/>
  <c r="BI1347" i="1"/>
  <c r="BI1525" i="1"/>
  <c r="BI1708" i="1"/>
  <c r="BI1816" i="1"/>
  <c r="BI1498" i="1"/>
  <c r="BI1484" i="1"/>
  <c r="BI1643" i="1"/>
  <c r="BI1429" i="1"/>
  <c r="BI1819" i="1"/>
  <c r="BI1736" i="1"/>
  <c r="BI1672" i="1"/>
  <c r="BI1731" i="1"/>
  <c r="BI1538" i="1"/>
  <c r="BI1657" i="1"/>
  <c r="BI1584" i="1"/>
  <c r="BI1775" i="1"/>
  <c r="BI1720" i="1"/>
  <c r="BI1348" i="1"/>
  <c r="BI1373" i="1"/>
  <c r="BI1477" i="1"/>
  <c r="BI1713" i="1"/>
  <c r="BI1418" i="1"/>
  <c r="BI1789" i="1"/>
  <c r="BI1563" i="1"/>
  <c r="BI1801" i="1"/>
  <c r="BI1754" i="1"/>
  <c r="BI1648" i="1"/>
  <c r="BI1521" i="1"/>
  <c r="BI1658" i="1"/>
  <c r="BI1460" i="1"/>
  <c r="BI1758" i="1"/>
  <c r="BI1480" i="1"/>
  <c r="BI1340" i="1"/>
  <c r="BI1749" i="1"/>
  <c r="BI1527" i="1"/>
  <c r="BI1410" i="1"/>
  <c r="BJ1502" i="1"/>
  <c r="BI1502" i="1"/>
  <c r="BJ1606" i="1"/>
  <c r="BI1606" i="1"/>
  <c r="BJ1610" i="1"/>
  <c r="BI1610" i="1"/>
  <c r="BJ1320" i="1"/>
  <c r="BI1320" i="1"/>
  <c r="BI1744" i="1"/>
  <c r="BJ1744" i="1"/>
  <c r="BJ1809" i="1"/>
  <c r="BI1809" i="1"/>
  <c r="BI1553" i="1"/>
  <c r="BJ1553" i="1"/>
  <c r="BJ1607" i="1"/>
  <c r="BI1607" i="1"/>
  <c r="BI1518" i="1"/>
  <c r="BJ1518" i="1"/>
  <c r="BJ1695" i="1"/>
  <c r="BI1695" i="1"/>
  <c r="BJ1276" i="1"/>
  <c r="BI1276" i="1"/>
  <c r="BI1301" i="1"/>
  <c r="BJ1301" i="1"/>
  <c r="BJ1246" i="1"/>
  <c r="BI1246" i="1"/>
  <c r="BJ1321" i="1"/>
  <c r="BI1321" i="1"/>
  <c r="BJ1572" i="1"/>
  <c r="BI1572" i="1"/>
  <c r="BJ1611" i="1"/>
  <c r="BI1611" i="1"/>
  <c r="BI1714" i="1"/>
  <c r="BJ1714" i="1"/>
  <c r="BJ1666" i="1"/>
  <c r="BI1666" i="1"/>
  <c r="BI1637" i="1"/>
  <c r="BJ1637" i="1"/>
  <c r="BI1275" i="1"/>
  <c r="BJ1275" i="1"/>
  <c r="BJ1408" i="1"/>
  <c r="BI1408" i="1"/>
  <c r="BI1322" i="1"/>
  <c r="BJ1322" i="1"/>
  <c r="BI1675" i="1"/>
  <c r="BJ1675" i="1"/>
  <c r="BJ1557" i="1"/>
  <c r="BI1557" i="1"/>
  <c r="BJ1668" i="1"/>
  <c r="BI1668" i="1"/>
  <c r="BI1257" i="1"/>
  <c r="BJ1257" i="1"/>
  <c r="BJ1263" i="1"/>
  <c r="BI1263" i="1"/>
  <c r="BI1271" i="1"/>
  <c r="BJ1271" i="1"/>
  <c r="BI1277" i="1"/>
  <c r="BJ1277" i="1"/>
  <c r="BJ1407" i="1"/>
  <c r="BI1407" i="1"/>
  <c r="BI1810" i="1"/>
  <c r="BJ1810" i="1"/>
  <c r="BJ1551" i="1"/>
  <c r="BI1551" i="1"/>
  <c r="BJ1564" i="1"/>
  <c r="BI1564" i="1"/>
  <c r="BJ1511" i="1"/>
  <c r="BI1511" i="1"/>
  <c r="BJ1771" i="1"/>
  <c r="BI1771" i="1"/>
  <c r="BJ1667" i="1"/>
  <c r="BI1667" i="1"/>
  <c r="BI1345" i="1"/>
  <c r="BI1542" i="1"/>
  <c r="BI1726" i="1"/>
  <c r="BJ1389" i="1"/>
  <c r="BI1389" i="1"/>
  <c r="BJ1259" i="1"/>
  <c r="BI1259" i="1"/>
  <c r="BI1391" i="1"/>
  <c r="BI1549" i="1"/>
  <c r="BI1274" i="1"/>
  <c r="BJ1274" i="1"/>
  <c r="BI1651" i="1"/>
  <c r="BI1425" i="1"/>
  <c r="BI1722" i="1"/>
  <c r="BI1565" i="1"/>
  <c r="BJ1497" i="1"/>
  <c r="BI1497" i="1"/>
  <c r="BI1617" i="1"/>
  <c r="BJ1302" i="1"/>
  <c r="BI1302" i="1"/>
  <c r="BJ1409" i="1"/>
  <c r="BI1409" i="1"/>
  <c r="BI1468" i="1"/>
  <c r="BI1649" i="1"/>
  <c r="BI1524" i="1"/>
  <c r="BI1777" i="1"/>
  <c r="BI1779" i="1"/>
  <c r="BI1785" i="1"/>
  <c r="BI1578" i="1"/>
  <c r="BJ1552" i="1"/>
  <c r="BI1552" i="1"/>
  <c r="BI1632" i="1"/>
  <c r="BJ1632" i="1"/>
  <c r="BI1247" i="1"/>
  <c r="BJ1247" i="1"/>
  <c r="BJ1269" i="1"/>
  <c r="BI1269" i="1"/>
  <c r="BJ1690" i="1"/>
  <c r="BI1690" i="1"/>
  <c r="BJ1328" i="1"/>
  <c r="BI1328" i="1"/>
  <c r="BJ1500" i="1"/>
  <c r="BI1500" i="1"/>
  <c r="BI1256" i="1"/>
  <c r="BJ1256" i="1"/>
  <c r="BJ1633" i="1"/>
  <c r="BI1633" i="1"/>
  <c r="BI1490" i="1"/>
  <c r="BJ1490" i="1"/>
  <c r="BJ1517" i="1"/>
  <c r="BI1517" i="1"/>
  <c r="BI1598" i="1"/>
  <c r="BJ1598" i="1"/>
  <c r="BJ1439" i="1"/>
  <c r="BI1439" i="1"/>
  <c r="BJ1509" i="1"/>
  <c r="BI1509" i="1"/>
  <c r="BJ1254" i="1"/>
  <c r="BI1254" i="1"/>
  <c r="BJ1696" i="1"/>
  <c r="BI1696" i="1"/>
  <c r="BI1298" i="1"/>
  <c r="BJ1298" i="1"/>
  <c r="BJ1251" i="1"/>
  <c r="BI1251" i="1"/>
  <c r="BJ1413" i="1"/>
  <c r="BI1413" i="1"/>
  <c r="BI1800" i="1"/>
  <c r="BJ1800" i="1"/>
  <c r="BJ1244" i="1"/>
  <c r="BI1244" i="1"/>
  <c r="BJ1558" i="1"/>
  <c r="BI1558" i="1"/>
  <c r="BJ1467" i="1"/>
  <c r="BI1467" i="1"/>
  <c r="BI1508" i="1"/>
  <c r="BJ1508" i="1"/>
  <c r="BI1264" i="1"/>
  <c r="BJ1264" i="1"/>
  <c r="BI1770" i="1"/>
  <c r="BJ1770" i="1"/>
  <c r="BJ1638" i="1"/>
  <c r="BI1638" i="1"/>
  <c r="BJ1303" i="1"/>
  <c r="BI1303" i="1"/>
  <c r="BI1520" i="1"/>
  <c r="BJ1520" i="1"/>
  <c r="BJ1250" i="1"/>
  <c r="BI1250" i="1"/>
  <c r="BJ1414" i="1"/>
  <c r="BI1414" i="1"/>
  <c r="BI1595" i="1"/>
  <c r="BJ1595" i="1"/>
  <c r="BI1341" i="1"/>
  <c r="BJ1341" i="1"/>
  <c r="BI1436" i="1"/>
  <c r="BJ1436" i="1"/>
  <c r="BJ1470" i="1"/>
  <c r="BI1470" i="1"/>
  <c r="BI1510" i="1"/>
  <c r="BJ1510" i="1"/>
  <c r="BJ1393" i="1"/>
  <c r="BI1393" i="1"/>
  <c r="BJ1769" i="1"/>
  <c r="BI1769" i="1"/>
  <c r="BJ1669" i="1"/>
  <c r="BI1669" i="1"/>
  <c r="BJ1236" i="1"/>
  <c r="BI1236" i="1"/>
  <c r="BI1718" i="1"/>
  <c r="BI1253" i="1"/>
  <c r="BJ1253" i="1"/>
  <c r="BI1655" i="1"/>
  <c r="BI1742" i="1"/>
  <c r="BJ1742" i="1"/>
  <c r="BI1734" i="1"/>
  <c r="BI1272" i="1"/>
  <c r="BJ1272" i="1"/>
  <c r="BI1430" i="1"/>
  <c r="BI1602" i="1"/>
  <c r="BJ1602" i="1"/>
  <c r="BI1803" i="1"/>
  <c r="BI1382" i="1"/>
  <c r="BI1797" i="1"/>
  <c r="BI1456" i="1"/>
  <c r="BI1300" i="1"/>
  <c r="BJ1300" i="1"/>
  <c r="BI1406" i="1"/>
  <c r="BJ1406" i="1"/>
  <c r="BI1590" i="1"/>
  <c r="BI1561" i="1"/>
  <c r="BI1544" i="1"/>
  <c r="BI1665" i="1"/>
  <c r="BI1674" i="1"/>
  <c r="BI1359" i="1"/>
  <c r="BI1412" i="1"/>
  <c r="BJ1760" i="1"/>
  <c r="BI1760" i="1"/>
  <c r="BI1575" i="1"/>
  <c r="BI1684" i="1"/>
  <c r="BJ1684" i="1"/>
  <c r="BI1266" i="1"/>
  <c r="BJ1266" i="1"/>
  <c r="BJ1255" i="1"/>
  <c r="BI1255" i="1"/>
  <c r="BJ1692" i="1"/>
  <c r="BI1692" i="1"/>
  <c r="BJ1485" i="1"/>
  <c r="BI1485" i="1"/>
  <c r="BI1339" i="1"/>
  <c r="BJ1339" i="1"/>
  <c r="BI1507" i="1"/>
  <c r="BJ1507" i="1"/>
  <c r="BJ1634" i="1"/>
  <c r="BI1634" i="1"/>
  <c r="BI1258" i="1"/>
  <c r="BJ1258" i="1"/>
  <c r="BJ1743" i="1"/>
  <c r="BI1743" i="1"/>
  <c r="BJ1299" i="1"/>
  <c r="BI1299" i="1"/>
  <c r="BJ1763" i="1"/>
  <c r="BI1763" i="1"/>
  <c r="BI1434" i="1"/>
  <c r="BJ1434" i="1"/>
  <c r="BJ1338" i="1"/>
  <c r="BI1338" i="1"/>
  <c r="BJ1512" i="1"/>
  <c r="BI1512" i="1"/>
  <c r="BJ1556" i="1"/>
  <c r="BI1556" i="1"/>
  <c r="BJ1767" i="1"/>
  <c r="BI1767" i="1"/>
  <c r="BJ1292" i="1"/>
  <c r="BI1292" i="1"/>
  <c r="BJ1304" i="1"/>
  <c r="BI1304" i="1"/>
  <c r="BJ1597" i="1"/>
  <c r="BI1597" i="1"/>
  <c r="BJ1761" i="1"/>
  <c r="BI1761" i="1"/>
  <c r="BJ1596" i="1"/>
  <c r="BI1596" i="1"/>
  <c r="BJ1327" i="1"/>
  <c r="BI1327" i="1"/>
  <c r="BJ1822" i="1"/>
  <c r="BI1822" i="1"/>
  <c r="BI1555" i="1"/>
  <c r="BJ1555" i="1"/>
  <c r="BI1636" i="1"/>
  <c r="BJ1636" i="1"/>
  <c r="BI1768" i="1"/>
  <c r="BJ1768" i="1"/>
  <c r="BJ1293" i="1"/>
  <c r="BI1293" i="1"/>
  <c r="BJ1531" i="1"/>
  <c r="BI1531" i="1"/>
  <c r="BI1441" i="1"/>
  <c r="BJ1441" i="1"/>
  <c r="BJ1603" i="1"/>
  <c r="BI1603" i="1"/>
  <c r="BI1574" i="1"/>
  <c r="BJ1574" i="1"/>
  <c r="BJ1764" i="1"/>
  <c r="BI1764" i="1"/>
  <c r="BJ1388" i="1"/>
  <c r="BI1388" i="1"/>
  <c r="BJ1652" i="1"/>
  <c r="BI1652" i="1"/>
  <c r="BI1464" i="1"/>
  <c r="BJ1464" i="1"/>
  <c r="BJ1554" i="1"/>
  <c r="BI1554" i="1"/>
  <c r="BI1392" i="1"/>
  <c r="BJ1392" i="1"/>
  <c r="BI1296" i="1"/>
  <c r="BJ1296" i="1"/>
  <c r="BJ1496" i="1"/>
  <c r="BI1496" i="1"/>
  <c r="BI1435" i="1"/>
  <c r="BJ1435" i="1"/>
  <c r="BJ1533" i="1"/>
  <c r="BI1533" i="1"/>
  <c r="BI1522" i="1"/>
  <c r="BJ1522" i="1"/>
  <c r="BI1395" i="1"/>
  <c r="BJ1395" i="1"/>
  <c r="BJ1605" i="1"/>
  <c r="BI1605" i="1"/>
  <c r="BJ1762" i="1"/>
  <c r="BI1762" i="1"/>
  <c r="BI1794" i="1"/>
  <c r="BJ1794" i="1"/>
  <c r="BI1519" i="1"/>
  <c r="BJ1519" i="1"/>
  <c r="BI1686" i="1"/>
  <c r="BJ1686" i="1"/>
  <c r="BJ1506" i="1"/>
  <c r="BI1506" i="1"/>
  <c r="BJ1472" i="1"/>
  <c r="BI1472" i="1"/>
  <c r="BJ1599" i="1"/>
  <c r="BI1599" i="1"/>
  <c r="BI1766" i="1"/>
  <c r="BJ1766" i="1"/>
  <c r="BJ1291" i="1"/>
  <c r="BI1291" i="1"/>
  <c r="BI1438" i="1"/>
  <c r="BJ1438" i="1"/>
  <c r="BJ1535" i="1"/>
  <c r="BI1535" i="1"/>
  <c r="BJ1444" i="1"/>
  <c r="BI1444" i="1"/>
  <c r="BI1570" i="1"/>
  <c r="BJ1570" i="1"/>
  <c r="BJ1489" i="1"/>
  <c r="BI1489" i="1"/>
  <c r="BI1396" i="1"/>
  <c r="BJ1396" i="1"/>
  <c r="BJ1571" i="1"/>
  <c r="BI1571" i="1"/>
  <c r="BJ1249" i="1"/>
  <c r="BI1249" i="1"/>
  <c r="BI1368" i="1"/>
  <c r="BJ1368" i="1"/>
  <c r="BI1793" i="1"/>
  <c r="BJ1793" i="1"/>
  <c r="BJ1687" i="1"/>
  <c r="BI1687" i="1"/>
  <c r="BI1471" i="1"/>
  <c r="BJ1471" i="1"/>
  <c r="BI1812" i="1"/>
  <c r="BJ1812" i="1"/>
  <c r="BI1290" i="1"/>
  <c r="BJ1290" i="1"/>
  <c r="BI1808" i="1"/>
  <c r="BJ1808" i="1"/>
  <c r="BJ1811" i="1"/>
  <c r="BI1811" i="1"/>
  <c r="BJ1691" i="1"/>
  <c r="BI1691" i="1"/>
  <c r="BJ1568" i="1"/>
  <c r="BI1568" i="1"/>
  <c r="BI1442" i="1"/>
  <c r="BJ1442" i="1"/>
  <c r="BI1486" i="1"/>
  <c r="BJ1486" i="1"/>
  <c r="BJ1397" i="1"/>
  <c r="BI1397" i="1"/>
  <c r="BI1499" i="1"/>
  <c r="BJ1499" i="1"/>
  <c r="BJ1248" i="1"/>
  <c r="BI1248" i="1"/>
  <c r="BI1369" i="1"/>
  <c r="BJ1369" i="1"/>
  <c r="BI1270" i="1"/>
  <c r="BJ1270" i="1"/>
  <c r="BJ1795" i="1"/>
  <c r="BI1795" i="1"/>
  <c r="BH1282" i="1"/>
  <c r="BH1284" i="1"/>
  <c r="BH1283" i="1"/>
  <c r="BH1285" i="1"/>
  <c r="BH1286" i="1"/>
  <c r="BI1709" i="1"/>
  <c r="BI1494" i="1"/>
  <c r="BI1677" i="1"/>
  <c r="BI1710" i="1"/>
  <c r="BI1504" i="1"/>
  <c r="BI1619" i="1"/>
  <c r="BI1628" i="1"/>
  <c r="BI1624" i="1"/>
  <c r="BI1550" i="1"/>
  <c r="BI1641" i="1"/>
  <c r="BI1594" i="1"/>
  <c r="BI1371" i="1"/>
  <c r="BI1640" i="1"/>
  <c r="BI1593" i="1"/>
  <c r="BI1738" i="1"/>
  <c r="BI1377" i="1"/>
  <c r="BI1806" i="1"/>
  <c r="BI1680" i="1"/>
  <c r="BI1528" i="1"/>
  <c r="BJ1685" i="1"/>
  <c r="BI1685" i="1"/>
  <c r="BI1437" i="1"/>
  <c r="BJ1437" i="1"/>
  <c r="BI1294" i="1"/>
  <c r="BJ1294" i="1"/>
  <c r="BH1288" i="1"/>
  <c r="BI1363" i="1"/>
  <c r="BJ1239" i="1"/>
  <c r="BI1239" i="1"/>
  <c r="BI1451" i="1"/>
  <c r="BI1453" i="1"/>
  <c r="BI1424" i="1"/>
  <c r="BI1705" i="1"/>
  <c r="BI1702" i="1"/>
  <c r="BI1342" i="1"/>
  <c r="BI1401" i="1"/>
  <c r="BI1297" i="1"/>
  <c r="BJ1297" i="1"/>
  <c r="BI1639" i="1"/>
  <c r="BI1697" i="1"/>
  <c r="BI1618" i="1"/>
  <c r="BI1416" i="1"/>
  <c r="BI1663" i="1"/>
  <c r="BI1421" i="1"/>
  <c r="BI1659" i="1"/>
  <c r="BI1630" i="1"/>
  <c r="BJ1630" i="1"/>
  <c r="BI1805" i="1"/>
  <c r="BJ1694" i="1"/>
  <c r="BI1694" i="1"/>
  <c r="BI1358" i="1"/>
  <c r="BI1530" i="1"/>
  <c r="BJ1530" i="1"/>
  <c r="BI1390" i="1"/>
  <c r="BI1440" i="1"/>
  <c r="BJ1440" i="1"/>
  <c r="BI1642" i="1"/>
  <c r="BI1778" i="1"/>
  <c r="BI1415" i="1"/>
  <c r="BI1723" i="1"/>
  <c r="BI1492" i="1"/>
  <c r="BI1488" i="1"/>
  <c r="BJ1488" i="1"/>
  <c r="BJ1400" i="1"/>
  <c r="BI1400" i="1"/>
  <c r="BI1796" i="1"/>
  <c r="BI1671" i="1"/>
  <c r="BJ1245" i="1"/>
  <c r="BI1245" i="1"/>
  <c r="BI1546" i="1"/>
  <c r="BI1350" i="1"/>
  <c r="BI1491" i="1"/>
  <c r="BI1452" i="1"/>
  <c r="BI1268" i="1"/>
  <c r="BJ1268" i="1"/>
  <c r="BJ1792" i="1"/>
  <c r="BI1792" i="1"/>
  <c r="BI1387" i="1"/>
  <c r="BJ1469" i="1"/>
  <c r="BI1469" i="1"/>
  <c r="BJ1604" i="1"/>
  <c r="BI1604" i="1"/>
  <c r="BJ1559" i="1"/>
  <c r="BI1559" i="1"/>
  <c r="BI1466" i="1"/>
  <c r="BJ1466" i="1"/>
  <c r="BJ1573" i="1"/>
  <c r="BI1573" i="1"/>
  <c r="BI1273" i="1"/>
  <c r="BJ1273" i="1"/>
  <c r="BJ1505" i="1"/>
  <c r="BI1505" i="1"/>
  <c r="BI1473" i="1"/>
  <c r="BJ1473" i="1"/>
  <c r="BJ1635" i="1"/>
  <c r="BI1635" i="1"/>
  <c r="BJ1741" i="1"/>
  <c r="BI1741" i="1"/>
  <c r="BJ1399" i="1"/>
  <c r="BI1399" i="1"/>
  <c r="BI1609" i="1"/>
  <c r="BJ1609" i="1"/>
  <c r="BJ1461" i="1"/>
  <c r="BI1461" i="1"/>
  <c r="BJ1433" i="1"/>
  <c r="BI1433" i="1"/>
  <c r="BI1261" i="1"/>
  <c r="BJ1261" i="1"/>
  <c r="BI1398" i="1"/>
  <c r="BJ1398" i="1"/>
  <c r="BI1688" i="1"/>
  <c r="BJ1688" i="1"/>
  <c r="BJ1514" i="1"/>
  <c r="BI1514" i="1"/>
  <c r="BJ1765" i="1"/>
  <c r="BI1765" i="1"/>
  <c r="BJ1238" i="1"/>
  <c r="BI1238" i="1"/>
  <c r="BJ1325" i="1"/>
  <c r="BI1325" i="1"/>
  <c r="BJ1445" i="1"/>
  <c r="BI1445" i="1"/>
  <c r="BI1799" i="1"/>
  <c r="BJ1799" i="1"/>
  <c r="BJ1513" i="1"/>
  <c r="BI1513" i="1"/>
  <c r="BJ1394" i="1"/>
  <c r="BI1394" i="1"/>
  <c r="BJ1534" i="1"/>
  <c r="BI1534" i="1"/>
  <c r="BJ1689" i="1"/>
  <c r="BI1689" i="1"/>
  <c r="BJ1650" i="1"/>
  <c r="BI1650" i="1"/>
  <c r="BJ1330" i="1"/>
  <c r="BI1330" i="1"/>
  <c r="BJ1566" i="1"/>
  <c r="BI1566" i="1"/>
  <c r="BJ1501" i="1"/>
  <c r="BI1501" i="1"/>
  <c r="BJ1295" i="1"/>
  <c r="BI1295" i="1"/>
  <c r="BI1747" i="1"/>
  <c r="BI1332" i="1"/>
  <c r="BI1355" i="1"/>
  <c r="BJ1631" i="1"/>
  <c r="BI1631" i="1"/>
  <c r="BI1333" i="1"/>
  <c r="BI1693" i="1"/>
  <c r="BJ1693" i="1"/>
  <c r="BI1532" i="1"/>
  <c r="BJ1532" i="1"/>
  <c r="BI1804" i="1"/>
  <c r="BI1443" i="1"/>
  <c r="BJ1443" i="1"/>
  <c r="BI1323" i="1"/>
  <c r="BI1487" i="1"/>
  <c r="BJ1487" i="1"/>
  <c r="BI1698" i="1"/>
  <c r="BI1428" i="1"/>
  <c r="BI1252" i="1"/>
  <c r="BJ1252" i="1"/>
  <c r="BI1739" i="1"/>
  <c r="BI1540" i="1"/>
  <c r="BI1450" i="1"/>
  <c r="BI1581" i="1"/>
  <c r="BI1583" i="1"/>
  <c r="BJ1745" i="1"/>
  <c r="BI1745" i="1"/>
  <c r="BI1267" i="1"/>
  <c r="BJ1267" i="1"/>
  <c r="BI1516" i="1"/>
  <c r="BI1515" i="1"/>
  <c r="S1984" i="1" a="1"/>
  <c r="S1984" i="1" s="1"/>
  <c r="V1984" i="1" s="1"/>
  <c r="BE1289" i="1"/>
  <c r="J36" i="1"/>
  <c r="K36" i="1" s="1"/>
  <c r="D38" i="1"/>
  <c r="C38" i="1"/>
  <c r="B39" i="1"/>
  <c r="G39" i="1"/>
  <c r="H38" i="1" a="1"/>
  <c r="H38" i="1" s="1"/>
  <c r="A39" i="1"/>
  <c r="J37" i="1"/>
  <c r="I37" i="1"/>
  <c r="BI1281" i="1" l="1"/>
  <c r="BI1287" i="1"/>
  <c r="BI1289" i="1"/>
  <c r="BI1286" i="1"/>
  <c r="BJ1286" i="1"/>
  <c r="BJ1285" i="1"/>
  <c r="BI1285" i="1"/>
  <c r="BI1288" i="1"/>
  <c r="BJ1288" i="1"/>
  <c r="BI1283" i="1"/>
  <c r="BJ1283" i="1"/>
  <c r="BI1282" i="1"/>
  <c r="BJ1282" i="1"/>
  <c r="BI1284" i="1"/>
  <c r="BJ1284" i="1"/>
  <c r="H1856" i="1" a="1"/>
  <c r="H1856" i="1" s="1"/>
  <c r="H1874" i="1" a="1"/>
  <c r="H1874" i="1" s="1"/>
  <c r="H1872" i="1" a="1"/>
  <c r="H1872" i="1" s="1"/>
  <c r="H1882" i="1" a="1"/>
  <c r="H1882" i="1" s="1"/>
  <c r="H1904" i="1" a="1"/>
  <c r="H1904" i="1" s="1"/>
  <c r="H1905" i="1" a="1"/>
  <c r="H1905" i="1" s="1"/>
  <c r="H1834" i="1" a="1"/>
  <c r="H1834" i="1" s="1"/>
  <c r="H1851" i="1" a="1"/>
  <c r="H1851" i="1" s="1"/>
  <c r="H1911" i="1" a="1"/>
  <c r="H1911" i="1" s="1"/>
  <c r="BL1289" i="1"/>
  <c r="H1846" i="1" a="1"/>
  <c r="H1846" i="1" s="1"/>
  <c r="H1934" i="1" a="1"/>
  <c r="H1934" i="1" s="1"/>
  <c r="H1830" i="1" a="1"/>
  <c r="H1830" i="1" s="1"/>
  <c r="H1862" i="1" a="1"/>
  <c r="H1862" i="1" s="1"/>
  <c r="H1887" i="1" a="1"/>
  <c r="H1887" i="1" s="1"/>
  <c r="H1899" i="1" a="1"/>
  <c r="H1899" i="1" s="1"/>
  <c r="H1894" i="1" a="1"/>
  <c r="H1894" i="1" s="1"/>
  <c r="H1948" i="1" a="1"/>
  <c r="H1948" i="1" s="1"/>
  <c r="H1885" i="1" a="1"/>
  <c r="H1885" i="1" s="1"/>
  <c r="H1878" i="1" a="1"/>
  <c r="H1878" i="1" s="1"/>
  <c r="H1893" i="1" a="1"/>
  <c r="H1893" i="1" s="1"/>
  <c r="H1883" i="1" a="1"/>
  <c r="H1883" i="1" s="1"/>
  <c r="H1841" i="1" a="1"/>
  <c r="H1841" i="1" s="1"/>
  <c r="H1879" i="1" a="1"/>
  <c r="H1879" i="1" s="1"/>
  <c r="H1828" i="1" a="1"/>
  <c r="H1828" i="1" s="1"/>
  <c r="H1933" i="1" a="1"/>
  <c r="H1933" i="1" s="1"/>
  <c r="H1923" i="1" a="1"/>
  <c r="H1923" i="1" s="1"/>
  <c r="H1827" i="1" a="1"/>
  <c r="H1827" i="1" s="1"/>
  <c r="H1880" i="1" a="1"/>
  <c r="H1880" i="1" s="1"/>
  <c r="H1867" i="1" a="1"/>
  <c r="H1867" i="1" s="1"/>
  <c r="H1888" i="1" a="1"/>
  <c r="H1888" i="1" s="1"/>
  <c r="H1889" i="1" a="1"/>
  <c r="H1889" i="1" s="1"/>
  <c r="H1903" i="1" a="1"/>
  <c r="H1903" i="1" s="1"/>
  <c r="H1831" i="1" a="1"/>
  <c r="H1831" i="1" s="1"/>
  <c r="H1916" i="1" a="1"/>
  <c r="H1916" i="1" s="1"/>
  <c r="H1884" i="1" a="1"/>
  <c r="H1884" i="1" s="1"/>
  <c r="H1835" i="1" a="1"/>
  <c r="H1835" i="1" s="1"/>
  <c r="H1869" i="1" a="1"/>
  <c r="H1869" i="1" s="1"/>
  <c r="H1902" i="1" a="1"/>
  <c r="H1902" i="1" s="1"/>
  <c r="H1924" i="1" a="1"/>
  <c r="H1924" i="1" s="1"/>
  <c r="H1912" i="1" a="1"/>
  <c r="H1912" i="1" s="1"/>
  <c r="H1859" i="1" a="1"/>
  <c r="H1859" i="1" s="1"/>
  <c r="H1928" i="1" a="1"/>
  <c r="H1928" i="1" s="1"/>
  <c r="H1858" i="1" a="1"/>
  <c r="H1858" i="1" s="1"/>
  <c r="H1877" i="1" a="1"/>
  <c r="H1877" i="1" s="1"/>
  <c r="H1925" i="1" a="1"/>
  <c r="H1925" i="1" s="1"/>
  <c r="H1840" i="1" a="1"/>
  <c r="H1840" i="1" s="1"/>
  <c r="H1855" i="1" a="1"/>
  <c r="H1855" i="1" s="1"/>
  <c r="H1918" i="1" a="1"/>
  <c r="H1918" i="1" s="1"/>
  <c r="H1930" i="1" a="1"/>
  <c r="H1930" i="1" s="1"/>
  <c r="H1838" i="1" a="1"/>
  <c r="H1838" i="1" s="1"/>
  <c r="H1935" i="1" a="1"/>
  <c r="H1935" i="1" s="1"/>
  <c r="H1921" i="1" a="1"/>
  <c r="H1921" i="1" s="1"/>
  <c r="H1839" i="1" a="1"/>
  <c r="H1839" i="1" s="1"/>
  <c r="H1847" i="1" a="1"/>
  <c r="H1847" i="1" s="1"/>
  <c r="H1845" i="1" a="1"/>
  <c r="H1845" i="1" s="1"/>
  <c r="H1913" i="1" a="1"/>
  <c r="H1913" i="1" s="1"/>
  <c r="H1942" i="1" a="1"/>
  <c r="H1942" i="1" s="1"/>
  <c r="H1908" i="1" a="1"/>
  <c r="H1908" i="1" s="1"/>
  <c r="H1852" i="1" a="1"/>
  <c r="H1852" i="1" s="1"/>
  <c r="H1927" i="1" a="1"/>
  <c r="H1927" i="1" s="1"/>
  <c r="H1853" i="1" a="1"/>
  <c r="H1853" i="1" s="1"/>
  <c r="H1837" i="1" a="1"/>
  <c r="H1837" i="1" s="1"/>
  <c r="H1914" i="1" a="1"/>
  <c r="H1914" i="1" s="1"/>
  <c r="H1950" i="1" a="1"/>
  <c r="H1950" i="1" s="1"/>
  <c r="H1909" i="1" a="1"/>
  <c r="H1909" i="1" s="1"/>
  <c r="H1910" i="1" a="1"/>
  <c r="H1910" i="1" s="1"/>
  <c r="H1892" i="1" a="1"/>
  <c r="H1892" i="1" s="1"/>
  <c r="H1870" i="1" a="1"/>
  <c r="H1870" i="1" s="1"/>
  <c r="H1900" i="1" a="1"/>
  <c r="H1900" i="1" s="1"/>
  <c r="H1932" i="1" a="1"/>
  <c r="H1932" i="1" s="1"/>
  <c r="H1868" i="1" a="1"/>
  <c r="H1868" i="1" s="1"/>
  <c r="H1871" i="1" a="1"/>
  <c r="H1871" i="1" s="1"/>
  <c r="H1886" i="1" a="1"/>
  <c r="H1886" i="1" s="1"/>
  <c r="H1941" i="1" a="1"/>
  <c r="H1941" i="1" s="1"/>
  <c r="H1881" i="1" a="1"/>
  <c r="H1881" i="1" s="1"/>
  <c r="H1833" i="1" a="1"/>
  <c r="H1833" i="1" s="1"/>
  <c r="H1951" i="1" a="1"/>
  <c r="H1951" i="1" s="1"/>
  <c r="H1865" i="1" a="1"/>
  <c r="H1865" i="1" s="1"/>
  <c r="H1891" i="1" a="1"/>
  <c r="H1891" i="1" s="1"/>
  <c r="H1944" i="1" a="1"/>
  <c r="H1944" i="1" s="1"/>
  <c r="H1949" i="1" a="1"/>
  <c r="H1949" i="1" s="1"/>
  <c r="H1864" i="1" a="1"/>
  <c r="H1864" i="1" s="1"/>
  <c r="H1922" i="1" a="1"/>
  <c r="H1922" i="1" s="1"/>
  <c r="H1939" i="1" a="1"/>
  <c r="H1939" i="1" s="1"/>
  <c r="H1938" i="1" a="1"/>
  <c r="H1938" i="1" s="1"/>
  <c r="H1873" i="1" a="1"/>
  <c r="H1873" i="1" s="1"/>
  <c r="H1901" i="1" a="1"/>
  <c r="H1901" i="1" s="1"/>
  <c r="H1946" i="1" a="1"/>
  <c r="H1946" i="1" s="1"/>
  <c r="H1860" i="1" a="1"/>
  <c r="H1860" i="1" s="1"/>
  <c r="H1844" i="1" a="1"/>
  <c r="H1844" i="1" s="1"/>
  <c r="H1875" i="1" a="1"/>
  <c r="H1875" i="1" s="1"/>
  <c r="H1861" i="1" a="1"/>
  <c r="H1861" i="1" s="1"/>
  <c r="H1829" i="1" a="1"/>
  <c r="H1829" i="1" s="1"/>
  <c r="H1947" i="1" a="1"/>
  <c r="H1947" i="1" s="1"/>
  <c r="H1898" i="1" a="1"/>
  <c r="H1898" i="1" s="1"/>
  <c r="H1849" i="1" a="1"/>
  <c r="H1849" i="1" s="1"/>
  <c r="H1876" i="1" a="1"/>
  <c r="H1876" i="1" s="1"/>
  <c r="H1896" i="1" a="1"/>
  <c r="H1896" i="1" s="1"/>
  <c r="H1832" i="1" a="1"/>
  <c r="H1832" i="1" s="1"/>
  <c r="H1897" i="1" a="1"/>
  <c r="H1897" i="1" s="1"/>
  <c r="H1850" i="1" a="1"/>
  <c r="H1850" i="1" s="1"/>
  <c r="H1920" i="1" a="1"/>
  <c r="H1920" i="1" s="1"/>
  <c r="H1919" i="1" a="1"/>
  <c r="H1919" i="1" s="1"/>
  <c r="H1940" i="1" a="1"/>
  <c r="H1940" i="1" s="1"/>
  <c r="H1854" i="1" a="1"/>
  <c r="H1854" i="1" s="1"/>
  <c r="H1945" i="1" a="1"/>
  <c r="H1945" i="1" s="1"/>
  <c r="H1937" i="1" a="1"/>
  <c r="H1937" i="1" s="1"/>
  <c r="H1907" i="1" a="1"/>
  <c r="H1907" i="1" s="1"/>
  <c r="H1936" i="1" a="1"/>
  <c r="H1936" i="1" s="1"/>
  <c r="H1917" i="1" a="1"/>
  <c r="H1917" i="1" s="1"/>
  <c r="H1929" i="1" a="1"/>
  <c r="H1929" i="1" s="1"/>
  <c r="H1848" i="1" a="1"/>
  <c r="H1848" i="1" s="1"/>
  <c r="H1836" i="1" a="1"/>
  <c r="H1836" i="1" s="1"/>
  <c r="H1943" i="1" a="1"/>
  <c r="H1943" i="1" s="1"/>
  <c r="H1926" i="1" a="1"/>
  <c r="H1926" i="1" s="1"/>
  <c r="H1842" i="1" a="1"/>
  <c r="H1842" i="1" s="1"/>
  <c r="H1915" i="1" a="1"/>
  <c r="H1915" i="1" s="1"/>
  <c r="H1890" i="1" a="1"/>
  <c r="H1890" i="1" s="1"/>
  <c r="H1906" i="1" a="1"/>
  <c r="H1906" i="1" s="1"/>
  <c r="H1843" i="1" a="1"/>
  <c r="H1843" i="1" s="1"/>
  <c r="H1895" i="1" a="1"/>
  <c r="H1895" i="1" s="1"/>
  <c r="H1866" i="1" a="1"/>
  <c r="H1866" i="1" s="1"/>
  <c r="H1863" i="1" a="1"/>
  <c r="H1863" i="1" s="1"/>
  <c r="H1857" i="1" a="1"/>
  <c r="H1857" i="1" s="1"/>
  <c r="H1931" i="1" a="1"/>
  <c r="H1931" i="1" s="1"/>
  <c r="F38" i="1"/>
  <c r="I38" i="1" s="1"/>
  <c r="K37" i="1"/>
  <c r="C39" i="1"/>
  <c r="D39" i="1"/>
  <c r="B40" i="1"/>
  <c r="H39" i="1" a="1"/>
  <c r="H39" i="1" s="1"/>
  <c r="G40" i="1"/>
  <c r="A40" i="1"/>
  <c r="BE1231" i="1" l="1" a="1"/>
  <c r="BE1231" i="1" s="1"/>
  <c r="BE1232" i="1" s="1"/>
  <c r="J38" i="1"/>
  <c r="K38" i="1" s="1"/>
  <c r="M1931" i="1"/>
  <c r="N1931" i="1" s="1"/>
  <c r="I1931" i="1"/>
  <c r="I1845" i="1"/>
  <c r="M1845" i="1"/>
  <c r="N1845" i="1" s="1"/>
  <c r="I1864" i="1"/>
  <c r="M1864" i="1"/>
  <c r="N1864" i="1" s="1"/>
  <c r="I1936" i="1"/>
  <c r="M1936" i="1"/>
  <c r="N1936" i="1" s="1"/>
  <c r="M1924" i="1"/>
  <c r="N1924" i="1" s="1"/>
  <c r="I1924" i="1"/>
  <c r="M1907" i="1"/>
  <c r="N1907" i="1" s="1"/>
  <c r="I1907" i="1"/>
  <c r="M1947" i="1"/>
  <c r="N1947" i="1" s="1"/>
  <c r="I1947" i="1"/>
  <c r="M1944" i="1"/>
  <c r="N1944" i="1" s="1"/>
  <c r="I1944" i="1"/>
  <c r="M1910" i="1"/>
  <c r="N1910" i="1" s="1"/>
  <c r="I1910" i="1"/>
  <c r="I1921" i="1"/>
  <c r="M1921" i="1"/>
  <c r="N1921" i="1" s="1"/>
  <c r="I1902" i="1"/>
  <c r="M1902" i="1"/>
  <c r="N1902" i="1" s="1"/>
  <c r="I1828" i="1"/>
  <c r="M1828" i="1"/>
  <c r="N1828" i="1" s="1"/>
  <c r="I1846" i="1"/>
  <c r="M1846" i="1"/>
  <c r="N1846" i="1" s="1"/>
  <c r="M1895" i="1"/>
  <c r="N1895" i="1" s="1"/>
  <c r="I1895" i="1"/>
  <c r="I1937" i="1"/>
  <c r="M1937" i="1"/>
  <c r="N1937" i="1" s="1"/>
  <c r="M1829" i="1"/>
  <c r="N1829" i="1" s="1"/>
  <c r="I1829" i="1"/>
  <c r="I1891" i="1"/>
  <c r="M1891" i="1"/>
  <c r="N1891" i="1" s="1"/>
  <c r="M1909" i="1"/>
  <c r="N1909" i="1" s="1"/>
  <c r="I1909" i="1"/>
  <c r="I1935" i="1"/>
  <c r="M1935" i="1"/>
  <c r="N1935" i="1" s="1"/>
  <c r="I1869" i="1"/>
  <c r="M1869" i="1"/>
  <c r="N1869" i="1" s="1"/>
  <c r="M1879" i="1"/>
  <c r="N1879" i="1" s="1"/>
  <c r="I1879" i="1"/>
  <c r="I1893" i="1"/>
  <c r="M1893" i="1"/>
  <c r="N1893" i="1" s="1"/>
  <c r="M1834" i="1"/>
  <c r="N1834" i="1" s="1"/>
  <c r="I1834" i="1"/>
  <c r="M1922" i="1"/>
  <c r="N1922" i="1" s="1"/>
  <c r="I1922" i="1"/>
  <c r="M1857" i="1"/>
  <c r="N1857" i="1" s="1"/>
  <c r="I1857" i="1"/>
  <c r="M1912" i="1"/>
  <c r="N1912" i="1" s="1"/>
  <c r="I1912" i="1"/>
  <c r="M1892" i="1"/>
  <c r="N1892" i="1" s="1"/>
  <c r="I1892" i="1"/>
  <c r="I1866" i="1"/>
  <c r="M1866" i="1"/>
  <c r="N1866" i="1" s="1"/>
  <c r="M1838" i="1"/>
  <c r="N1838" i="1" s="1"/>
  <c r="I1838" i="1"/>
  <c r="I1906" i="1"/>
  <c r="M1906" i="1"/>
  <c r="N1906" i="1" s="1"/>
  <c r="M1884" i="1"/>
  <c r="N1884" i="1" s="1"/>
  <c r="I1884" i="1"/>
  <c r="M1940" i="1"/>
  <c r="N1940" i="1" s="1"/>
  <c r="I1940" i="1"/>
  <c r="M1833" i="1"/>
  <c r="N1833" i="1" s="1"/>
  <c r="I1833" i="1"/>
  <c r="M1918" i="1"/>
  <c r="N1918" i="1" s="1"/>
  <c r="I1918" i="1"/>
  <c r="M1916" i="1"/>
  <c r="N1916" i="1" s="1"/>
  <c r="I1916" i="1"/>
  <c r="I1915" i="1"/>
  <c r="M1915" i="1"/>
  <c r="N1915" i="1" s="1"/>
  <c r="M1919" i="1"/>
  <c r="N1919" i="1" s="1"/>
  <c r="I1919" i="1"/>
  <c r="M1860" i="1"/>
  <c r="N1860" i="1" s="1"/>
  <c r="I1860" i="1"/>
  <c r="M1881" i="1"/>
  <c r="N1881" i="1" s="1"/>
  <c r="I1881" i="1"/>
  <c r="M1853" i="1"/>
  <c r="N1853" i="1" s="1"/>
  <c r="I1853" i="1"/>
  <c r="I1855" i="1"/>
  <c r="M1855" i="1"/>
  <c r="N1855" i="1" s="1"/>
  <c r="M1831" i="1"/>
  <c r="N1831" i="1" s="1"/>
  <c r="I1831" i="1"/>
  <c r="M1878" i="1"/>
  <c r="N1878" i="1" s="1"/>
  <c r="I1878" i="1"/>
  <c r="I1905" i="1"/>
  <c r="M1905" i="1"/>
  <c r="N1905" i="1" s="1"/>
  <c r="M1900" i="1"/>
  <c r="N1900" i="1" s="1"/>
  <c r="I1900" i="1"/>
  <c r="I1849" i="1"/>
  <c r="M1849" i="1"/>
  <c r="N1849" i="1" s="1"/>
  <c r="M1923" i="1"/>
  <c r="N1923" i="1" s="1"/>
  <c r="I1923" i="1"/>
  <c r="M1839" i="1"/>
  <c r="N1839" i="1" s="1"/>
  <c r="I1839" i="1"/>
  <c r="M1861" i="1"/>
  <c r="N1861" i="1" s="1"/>
  <c r="I1861" i="1"/>
  <c r="M1835" i="1"/>
  <c r="N1835" i="1" s="1"/>
  <c r="I1835" i="1"/>
  <c r="M1951" i="1"/>
  <c r="N1951" i="1" s="1"/>
  <c r="I1951" i="1"/>
  <c r="I1890" i="1"/>
  <c r="M1890" i="1"/>
  <c r="N1890" i="1" s="1"/>
  <c r="M1844" i="1"/>
  <c r="N1844" i="1" s="1"/>
  <c r="I1844" i="1"/>
  <c r="M1837" i="1"/>
  <c r="N1837" i="1" s="1"/>
  <c r="I1837" i="1"/>
  <c r="I1842" i="1"/>
  <c r="M1842" i="1"/>
  <c r="N1842" i="1" s="1"/>
  <c r="M1920" i="1"/>
  <c r="N1920" i="1" s="1"/>
  <c r="I1920" i="1"/>
  <c r="M1946" i="1"/>
  <c r="N1946" i="1" s="1"/>
  <c r="I1946" i="1"/>
  <c r="I1941" i="1"/>
  <c r="M1941" i="1"/>
  <c r="N1941" i="1" s="1"/>
  <c r="I1927" i="1"/>
  <c r="M1927" i="1"/>
  <c r="N1927" i="1" s="1"/>
  <c r="I1840" i="1"/>
  <c r="M1840" i="1"/>
  <c r="N1840" i="1" s="1"/>
  <c r="I1903" i="1"/>
  <c r="M1903" i="1"/>
  <c r="N1903" i="1" s="1"/>
  <c r="I1885" i="1"/>
  <c r="M1885" i="1"/>
  <c r="N1885" i="1" s="1"/>
  <c r="M1904" i="1"/>
  <c r="N1904" i="1" s="1"/>
  <c r="I1904" i="1"/>
  <c r="I1929" i="1"/>
  <c r="M1929" i="1"/>
  <c r="N1929" i="1" s="1"/>
  <c r="M1859" i="1"/>
  <c r="N1859" i="1" s="1"/>
  <c r="I1859" i="1"/>
  <c r="I1862" i="1"/>
  <c r="M1862" i="1"/>
  <c r="N1862" i="1" s="1"/>
  <c r="M1870" i="1"/>
  <c r="N1870" i="1" s="1"/>
  <c r="I1870" i="1"/>
  <c r="M1863" i="1"/>
  <c r="N1863" i="1" s="1"/>
  <c r="I1863" i="1"/>
  <c r="I1898" i="1"/>
  <c r="M1898" i="1"/>
  <c r="N1898" i="1" s="1"/>
  <c r="M1933" i="1"/>
  <c r="N1933" i="1" s="1"/>
  <c r="I1933" i="1"/>
  <c r="I1843" i="1"/>
  <c r="M1843" i="1"/>
  <c r="N1843" i="1" s="1"/>
  <c r="M1950" i="1"/>
  <c r="N1950" i="1" s="1"/>
  <c r="I1950" i="1"/>
  <c r="M1841" i="1"/>
  <c r="N1841" i="1" s="1"/>
  <c r="I1841" i="1"/>
  <c r="M1875" i="1"/>
  <c r="N1875" i="1" s="1"/>
  <c r="I1875" i="1"/>
  <c r="I1930" i="1"/>
  <c r="M1930" i="1"/>
  <c r="N1930" i="1" s="1"/>
  <c r="I1851" i="1"/>
  <c r="M1851" i="1"/>
  <c r="N1851" i="1" s="1"/>
  <c r="I1850" i="1"/>
  <c r="M1850" i="1"/>
  <c r="N1850" i="1" s="1"/>
  <c r="I1886" i="1"/>
  <c r="M1886" i="1"/>
  <c r="N1886" i="1" s="1"/>
  <c r="I1925" i="1"/>
  <c r="M1925" i="1"/>
  <c r="N1925" i="1" s="1"/>
  <c r="I1948" i="1"/>
  <c r="M1948" i="1"/>
  <c r="N1948" i="1" s="1"/>
  <c r="I1943" i="1"/>
  <c r="M1943" i="1"/>
  <c r="N1943" i="1" s="1"/>
  <c r="M1873" i="1"/>
  <c r="N1873" i="1" s="1"/>
  <c r="I1873" i="1"/>
  <c r="I1908" i="1"/>
  <c r="M1908" i="1"/>
  <c r="N1908" i="1" s="1"/>
  <c r="I1888" i="1"/>
  <c r="M1888" i="1"/>
  <c r="N1888" i="1" s="1"/>
  <c r="M1872" i="1"/>
  <c r="N1872" i="1" s="1"/>
  <c r="I1872" i="1"/>
  <c r="M1832" i="1"/>
  <c r="N1832" i="1" s="1"/>
  <c r="I1832" i="1"/>
  <c r="M1868" i="1"/>
  <c r="N1868" i="1" s="1"/>
  <c r="I1868" i="1"/>
  <c r="M1942" i="1"/>
  <c r="N1942" i="1" s="1"/>
  <c r="I1942" i="1"/>
  <c r="M1858" i="1"/>
  <c r="N1858" i="1" s="1"/>
  <c r="I1858" i="1"/>
  <c r="I1867" i="1"/>
  <c r="M1867" i="1"/>
  <c r="N1867" i="1" s="1"/>
  <c r="I1899" i="1"/>
  <c r="M1899" i="1"/>
  <c r="N1899" i="1" s="1"/>
  <c r="M1874" i="1"/>
  <c r="N1874" i="1" s="1"/>
  <c r="I1874" i="1"/>
  <c r="I1876" i="1"/>
  <c r="M1876" i="1"/>
  <c r="N1876" i="1" s="1"/>
  <c r="M1827" i="1"/>
  <c r="N1827" i="1" s="1"/>
  <c r="I1827" i="1"/>
  <c r="M1917" i="1"/>
  <c r="N1917" i="1" s="1"/>
  <c r="I1917" i="1"/>
  <c r="M1847" i="1"/>
  <c r="N1847" i="1" s="1"/>
  <c r="I1847" i="1"/>
  <c r="M1830" i="1"/>
  <c r="N1830" i="1" s="1"/>
  <c r="I1830" i="1"/>
  <c r="M1949" i="1"/>
  <c r="N1949" i="1" s="1"/>
  <c r="I1949" i="1"/>
  <c r="I1934" i="1"/>
  <c r="M1934" i="1"/>
  <c r="N1934" i="1" s="1"/>
  <c r="I1945" i="1"/>
  <c r="M1945" i="1"/>
  <c r="N1945" i="1" s="1"/>
  <c r="M1865" i="1"/>
  <c r="N1865" i="1" s="1"/>
  <c r="I1865" i="1"/>
  <c r="I1911" i="1"/>
  <c r="M1911" i="1"/>
  <c r="N1911" i="1" s="1"/>
  <c r="I1854" i="1"/>
  <c r="M1854" i="1"/>
  <c r="N1854" i="1" s="1"/>
  <c r="I1914" i="1"/>
  <c r="M1914" i="1"/>
  <c r="N1914" i="1" s="1"/>
  <c r="I1883" i="1"/>
  <c r="M1883" i="1"/>
  <c r="N1883" i="1" s="1"/>
  <c r="I1926" i="1"/>
  <c r="M1926" i="1"/>
  <c r="N1926" i="1" s="1"/>
  <c r="I1901" i="1"/>
  <c r="M1901" i="1"/>
  <c r="N1901" i="1" s="1"/>
  <c r="M1852" i="1"/>
  <c r="N1852" i="1" s="1"/>
  <c r="I1852" i="1"/>
  <c r="I1889" i="1"/>
  <c r="M1889" i="1"/>
  <c r="N1889" i="1" s="1"/>
  <c r="M1882" i="1"/>
  <c r="N1882" i="1" s="1"/>
  <c r="I1882" i="1"/>
  <c r="M1897" i="1"/>
  <c r="N1897" i="1" s="1"/>
  <c r="I1897" i="1"/>
  <c r="M1871" i="1"/>
  <c r="N1871" i="1" s="1"/>
  <c r="I1871" i="1"/>
  <c r="M1877" i="1"/>
  <c r="N1877" i="1" s="1"/>
  <c r="I1877" i="1"/>
  <c r="I1894" i="1"/>
  <c r="M1894" i="1"/>
  <c r="N1894" i="1" s="1"/>
  <c r="M1836" i="1"/>
  <c r="N1836" i="1" s="1"/>
  <c r="I1836" i="1"/>
  <c r="M1938" i="1"/>
  <c r="N1938" i="1" s="1"/>
  <c r="I1938" i="1"/>
  <c r="M1848" i="1"/>
  <c r="N1848" i="1" s="1"/>
  <c r="I1848" i="1"/>
  <c r="I1896" i="1"/>
  <c r="M1896" i="1"/>
  <c r="N1896" i="1" s="1"/>
  <c r="M1939" i="1"/>
  <c r="N1939" i="1" s="1"/>
  <c r="I1939" i="1"/>
  <c r="I1932" i="1"/>
  <c r="M1932" i="1"/>
  <c r="N1932" i="1" s="1"/>
  <c r="M1913" i="1"/>
  <c r="N1913" i="1" s="1"/>
  <c r="I1913" i="1"/>
  <c r="M1928" i="1"/>
  <c r="N1928" i="1" s="1"/>
  <c r="I1928" i="1"/>
  <c r="M1880" i="1"/>
  <c r="N1880" i="1" s="1"/>
  <c r="I1880" i="1"/>
  <c r="I1887" i="1"/>
  <c r="M1887" i="1"/>
  <c r="N1887" i="1" s="1"/>
  <c r="I1856" i="1"/>
  <c r="M1856" i="1"/>
  <c r="N1856" i="1" s="1"/>
  <c r="F39" i="1"/>
  <c r="I39" i="1" s="1"/>
  <c r="C40" i="1"/>
  <c r="D40" i="1"/>
  <c r="F40" i="1" s="1"/>
  <c r="H40" i="1" a="1"/>
  <c r="H40" i="1" s="1"/>
  <c r="G41" i="1"/>
  <c r="B41" i="1"/>
  <c r="A41" i="1"/>
  <c r="J39" i="1" l="1"/>
  <c r="K39" i="1" s="1"/>
  <c r="D41" i="1"/>
  <c r="F41" i="1" s="1"/>
  <c r="C41" i="1"/>
  <c r="B42" i="1"/>
  <c r="H41" i="1" a="1"/>
  <c r="H41" i="1" s="1"/>
  <c r="G42" i="1"/>
  <c r="A42" i="1"/>
  <c r="J40" i="1"/>
  <c r="I40" i="1"/>
  <c r="K40" i="1" s="1"/>
  <c r="D42" i="1" l="1"/>
  <c r="C42" i="1"/>
  <c r="H42" i="1" a="1"/>
  <c r="H42" i="1" s="1"/>
  <c r="G43" i="1"/>
  <c r="B43" i="1"/>
  <c r="A43" i="1"/>
  <c r="J41" i="1"/>
  <c r="I41" i="1"/>
  <c r="F42" i="1" l="1"/>
  <c r="I42" i="1" s="1"/>
  <c r="K41" i="1"/>
  <c r="H43" i="1" a="1"/>
  <c r="H43" i="1" s="1"/>
  <c r="G44" i="1"/>
  <c r="B44" i="1"/>
  <c r="A44" i="1"/>
  <c r="C43" i="1"/>
  <c r="D43" i="1"/>
  <c r="F43" i="1" s="1"/>
  <c r="J42" i="1" l="1"/>
  <c r="K42" i="1" s="1"/>
  <c r="J43" i="1"/>
  <c r="I43" i="1"/>
  <c r="D44" i="1"/>
  <c r="C44" i="1"/>
  <c r="G45" i="1"/>
  <c r="B45" i="1"/>
  <c r="H44" i="1" a="1"/>
  <c r="H44" i="1" s="1"/>
  <c r="A45" i="1"/>
  <c r="F44" i="1" l="1"/>
  <c r="I44" i="1" s="1"/>
  <c r="K43" i="1"/>
  <c r="D45" i="1"/>
  <c r="F45" i="1" s="1"/>
  <c r="C45" i="1"/>
  <c r="B46" i="1"/>
  <c r="H45" i="1" a="1"/>
  <c r="H45" i="1" s="1"/>
  <c r="G46" i="1"/>
  <c r="A46" i="1"/>
  <c r="J44" i="1" l="1"/>
  <c r="K44" i="1" s="1"/>
  <c r="D46" i="1"/>
  <c r="C46" i="1"/>
  <c r="B47" i="1"/>
  <c r="H46" i="1" a="1"/>
  <c r="H46" i="1" s="1"/>
  <c r="G47" i="1"/>
  <c r="A47" i="1"/>
  <c r="J45" i="1"/>
  <c r="I45" i="1"/>
  <c r="F46" i="1" l="1"/>
  <c r="I46" i="1" s="1"/>
  <c r="K45" i="1"/>
  <c r="D47" i="1"/>
  <c r="C47" i="1"/>
  <c r="H47" i="1" a="1"/>
  <c r="H47" i="1" s="1"/>
  <c r="B48" i="1"/>
  <c r="G48" i="1"/>
  <c r="A48" i="1"/>
  <c r="J46" i="1" l="1"/>
  <c r="K46" i="1" s="1"/>
  <c r="F47" i="1"/>
  <c r="I47" i="1" s="1"/>
  <c r="C48" i="1"/>
  <c r="D48" i="1"/>
  <c r="F48" i="1" s="1"/>
  <c r="G49" i="1"/>
  <c r="H48" i="1" a="1"/>
  <c r="H48" i="1" s="1"/>
  <c r="B49" i="1"/>
  <c r="A49" i="1"/>
  <c r="J47" i="1" l="1"/>
  <c r="K47" i="1" s="1"/>
  <c r="D49" i="1"/>
  <c r="C49" i="1"/>
  <c r="G50" i="1"/>
  <c r="H49" i="1" a="1"/>
  <c r="H49" i="1" s="1"/>
  <c r="B50" i="1"/>
  <c r="A50" i="1"/>
  <c r="J48" i="1"/>
  <c r="I48" i="1"/>
  <c r="F49" i="1" l="1"/>
  <c r="I49" i="1" s="1"/>
  <c r="K48" i="1"/>
  <c r="D50" i="1"/>
  <c r="F50" i="1" s="1"/>
  <c r="C50" i="1"/>
  <c r="H50" i="1" a="1"/>
  <c r="H50" i="1" s="1"/>
  <c r="G51" i="1"/>
  <c r="B51" i="1"/>
  <c r="A51" i="1"/>
  <c r="J49" i="1" l="1"/>
  <c r="K49" i="1" s="1"/>
  <c r="C51" i="1"/>
  <c r="D51" i="1"/>
  <c r="F51" i="1" s="1"/>
  <c r="G52" i="1"/>
  <c r="H51" i="1" a="1"/>
  <c r="H51" i="1" s="1"/>
  <c r="B52" i="1"/>
  <c r="A52" i="1"/>
  <c r="J50" i="1"/>
  <c r="I50" i="1"/>
  <c r="K50" i="1" l="1"/>
  <c r="D52" i="1"/>
  <c r="C52" i="1"/>
  <c r="B53" i="1"/>
  <c r="G53" i="1"/>
  <c r="H52" i="1" a="1"/>
  <c r="H52" i="1" s="1"/>
  <c r="A53" i="1"/>
  <c r="J51" i="1"/>
  <c r="I51" i="1"/>
  <c r="F52" i="1" l="1"/>
  <c r="I52" i="1" s="1"/>
  <c r="K51" i="1"/>
  <c r="D53" i="1"/>
  <c r="C53" i="1"/>
  <c r="H53" i="1" a="1"/>
  <c r="H53" i="1" s="1"/>
  <c r="B54" i="1"/>
  <c r="G54" i="1"/>
  <c r="A54" i="1"/>
  <c r="J52" i="1" l="1"/>
  <c r="K52" i="1" s="1"/>
  <c r="F53" i="1"/>
  <c r="I53" i="1" s="1"/>
  <c r="C54" i="1"/>
  <c r="D54" i="1"/>
  <c r="B55" i="1"/>
  <c r="H54" i="1" a="1"/>
  <c r="H54" i="1" s="1"/>
  <c r="G55" i="1"/>
  <c r="A55" i="1"/>
  <c r="J53" i="1" l="1"/>
  <c r="K53" i="1" s="1"/>
  <c r="F54" i="1"/>
  <c r="I54" i="1" s="1"/>
  <c r="D55" i="1"/>
  <c r="C55" i="1"/>
  <c r="H55" i="1" a="1"/>
  <c r="H55" i="1" s="1"/>
  <c r="B56" i="1"/>
  <c r="G56" i="1"/>
  <c r="A56" i="1"/>
  <c r="J54" i="1" l="1"/>
  <c r="K54" i="1" s="1"/>
  <c r="F55" i="1"/>
  <c r="I55" i="1" s="1"/>
  <c r="D56" i="1"/>
  <c r="F56" i="1" s="1"/>
  <c r="C56" i="1"/>
  <c r="G57" i="1"/>
  <c r="H56" i="1" a="1"/>
  <c r="H56" i="1" s="1"/>
  <c r="B57" i="1"/>
  <c r="A57" i="1"/>
  <c r="J55" i="1" l="1"/>
  <c r="K55" i="1" s="1"/>
  <c r="D57" i="1"/>
  <c r="C57" i="1"/>
  <c r="H57" i="1" a="1"/>
  <c r="H57" i="1" s="1"/>
  <c r="B58" i="1"/>
  <c r="G58" i="1"/>
  <c r="A58" i="1"/>
  <c r="J56" i="1"/>
  <c r="I56" i="1"/>
  <c r="K56" i="1" s="1"/>
  <c r="F57" i="1" l="1"/>
  <c r="I57" i="1" s="1"/>
  <c r="D58" i="1"/>
  <c r="F58" i="1" s="1"/>
  <c r="C58" i="1"/>
  <c r="B59" i="1"/>
  <c r="G59" i="1"/>
  <c r="H58" i="1" a="1"/>
  <c r="H58" i="1" s="1"/>
  <c r="A59" i="1"/>
  <c r="J57" i="1" l="1"/>
  <c r="K57" i="1" s="1"/>
  <c r="D59" i="1"/>
  <c r="C59" i="1"/>
  <c r="B60" i="1"/>
  <c r="H59" i="1" a="1"/>
  <c r="H59" i="1" s="1"/>
  <c r="G60" i="1"/>
  <c r="A60" i="1"/>
  <c r="J58" i="1"/>
  <c r="I58" i="1"/>
  <c r="K58" i="1" s="1"/>
  <c r="F59" i="1" l="1"/>
  <c r="I59" i="1" s="1"/>
  <c r="D60" i="1"/>
  <c r="F60" i="1" s="1"/>
  <c r="C60" i="1"/>
  <c r="H60" i="1" a="1"/>
  <c r="H60" i="1" s="1"/>
  <c r="G61" i="1"/>
  <c r="B61" i="1"/>
  <c r="A61" i="1"/>
  <c r="J59" i="1" l="1"/>
  <c r="K59" i="1" s="1"/>
  <c r="D61" i="1"/>
  <c r="C61" i="1"/>
  <c r="B62" i="1"/>
  <c r="H61" i="1" a="1"/>
  <c r="H61" i="1" s="1"/>
  <c r="G62" i="1"/>
  <c r="A62" i="1"/>
  <c r="J60" i="1"/>
  <c r="I60" i="1"/>
  <c r="F61" i="1" l="1"/>
  <c r="I61" i="1" s="1"/>
  <c r="K60" i="1"/>
  <c r="H62" i="1" a="1"/>
  <c r="H62" i="1" s="1"/>
  <c r="G63" i="1"/>
  <c r="B63" i="1"/>
  <c r="A63" i="1"/>
  <c r="C62" i="1"/>
  <c r="D62" i="1"/>
  <c r="F62" i="1" s="1"/>
  <c r="J61" i="1" l="1"/>
  <c r="K61" i="1" s="1"/>
  <c r="J62" i="1"/>
  <c r="I62" i="1"/>
  <c r="D63" i="1"/>
  <c r="C63" i="1"/>
  <c r="B64" i="1"/>
  <c r="G64" i="1"/>
  <c r="H63" i="1" a="1"/>
  <c r="H63" i="1" s="1"/>
  <c r="A64" i="1"/>
  <c r="F63" i="1" l="1"/>
  <c r="I63" i="1" s="1"/>
  <c r="K62" i="1"/>
  <c r="G65" i="1"/>
  <c r="B65" i="1"/>
  <c r="H64" i="1" a="1"/>
  <c r="H64" i="1" s="1"/>
  <c r="A65" i="1"/>
  <c r="D64" i="1"/>
  <c r="C64" i="1"/>
  <c r="J63" i="1" l="1"/>
  <c r="K63" i="1" s="1"/>
  <c r="F64" i="1"/>
  <c r="J64" i="1" s="1"/>
  <c r="C65" i="1"/>
  <c r="D65" i="1"/>
  <c r="F65" i="1" s="1"/>
  <c r="G66" i="1"/>
  <c r="H65" i="1" a="1"/>
  <c r="H65" i="1" s="1"/>
  <c r="B66" i="1"/>
  <c r="A66" i="1"/>
  <c r="I64" i="1" l="1"/>
  <c r="K64" i="1" s="1"/>
  <c r="D66" i="1"/>
  <c r="F66" i="1" s="1"/>
  <c r="C66" i="1"/>
  <c r="G67" i="1"/>
  <c r="H66" i="1" a="1"/>
  <c r="H66" i="1" s="1"/>
  <c r="B67" i="1"/>
  <c r="A67" i="1"/>
  <c r="J65" i="1"/>
  <c r="I65" i="1"/>
  <c r="K65" i="1" s="1"/>
  <c r="C67" i="1" l="1"/>
  <c r="D67" i="1"/>
  <c r="F67" i="1" s="1"/>
  <c r="B68" i="1"/>
  <c r="G68" i="1"/>
  <c r="H67" i="1" a="1"/>
  <c r="H67" i="1" s="1"/>
  <c r="A68" i="1"/>
  <c r="J66" i="1"/>
  <c r="I66" i="1"/>
  <c r="K66" i="1" s="1"/>
  <c r="C68" i="1" l="1"/>
  <c r="D68" i="1"/>
  <c r="B69" i="1"/>
  <c r="G69" i="1"/>
  <c r="H68" i="1" a="1"/>
  <c r="H68" i="1" s="1"/>
  <c r="A69" i="1"/>
  <c r="J67" i="1"/>
  <c r="I67" i="1"/>
  <c r="K67" i="1" s="1"/>
  <c r="F68" i="1" l="1"/>
  <c r="I68" i="1" s="1"/>
  <c r="D69" i="1"/>
  <c r="F69" i="1" s="1"/>
  <c r="C69" i="1"/>
  <c r="H69" i="1" a="1"/>
  <c r="H69" i="1" s="1"/>
  <c r="B70" i="1"/>
  <c r="G70" i="1"/>
  <c r="A70" i="1"/>
  <c r="J68" i="1" l="1"/>
  <c r="K68" i="1" s="1"/>
  <c r="D70" i="1"/>
  <c r="C70" i="1"/>
  <c r="G71" i="1"/>
  <c r="H70" i="1" a="1"/>
  <c r="H70" i="1" s="1"/>
  <c r="B71" i="1"/>
  <c r="A71" i="1"/>
  <c r="J69" i="1"/>
  <c r="I69" i="1"/>
  <c r="K69" i="1" s="1"/>
  <c r="F70" i="1" l="1"/>
  <c r="I70" i="1" s="1"/>
  <c r="H71" i="1" a="1"/>
  <c r="H71" i="1" s="1"/>
  <c r="B72" i="1"/>
  <c r="G72" i="1"/>
  <c r="A72" i="1"/>
  <c r="D71" i="1"/>
  <c r="C71" i="1"/>
  <c r="J70" i="1" l="1"/>
  <c r="K70" i="1" s="1"/>
  <c r="F71" i="1"/>
  <c r="J71" i="1" s="1"/>
  <c r="D72" i="1"/>
  <c r="F72" i="1" s="1"/>
  <c r="C72" i="1"/>
  <c r="H72" i="1" a="1"/>
  <c r="H72" i="1" s="1"/>
  <c r="G73" i="1"/>
  <c r="B73" i="1"/>
  <c r="A73" i="1"/>
  <c r="I71" i="1" l="1"/>
  <c r="K71" i="1" s="1"/>
  <c r="C73" i="1"/>
  <c r="D73" i="1"/>
  <c r="F73" i="1" s="1"/>
  <c r="B74" i="1"/>
  <c r="G74" i="1"/>
  <c r="H73" i="1" a="1"/>
  <c r="H73" i="1" s="1"/>
  <c r="A74" i="1"/>
  <c r="J72" i="1"/>
  <c r="I72" i="1"/>
  <c r="K72" i="1" s="1"/>
  <c r="C74" i="1" l="1"/>
  <c r="D74" i="1"/>
  <c r="F74" i="1" s="1"/>
  <c r="H74" i="1" a="1"/>
  <c r="H74" i="1" s="1"/>
  <c r="G75" i="1"/>
  <c r="B75" i="1"/>
  <c r="A75" i="1"/>
  <c r="J73" i="1"/>
  <c r="I73" i="1"/>
  <c r="K73" i="1" s="1"/>
  <c r="D75" i="1" l="1"/>
  <c r="F75" i="1" s="1"/>
  <c r="C75" i="1"/>
  <c r="G76" i="1"/>
  <c r="B76" i="1"/>
  <c r="H75" i="1" a="1"/>
  <c r="H75" i="1" s="1"/>
  <c r="A76" i="1"/>
  <c r="J74" i="1"/>
  <c r="I74" i="1"/>
  <c r="K74" i="1" s="1"/>
  <c r="C76" i="1" l="1"/>
  <c r="D76" i="1"/>
  <c r="F76" i="1" s="1"/>
  <c r="G77" i="1"/>
  <c r="H76" i="1" a="1"/>
  <c r="H76" i="1" s="1"/>
  <c r="B77" i="1"/>
  <c r="A77" i="1"/>
  <c r="J75" i="1"/>
  <c r="I75" i="1"/>
  <c r="K75" i="1" s="1"/>
  <c r="D77" i="1" l="1"/>
  <c r="F77" i="1" s="1"/>
  <c r="C77" i="1"/>
  <c r="B78" i="1"/>
  <c r="G78" i="1"/>
  <c r="H77" i="1" a="1"/>
  <c r="H77" i="1" s="1"/>
  <c r="A78" i="1"/>
  <c r="J76" i="1"/>
  <c r="I76" i="1"/>
  <c r="K76" i="1" s="1"/>
  <c r="D78" i="1" l="1"/>
  <c r="F78" i="1" s="1"/>
  <c r="C78" i="1"/>
  <c r="H78" i="1" a="1"/>
  <c r="H78" i="1" s="1"/>
  <c r="B79" i="1"/>
  <c r="G79" i="1"/>
  <c r="A79" i="1"/>
  <c r="J77" i="1"/>
  <c r="I77" i="1"/>
  <c r="K77" i="1" s="1"/>
  <c r="C79" i="1" l="1"/>
  <c r="D79" i="1"/>
  <c r="B80" i="1"/>
  <c r="G80" i="1"/>
  <c r="H79" i="1" a="1"/>
  <c r="H79" i="1" s="1"/>
  <c r="A80" i="1"/>
  <c r="J78" i="1"/>
  <c r="I78" i="1"/>
  <c r="K78" i="1" s="1"/>
  <c r="F79" i="1" l="1"/>
  <c r="J79" i="1" s="1"/>
  <c r="D80" i="1"/>
  <c r="C80" i="1"/>
  <c r="G81" i="1"/>
  <c r="H80" i="1" a="1"/>
  <c r="H80" i="1" s="1"/>
  <c r="B81" i="1"/>
  <c r="A81" i="1"/>
  <c r="I79" i="1" l="1"/>
  <c r="K79" i="1" s="1"/>
  <c r="F80" i="1"/>
  <c r="I80" i="1" s="1"/>
  <c r="D81" i="1"/>
  <c r="F81" i="1" s="1"/>
  <c r="C81" i="1"/>
  <c r="H81" i="1" a="1"/>
  <c r="H81" i="1" s="1"/>
  <c r="B82" i="1"/>
  <c r="G82" i="1"/>
  <c r="A82" i="1"/>
  <c r="J80" i="1" l="1"/>
  <c r="K80" i="1" s="1"/>
  <c r="D82" i="1"/>
  <c r="F82" i="1" s="1"/>
  <c r="C82" i="1"/>
  <c r="B83" i="1"/>
  <c r="G83" i="1"/>
  <c r="H82" i="1" a="1"/>
  <c r="H82" i="1" s="1"/>
  <c r="A83" i="1"/>
  <c r="J81" i="1"/>
  <c r="I81" i="1"/>
  <c r="K81" i="1" s="1"/>
  <c r="D83" i="1" l="1"/>
  <c r="C83" i="1"/>
  <c r="H83" i="1" a="1"/>
  <c r="H83" i="1" s="1"/>
  <c r="G84" i="1"/>
  <c r="B84" i="1"/>
  <c r="A84" i="1"/>
  <c r="J82" i="1"/>
  <c r="I82" i="1"/>
  <c r="K82" i="1" s="1"/>
  <c r="F83" i="1" l="1"/>
  <c r="J83" i="1" s="1"/>
  <c r="C84" i="1"/>
  <c r="D84" i="1"/>
  <c r="F84" i="1" s="1"/>
  <c r="B85" i="1"/>
  <c r="H84" i="1" a="1"/>
  <c r="H84" i="1" s="1"/>
  <c r="G85" i="1"/>
  <c r="A85" i="1"/>
  <c r="I83" i="1" l="1"/>
  <c r="K83" i="1" s="1"/>
  <c r="D85" i="1"/>
  <c r="C85" i="1"/>
  <c r="B86" i="1"/>
  <c r="H85" i="1" a="1"/>
  <c r="H85" i="1" s="1"/>
  <c r="G86" i="1"/>
  <c r="A86" i="1"/>
  <c r="J84" i="1"/>
  <c r="I84" i="1"/>
  <c r="K84" i="1" s="1"/>
  <c r="F85" i="1" l="1"/>
  <c r="I85" i="1" s="1"/>
  <c r="D86" i="1"/>
  <c r="C86" i="1"/>
  <c r="G87" i="1"/>
  <c r="B87" i="1"/>
  <c r="H86" i="1" a="1"/>
  <c r="H86" i="1" s="1"/>
  <c r="A87" i="1"/>
  <c r="J85" i="1" l="1"/>
  <c r="K85" i="1"/>
  <c r="F86" i="1"/>
  <c r="I86" i="1" s="1"/>
  <c r="D87" i="1"/>
  <c r="C87" i="1"/>
  <c r="H87" i="1" a="1"/>
  <c r="H87" i="1" s="1"/>
  <c r="B88" i="1"/>
  <c r="G88" i="1"/>
  <c r="A88" i="1"/>
  <c r="J86" i="1" l="1"/>
  <c r="K86" i="1" s="1"/>
  <c r="F87" i="1"/>
  <c r="J87" i="1" s="1"/>
  <c r="D88" i="1"/>
  <c r="F88" i="1" s="1"/>
  <c r="C88" i="1"/>
  <c r="H88" i="1" a="1"/>
  <c r="H88" i="1" s="1"/>
  <c r="G89" i="1"/>
  <c r="B89" i="1"/>
  <c r="A89" i="1"/>
  <c r="I87" i="1" l="1"/>
  <c r="K87" i="1" s="1"/>
  <c r="D89" i="1"/>
  <c r="C89" i="1"/>
  <c r="H89" i="1" a="1"/>
  <c r="H89" i="1" s="1"/>
  <c r="B90" i="1"/>
  <c r="G90" i="1"/>
  <c r="A90" i="1"/>
  <c r="J88" i="1"/>
  <c r="I88" i="1"/>
  <c r="F89" i="1" l="1"/>
  <c r="I89" i="1" s="1"/>
  <c r="K88" i="1"/>
  <c r="D90" i="1"/>
  <c r="F90" i="1" s="1"/>
  <c r="C90" i="1"/>
  <c r="B91" i="1"/>
  <c r="G91" i="1"/>
  <c r="H90" i="1" a="1"/>
  <c r="H90" i="1" s="1"/>
  <c r="A91" i="1"/>
  <c r="J89" i="1" l="1"/>
  <c r="K89" i="1" s="1"/>
  <c r="D91" i="1"/>
  <c r="C91" i="1"/>
  <c r="G92" i="1"/>
  <c r="H91" i="1" a="1"/>
  <c r="H91" i="1" s="1"/>
  <c r="B92" i="1"/>
  <c r="A92" i="1"/>
  <c r="J90" i="1"/>
  <c r="I90" i="1"/>
  <c r="K90" i="1" s="1"/>
  <c r="F91" i="1" l="1"/>
  <c r="I91" i="1" s="1"/>
  <c r="D92" i="1"/>
  <c r="F92" i="1" s="1"/>
  <c r="C92" i="1"/>
  <c r="H92" i="1" a="1"/>
  <c r="H92" i="1" s="1"/>
  <c r="B93" i="1"/>
  <c r="G93" i="1"/>
  <c r="A93" i="1"/>
  <c r="J91" i="1" l="1"/>
  <c r="K91" i="1"/>
  <c r="C93" i="1"/>
  <c r="D93" i="1"/>
  <c r="H93" i="1" a="1"/>
  <c r="H93" i="1" s="1"/>
  <c r="B94" i="1"/>
  <c r="G94" i="1"/>
  <c r="A94" i="1"/>
  <c r="J92" i="1"/>
  <c r="I92" i="1"/>
  <c r="K92" i="1" s="1"/>
  <c r="F93" i="1" l="1"/>
  <c r="I93" i="1" s="1"/>
  <c r="C94" i="1"/>
  <c r="D94" i="1"/>
  <c r="F94" i="1" s="1"/>
  <c r="B95" i="1"/>
  <c r="H94" i="1" a="1"/>
  <c r="H94" i="1" s="1"/>
  <c r="G95" i="1"/>
  <c r="A95" i="1"/>
  <c r="J93" i="1" l="1"/>
  <c r="K93" i="1" s="1"/>
  <c r="C95" i="1"/>
  <c r="D95" i="1"/>
  <c r="F95" i="1" s="1"/>
  <c r="I95" i="1" s="1"/>
  <c r="H95" i="1" a="1"/>
  <c r="H95" i="1" s="1"/>
  <c r="B96" i="1"/>
  <c r="G96" i="1"/>
  <c r="A96" i="1"/>
  <c r="J94" i="1"/>
  <c r="I94" i="1"/>
  <c r="K94" i="1" s="1"/>
  <c r="C96" i="1" l="1"/>
  <c r="D96" i="1"/>
  <c r="F96" i="1" s="1"/>
  <c r="G97" i="1"/>
  <c r="B97" i="1"/>
  <c r="H96" i="1" a="1"/>
  <c r="H96" i="1" s="1"/>
  <c r="A97" i="1"/>
  <c r="J95" i="1"/>
  <c r="K95" i="1" s="1"/>
  <c r="D97" i="1" l="1"/>
  <c r="C97" i="1"/>
  <c r="H97" i="1" a="1"/>
  <c r="H97" i="1" s="1"/>
  <c r="B98" i="1"/>
  <c r="G98" i="1"/>
  <c r="A98" i="1"/>
  <c r="J96" i="1"/>
  <c r="I96" i="1"/>
  <c r="K96" i="1" s="1"/>
  <c r="F97" i="1" l="1"/>
  <c r="I97" i="1" s="1"/>
  <c r="D98" i="1"/>
  <c r="C98" i="1"/>
  <c r="B99" i="1"/>
  <c r="G99" i="1"/>
  <c r="H98" i="1" a="1"/>
  <c r="H98" i="1" s="1"/>
  <c r="A99" i="1"/>
  <c r="J97" i="1" l="1"/>
  <c r="K97" i="1" s="1"/>
  <c r="F98" i="1"/>
  <c r="I98" i="1" s="1"/>
  <c r="B100" i="1"/>
  <c r="G100" i="1"/>
  <c r="H99" i="1" a="1"/>
  <c r="H99" i="1" s="1"/>
  <c r="A100" i="1"/>
  <c r="D99" i="1"/>
  <c r="C99" i="1"/>
  <c r="J98" i="1" l="1"/>
  <c r="K98" i="1" s="1"/>
  <c r="F99" i="1"/>
  <c r="J99" i="1" s="1"/>
  <c r="D100" i="1"/>
  <c r="F100" i="1" s="1"/>
  <c r="C100" i="1"/>
  <c r="B101" i="1"/>
  <c r="H100" i="1" a="1"/>
  <c r="H100" i="1" s="1"/>
  <c r="G101" i="1"/>
  <c r="A101" i="1"/>
  <c r="I99" i="1" l="1"/>
  <c r="K99" i="1" s="1"/>
  <c r="D101" i="1"/>
  <c r="F101" i="1" s="1"/>
  <c r="C101" i="1"/>
  <c r="H101" i="1" a="1"/>
  <c r="H101" i="1" s="1"/>
  <c r="B102" i="1"/>
  <c r="G102" i="1"/>
  <c r="A102" i="1"/>
  <c r="J100" i="1"/>
  <c r="I100" i="1"/>
  <c r="K100" i="1" s="1"/>
  <c r="D102" i="1" l="1"/>
  <c r="F102" i="1" s="1"/>
  <c r="C102" i="1"/>
  <c r="B103" i="1"/>
  <c r="G103" i="1"/>
  <c r="H102" i="1" a="1"/>
  <c r="H102" i="1" s="1"/>
  <c r="A103" i="1"/>
  <c r="J101" i="1"/>
  <c r="I101" i="1"/>
  <c r="K101" i="1" s="1"/>
  <c r="C103" i="1" l="1"/>
  <c r="D103" i="1"/>
  <c r="G104" i="1"/>
  <c r="B104" i="1"/>
  <c r="H103" i="1" a="1"/>
  <c r="H103" i="1" s="1"/>
  <c r="A104" i="1"/>
  <c r="J102" i="1"/>
  <c r="I102" i="1"/>
  <c r="K102" i="1" s="1"/>
  <c r="F103" i="1" l="1"/>
  <c r="J103" i="1" s="1"/>
  <c r="D104" i="1"/>
  <c r="F104" i="1" s="1"/>
  <c r="C104" i="1"/>
  <c r="H104" i="1" a="1"/>
  <c r="H104" i="1" s="1"/>
  <c r="G105" i="1"/>
  <c r="B105" i="1"/>
  <c r="A105" i="1"/>
  <c r="I103" i="1" l="1"/>
  <c r="K103" i="1" s="1"/>
  <c r="C105" i="1"/>
  <c r="D105" i="1"/>
  <c r="G106" i="1"/>
  <c r="H105" i="1" a="1"/>
  <c r="H105" i="1" s="1"/>
  <c r="B106" i="1"/>
  <c r="A106" i="1"/>
  <c r="J104" i="1"/>
  <c r="I104" i="1"/>
  <c r="K104" i="1" s="1"/>
  <c r="F105" i="1" l="1"/>
  <c r="J105" i="1" s="1"/>
  <c r="H106" i="1" a="1"/>
  <c r="H106" i="1" s="1"/>
  <c r="B107" i="1"/>
  <c r="G107" i="1"/>
  <c r="A107" i="1"/>
  <c r="D106" i="1"/>
  <c r="C106" i="1"/>
  <c r="I105" i="1" l="1"/>
  <c r="K105" i="1" s="1"/>
  <c r="F106" i="1"/>
  <c r="I106" i="1" s="1"/>
  <c r="C107" i="1"/>
  <c r="D107" i="1"/>
  <c r="G108" i="1"/>
  <c r="B108" i="1"/>
  <c r="H107" i="1" a="1"/>
  <c r="H107" i="1" s="1"/>
  <c r="A108" i="1"/>
  <c r="J106" i="1" l="1"/>
  <c r="K106" i="1" s="1"/>
  <c r="F107" i="1"/>
  <c r="J107" i="1" s="1"/>
  <c r="D108" i="1"/>
  <c r="F108" i="1" s="1"/>
  <c r="C108" i="1"/>
  <c r="H108" i="1" a="1"/>
  <c r="H108" i="1" s="1"/>
  <c r="G109" i="1"/>
  <c r="B109" i="1"/>
  <c r="A109" i="1"/>
  <c r="I107" i="1" l="1"/>
  <c r="K107" i="1" s="1"/>
  <c r="D109" i="1"/>
  <c r="C109" i="1"/>
  <c r="B110" i="1"/>
  <c r="G110" i="1"/>
  <c r="H109" i="1" a="1"/>
  <c r="H109" i="1" s="1"/>
  <c r="A110" i="1"/>
  <c r="J108" i="1"/>
  <c r="I108" i="1"/>
  <c r="K108" i="1" s="1"/>
  <c r="F109" i="1" l="1"/>
  <c r="J109" i="1" s="1"/>
  <c r="D110" i="1"/>
  <c r="C110" i="1"/>
  <c r="B111" i="1"/>
  <c r="H110" i="1" a="1"/>
  <c r="H110" i="1" s="1"/>
  <c r="G111" i="1"/>
  <c r="A111" i="1"/>
  <c r="I109" i="1" l="1"/>
  <c r="K109" i="1" s="1"/>
  <c r="F110" i="1"/>
  <c r="I110" i="1" s="1"/>
  <c r="C111" i="1"/>
  <c r="D111" i="1"/>
  <c r="F111" i="1" s="1"/>
  <c r="G112" i="1"/>
  <c r="B112" i="1"/>
  <c r="H111" i="1" a="1"/>
  <c r="H111" i="1" s="1"/>
  <c r="A112" i="1"/>
  <c r="J110" i="1" l="1"/>
  <c r="K110" i="1" s="1"/>
  <c r="D112" i="1"/>
  <c r="C112" i="1"/>
  <c r="H112" i="1" a="1"/>
  <c r="H112" i="1" s="1"/>
  <c r="G113" i="1"/>
  <c r="B113" i="1"/>
  <c r="A113" i="1"/>
  <c r="J111" i="1"/>
  <c r="I111" i="1"/>
  <c r="K111" i="1" s="1"/>
  <c r="F112" i="1" l="1"/>
  <c r="J112" i="1" s="1"/>
  <c r="D113" i="1"/>
  <c r="F113" i="1" s="1"/>
  <c r="C113" i="1"/>
  <c r="H113" i="1" a="1"/>
  <c r="H113" i="1" s="1"/>
  <c r="G114" i="1"/>
  <c r="B114" i="1"/>
  <c r="A114" i="1"/>
  <c r="I112" i="1" l="1"/>
  <c r="K112" i="1" s="1"/>
  <c r="D114" i="1"/>
  <c r="F114" i="1" s="1"/>
  <c r="C114" i="1"/>
  <c r="B115" i="1"/>
  <c r="G115" i="1"/>
  <c r="H114" i="1" a="1"/>
  <c r="H114" i="1" s="1"/>
  <c r="A115" i="1"/>
  <c r="J113" i="1"/>
  <c r="I113" i="1"/>
  <c r="K113" i="1" s="1"/>
  <c r="D115" i="1" l="1"/>
  <c r="C115" i="1"/>
  <c r="H115" i="1" a="1"/>
  <c r="H115" i="1" s="1"/>
  <c r="B116" i="1"/>
  <c r="G116" i="1"/>
  <c r="A116" i="1"/>
  <c r="J114" i="1"/>
  <c r="I114" i="1"/>
  <c r="K114" i="1" s="1"/>
  <c r="F115" i="1" l="1"/>
  <c r="I115" i="1" s="1"/>
  <c r="C116" i="1"/>
  <c r="D116" i="1"/>
  <c r="G117" i="1"/>
  <c r="H116" i="1" a="1"/>
  <c r="H116" i="1" s="1"/>
  <c r="B117" i="1"/>
  <c r="A117" i="1"/>
  <c r="J115" i="1" l="1"/>
  <c r="K115" i="1" s="1"/>
  <c r="F116" i="1"/>
  <c r="I116" i="1" s="1"/>
  <c r="G118" i="1"/>
  <c r="B118" i="1"/>
  <c r="H117" i="1" a="1"/>
  <c r="H117" i="1" s="1"/>
  <c r="A118" i="1"/>
  <c r="D117" i="1"/>
  <c r="C117" i="1"/>
  <c r="J116" i="1" l="1"/>
  <c r="K116" i="1" s="1"/>
  <c r="F117" i="1"/>
  <c r="J117" i="1" s="1"/>
  <c r="D118" i="1"/>
  <c r="F118" i="1" s="1"/>
  <c r="C118" i="1"/>
  <c r="B119" i="1"/>
  <c r="G119" i="1"/>
  <c r="H118" i="1" a="1"/>
  <c r="H118" i="1" s="1"/>
  <c r="A119" i="1"/>
  <c r="I117" i="1" l="1"/>
  <c r="K117" i="1" s="1"/>
  <c r="D119" i="1"/>
  <c r="C119" i="1"/>
  <c r="G120" i="1"/>
  <c r="H119" i="1" a="1"/>
  <c r="H119" i="1" s="1"/>
  <c r="B120" i="1"/>
  <c r="A120" i="1"/>
  <c r="J118" i="1"/>
  <c r="I118" i="1"/>
  <c r="K118" i="1" s="1"/>
  <c r="F119" i="1" l="1"/>
  <c r="I119" i="1" s="1"/>
  <c r="D120" i="1"/>
  <c r="C120" i="1"/>
  <c r="H120" i="1" a="1"/>
  <c r="H120" i="1" s="1"/>
  <c r="B121" i="1"/>
  <c r="G121" i="1"/>
  <c r="A121" i="1"/>
  <c r="J119" i="1" l="1"/>
  <c r="K119" i="1" s="1"/>
  <c r="F120" i="1"/>
  <c r="I120" i="1" s="1"/>
  <c r="C121" i="1"/>
  <c r="D121" i="1"/>
  <c r="H121" i="1" a="1"/>
  <c r="H121" i="1" s="1"/>
  <c r="G122" i="1"/>
  <c r="B122" i="1"/>
  <c r="A122" i="1"/>
  <c r="J120" i="1" l="1"/>
  <c r="K120" i="1" s="1"/>
  <c r="F121" i="1"/>
  <c r="I121" i="1" s="1"/>
  <c r="G123" i="1"/>
  <c r="H122" i="1" a="1"/>
  <c r="H122" i="1" s="1"/>
  <c r="B123" i="1"/>
  <c r="A123" i="1"/>
  <c r="C122" i="1"/>
  <c r="D122" i="1"/>
  <c r="F122" i="1" s="1"/>
  <c r="J121" i="1" l="1"/>
  <c r="K121" i="1" s="1"/>
  <c r="J122" i="1"/>
  <c r="I122" i="1"/>
  <c r="K122" i="1" s="1"/>
  <c r="D123" i="1"/>
  <c r="F123" i="1" s="1"/>
  <c r="C123" i="1"/>
  <c r="H123" i="1" a="1"/>
  <c r="H123" i="1" s="1"/>
  <c r="G124" i="1"/>
  <c r="B124" i="1"/>
  <c r="A124" i="1"/>
  <c r="J123" i="1" l="1"/>
  <c r="C124" i="1"/>
  <c r="D124" i="1"/>
  <c r="G125" i="1"/>
  <c r="B125" i="1"/>
  <c r="H124" i="1" a="1"/>
  <c r="H124" i="1" s="1"/>
  <c r="A125" i="1"/>
  <c r="I123" i="1"/>
  <c r="F124" i="1" l="1"/>
  <c r="I124" i="1" s="1"/>
  <c r="K123" i="1"/>
  <c r="D125" i="1"/>
  <c r="C125" i="1"/>
  <c r="B126" i="1"/>
  <c r="G126" i="1"/>
  <c r="H125" i="1" a="1"/>
  <c r="H125" i="1" s="1"/>
  <c r="A126" i="1"/>
  <c r="J124" i="1" l="1"/>
  <c r="K124" i="1" s="1"/>
  <c r="F125" i="1"/>
  <c r="I125" i="1" s="1"/>
  <c r="D126" i="1"/>
  <c r="C126" i="1"/>
  <c r="B127" i="1"/>
  <c r="G127" i="1"/>
  <c r="H126" i="1" a="1"/>
  <c r="H126" i="1" s="1"/>
  <c r="A127" i="1"/>
  <c r="J125" i="1" l="1"/>
  <c r="K125" i="1" s="1"/>
  <c r="F126" i="1"/>
  <c r="I126" i="1" s="1"/>
  <c r="B128" i="1"/>
  <c r="H127" i="1" a="1"/>
  <c r="H127" i="1" s="1"/>
  <c r="G128" i="1"/>
  <c r="A128" i="1"/>
  <c r="C127" i="1"/>
  <c r="D127" i="1"/>
  <c r="J126" i="1"/>
  <c r="F127" i="1" l="1"/>
  <c r="J127" i="1" s="1"/>
  <c r="K126" i="1"/>
  <c r="D128" i="1"/>
  <c r="F128" i="1" s="1"/>
  <c r="C128" i="1"/>
  <c r="H128" i="1" a="1"/>
  <c r="H128" i="1" s="1"/>
  <c r="G129" i="1"/>
  <c r="B129" i="1"/>
  <c r="A129" i="1"/>
  <c r="I127" i="1" l="1"/>
  <c r="K127" i="1" s="1"/>
  <c r="C129" i="1"/>
  <c r="D129" i="1"/>
  <c r="F129" i="1" s="1"/>
  <c r="G130" i="1"/>
  <c r="B130" i="1"/>
  <c r="H129" i="1" a="1"/>
  <c r="H129" i="1" s="1"/>
  <c r="A130" i="1"/>
  <c r="J128" i="1"/>
  <c r="I128" i="1"/>
  <c r="K128" i="1" s="1"/>
  <c r="C130" i="1" l="1"/>
  <c r="D130" i="1"/>
  <c r="G131" i="1"/>
  <c r="B131" i="1"/>
  <c r="H130" i="1" a="1"/>
  <c r="H130" i="1" s="1"/>
  <c r="A131" i="1"/>
  <c r="J129" i="1"/>
  <c r="I129" i="1"/>
  <c r="K129" i="1" s="1"/>
  <c r="F130" i="1" l="1"/>
  <c r="I130" i="1" s="1"/>
  <c r="H131" i="1" a="1"/>
  <c r="H131" i="1" s="1"/>
  <c r="G132" i="1"/>
  <c r="B132" i="1"/>
  <c r="A132" i="1"/>
  <c r="C131" i="1"/>
  <c r="D131" i="1"/>
  <c r="J130" i="1" l="1"/>
  <c r="K130" i="1" s="1"/>
  <c r="F131" i="1"/>
  <c r="J131" i="1" s="1"/>
  <c r="D132" i="1"/>
  <c r="F132" i="1" s="1"/>
  <c r="C132" i="1"/>
  <c r="H132" i="1" a="1"/>
  <c r="H132" i="1" s="1"/>
  <c r="B133" i="1"/>
  <c r="G133" i="1"/>
  <c r="A133" i="1"/>
  <c r="I131" i="1" l="1"/>
  <c r="K131" i="1" s="1"/>
  <c r="D133" i="1"/>
  <c r="C133" i="1"/>
  <c r="G134" i="1"/>
  <c r="B134" i="1"/>
  <c r="H133" i="1" a="1"/>
  <c r="H133" i="1" s="1"/>
  <c r="A134" i="1"/>
  <c r="J132" i="1"/>
  <c r="I132" i="1"/>
  <c r="K132" i="1" s="1"/>
  <c r="F133" i="1" l="1"/>
  <c r="I133" i="1" s="1"/>
  <c r="H134" i="1" a="1"/>
  <c r="H134" i="1" s="1"/>
  <c r="B135" i="1"/>
  <c r="G135" i="1"/>
  <c r="A135" i="1"/>
  <c r="D134" i="1"/>
  <c r="C134" i="1"/>
  <c r="J133" i="1" l="1"/>
  <c r="F134" i="1"/>
  <c r="J134" i="1" s="1"/>
  <c r="K133" i="1"/>
  <c r="C135" i="1"/>
  <c r="D135" i="1"/>
  <c r="F135" i="1" s="1"/>
  <c r="B136" i="1"/>
  <c r="H135" i="1" a="1"/>
  <c r="H135" i="1" s="1"/>
  <c r="G136" i="1"/>
  <c r="A136" i="1"/>
  <c r="I134" i="1" l="1"/>
  <c r="K134" i="1" s="1"/>
  <c r="D136" i="1"/>
  <c r="F136" i="1" s="1"/>
  <c r="C136" i="1"/>
  <c r="G137" i="1"/>
  <c r="H136" i="1" a="1"/>
  <c r="H136" i="1" s="1"/>
  <c r="B137" i="1"/>
  <c r="A137" i="1"/>
  <c r="J135" i="1"/>
  <c r="I135" i="1"/>
  <c r="K135" i="1" s="1"/>
  <c r="D137" i="1" l="1"/>
  <c r="C137" i="1"/>
  <c r="G138" i="1"/>
  <c r="H137" i="1" a="1"/>
  <c r="H137" i="1" s="1"/>
  <c r="B138" i="1"/>
  <c r="A138" i="1"/>
  <c r="J136" i="1"/>
  <c r="I136" i="1"/>
  <c r="K136" i="1" s="1"/>
  <c r="F137" i="1" l="1"/>
  <c r="I137" i="1" s="1"/>
  <c r="C138" i="1"/>
  <c r="D138" i="1"/>
  <c r="F138" i="1" s="1"/>
  <c r="G139" i="1"/>
  <c r="H138" i="1" a="1"/>
  <c r="H138" i="1" s="1"/>
  <c r="B139" i="1"/>
  <c r="A139" i="1"/>
  <c r="J137" i="1" l="1"/>
  <c r="K137" i="1" s="1"/>
  <c r="D139" i="1"/>
  <c r="C139" i="1"/>
  <c r="H139" i="1" a="1"/>
  <c r="H139" i="1" s="1"/>
  <c r="G140" i="1"/>
  <c r="B140" i="1"/>
  <c r="A140" i="1"/>
  <c r="J138" i="1"/>
  <c r="I138" i="1"/>
  <c r="K138" i="1" s="1"/>
  <c r="F139" i="1" l="1"/>
  <c r="I139" i="1" s="1"/>
  <c r="D140" i="1"/>
  <c r="C140" i="1"/>
  <c r="H140" i="1" a="1"/>
  <c r="H140" i="1" s="1"/>
  <c r="B141" i="1"/>
  <c r="G141" i="1"/>
  <c r="A141" i="1"/>
  <c r="J139" i="1" l="1"/>
  <c r="F140" i="1"/>
  <c r="I140" i="1" s="1"/>
  <c r="K139" i="1"/>
  <c r="C141" i="1"/>
  <c r="D141" i="1"/>
  <c r="G142" i="1"/>
  <c r="B142" i="1"/>
  <c r="H141" i="1" a="1"/>
  <c r="H141" i="1" s="1"/>
  <c r="A142" i="1"/>
  <c r="J140" i="1" l="1"/>
  <c r="K140" i="1" s="1"/>
  <c r="F141" i="1"/>
  <c r="I141" i="1" s="1"/>
  <c r="H142" i="1" a="1"/>
  <c r="H142" i="1" s="1"/>
  <c r="G143" i="1"/>
  <c r="B143" i="1"/>
  <c r="A143" i="1"/>
  <c r="C142" i="1"/>
  <c r="D142" i="1"/>
  <c r="F142" i="1" s="1"/>
  <c r="J141" i="1" l="1"/>
  <c r="K141" i="1" s="1"/>
  <c r="J142" i="1"/>
  <c r="I142" i="1"/>
  <c r="K142" i="1" s="1"/>
  <c r="D143" i="1"/>
  <c r="C143" i="1"/>
  <c r="H143" i="1" a="1"/>
  <c r="H143" i="1" s="1"/>
  <c r="G144" i="1"/>
  <c r="B144" i="1"/>
  <c r="A144" i="1"/>
  <c r="F143" i="1" l="1"/>
  <c r="I143" i="1" s="1"/>
  <c r="D144" i="1"/>
  <c r="C144" i="1"/>
  <c r="H144" i="1" a="1"/>
  <c r="H144" i="1" s="1"/>
  <c r="G145" i="1"/>
  <c r="B145" i="1"/>
  <c r="A145" i="1"/>
  <c r="J143" i="1" l="1"/>
  <c r="K143" i="1" s="1"/>
  <c r="F144" i="1"/>
  <c r="I144" i="1" s="1"/>
  <c r="D145" i="1"/>
  <c r="F145" i="1" s="1"/>
  <c r="C145" i="1"/>
  <c r="B146" i="1"/>
  <c r="H145" i="1" a="1"/>
  <c r="H145" i="1" s="1"/>
  <c r="G146" i="1"/>
  <c r="A146" i="1"/>
  <c r="J144" i="1" l="1"/>
  <c r="K144" i="1" s="1"/>
  <c r="D146" i="1"/>
  <c r="F146" i="1" s="1"/>
  <c r="C146" i="1"/>
  <c r="G147" i="1"/>
  <c r="B147" i="1"/>
  <c r="H146" i="1" a="1"/>
  <c r="H146" i="1" s="1"/>
  <c r="A147" i="1"/>
  <c r="J145" i="1"/>
  <c r="I145" i="1"/>
  <c r="K145" i="1" s="1"/>
  <c r="D147" i="1" l="1"/>
  <c r="C147" i="1"/>
  <c r="G148" i="1"/>
  <c r="B148" i="1"/>
  <c r="H147" i="1" a="1"/>
  <c r="H147" i="1" s="1"/>
  <c r="A148" i="1"/>
  <c r="J146" i="1"/>
  <c r="I146" i="1"/>
  <c r="K146" i="1" s="1"/>
  <c r="F147" i="1" l="1"/>
  <c r="I147" i="1" s="1"/>
  <c r="D148" i="1"/>
  <c r="F148" i="1" s="1"/>
  <c r="C148" i="1"/>
  <c r="B149" i="1"/>
  <c r="H148" i="1" a="1"/>
  <c r="H148" i="1" s="1"/>
  <c r="G149" i="1"/>
  <c r="A149" i="1"/>
  <c r="J147" i="1" l="1"/>
  <c r="K147" i="1" s="1"/>
  <c r="C149" i="1"/>
  <c r="D149" i="1"/>
  <c r="F149" i="1" s="1"/>
  <c r="B150" i="1"/>
  <c r="G150" i="1"/>
  <c r="H149" i="1" a="1"/>
  <c r="H149" i="1" s="1"/>
  <c r="A150" i="1"/>
  <c r="J148" i="1"/>
  <c r="I148" i="1"/>
  <c r="K148" i="1" s="1"/>
  <c r="D150" i="1" l="1"/>
  <c r="F150" i="1" s="1"/>
  <c r="C150" i="1"/>
  <c r="G151" i="1"/>
  <c r="B151" i="1"/>
  <c r="H150" i="1" a="1"/>
  <c r="H150" i="1" s="1"/>
  <c r="A151" i="1"/>
  <c r="J149" i="1"/>
  <c r="I149" i="1"/>
  <c r="K149" i="1" s="1"/>
  <c r="D151" i="1" l="1"/>
  <c r="C151" i="1"/>
  <c r="H151" i="1" a="1"/>
  <c r="H151" i="1" s="1"/>
  <c r="B152" i="1"/>
  <c r="G152" i="1"/>
  <c r="A152" i="1"/>
  <c r="J150" i="1"/>
  <c r="I150" i="1"/>
  <c r="K150" i="1" s="1"/>
  <c r="F151" i="1" l="1"/>
  <c r="I151" i="1" s="1"/>
  <c r="D152" i="1"/>
  <c r="C152" i="1"/>
  <c r="G153" i="1"/>
  <c r="B153" i="1"/>
  <c r="H152" i="1" a="1"/>
  <c r="H152" i="1" s="1"/>
  <c r="A153" i="1"/>
  <c r="J151" i="1" l="1"/>
  <c r="K151" i="1" s="1"/>
  <c r="F152" i="1"/>
  <c r="I152" i="1" s="1"/>
  <c r="B154" i="1"/>
  <c r="G154" i="1"/>
  <c r="H153" i="1" a="1"/>
  <c r="H153" i="1" s="1"/>
  <c r="A154" i="1"/>
  <c r="C153" i="1"/>
  <c r="D153" i="1"/>
  <c r="J152" i="1" l="1"/>
  <c r="K152" i="1" s="1"/>
  <c r="F153" i="1"/>
  <c r="J153" i="1" s="1"/>
  <c r="C154" i="1"/>
  <c r="D154" i="1"/>
  <c r="H154" i="1" a="1"/>
  <c r="H154" i="1" s="1"/>
  <c r="G155" i="1"/>
  <c r="B155" i="1"/>
  <c r="A155" i="1"/>
  <c r="I153" i="1" l="1"/>
  <c r="K153" i="1" s="1"/>
  <c r="F154" i="1"/>
  <c r="I154" i="1" s="1"/>
  <c r="B156" i="1"/>
  <c r="G156" i="1"/>
  <c r="H155" i="1" a="1"/>
  <c r="H155" i="1" s="1"/>
  <c r="A156" i="1"/>
  <c r="C155" i="1"/>
  <c r="D155" i="1"/>
  <c r="F155" i="1" s="1"/>
  <c r="J154" i="1" l="1"/>
  <c r="K154" i="1" s="1"/>
  <c r="J155" i="1"/>
  <c r="I155" i="1"/>
  <c r="K155" i="1" s="1"/>
  <c r="D156" i="1"/>
  <c r="C156" i="1"/>
  <c r="B157" i="1"/>
  <c r="G157" i="1"/>
  <c r="H156" i="1" a="1"/>
  <c r="H156" i="1" s="1"/>
  <c r="A157" i="1"/>
  <c r="F156" i="1" l="1"/>
  <c r="I156" i="1" s="1"/>
  <c r="G158" i="1"/>
  <c r="B158" i="1"/>
  <c r="H157" i="1" a="1"/>
  <c r="H157" i="1" s="1"/>
  <c r="A158" i="1"/>
  <c r="D157" i="1"/>
  <c r="C157" i="1"/>
  <c r="J156" i="1" l="1"/>
  <c r="K156" i="1" s="1"/>
  <c r="F157" i="1"/>
  <c r="J157" i="1" s="1"/>
  <c r="D158" i="1"/>
  <c r="F158" i="1" s="1"/>
  <c r="C158" i="1"/>
  <c r="B159" i="1"/>
  <c r="G159" i="1"/>
  <c r="H158" i="1" a="1"/>
  <c r="H158" i="1" s="1"/>
  <c r="A159" i="1"/>
  <c r="I157" i="1" l="1"/>
  <c r="K157" i="1" s="1"/>
  <c r="D159" i="1"/>
  <c r="F159" i="1" s="1"/>
  <c r="C159" i="1"/>
  <c r="G160" i="1"/>
  <c r="B160" i="1"/>
  <c r="H159" i="1" a="1"/>
  <c r="H159" i="1" s="1"/>
  <c r="A160" i="1"/>
  <c r="J158" i="1"/>
  <c r="I158" i="1"/>
  <c r="K158" i="1" s="1"/>
  <c r="D160" i="1" l="1"/>
  <c r="C160" i="1"/>
  <c r="B161" i="1"/>
  <c r="G161" i="1"/>
  <c r="H160" i="1" a="1"/>
  <c r="H160" i="1" s="1"/>
  <c r="A161" i="1"/>
  <c r="J159" i="1"/>
  <c r="I159" i="1"/>
  <c r="K159" i="1" s="1"/>
  <c r="F160" i="1" l="1"/>
  <c r="I160" i="1" s="1"/>
  <c r="B162" i="1"/>
  <c r="H161" i="1" a="1"/>
  <c r="H161" i="1" s="1"/>
  <c r="G162" i="1"/>
  <c r="A162" i="1"/>
  <c r="C161" i="1"/>
  <c r="D161" i="1"/>
  <c r="F161" i="1" s="1"/>
  <c r="J160" i="1" l="1"/>
  <c r="K160" i="1" s="1"/>
  <c r="J161" i="1"/>
  <c r="D162" i="1"/>
  <c r="F162" i="1" s="1"/>
  <c r="C162" i="1"/>
  <c r="H162" i="1" a="1"/>
  <c r="H162" i="1" s="1"/>
  <c r="G163" i="1"/>
  <c r="B163" i="1"/>
  <c r="A163" i="1"/>
  <c r="I161" i="1"/>
  <c r="K161" i="1" l="1"/>
  <c r="C163" i="1"/>
  <c r="D163" i="1"/>
  <c r="F163" i="1" s="1"/>
  <c r="G164" i="1"/>
  <c r="B164" i="1"/>
  <c r="H163" i="1" a="1"/>
  <c r="H163" i="1" s="1"/>
  <c r="A164" i="1"/>
  <c r="J162" i="1"/>
  <c r="I162" i="1"/>
  <c r="K162" i="1" s="1"/>
  <c r="D164" i="1" l="1"/>
  <c r="F164" i="1" s="1"/>
  <c r="C164" i="1"/>
  <c r="G165" i="1"/>
  <c r="B165" i="1"/>
  <c r="H164" i="1" a="1"/>
  <c r="H164" i="1" s="1"/>
  <c r="A165" i="1"/>
  <c r="J163" i="1"/>
  <c r="I163" i="1"/>
  <c r="K163" i="1" s="1"/>
  <c r="D165" i="1" l="1"/>
  <c r="C165" i="1"/>
  <c r="G166" i="1"/>
  <c r="B166" i="1"/>
  <c r="H165" i="1" a="1"/>
  <c r="H165" i="1" s="1"/>
  <c r="A166" i="1"/>
  <c r="J164" i="1"/>
  <c r="I164" i="1"/>
  <c r="K164" i="1" s="1"/>
  <c r="F165" i="1" l="1"/>
  <c r="I165" i="1" s="1"/>
  <c r="C166" i="1"/>
  <c r="D166" i="1"/>
  <c r="F166" i="1" s="1"/>
  <c r="B167" i="1"/>
  <c r="H166" i="1" a="1"/>
  <c r="H166" i="1" s="1"/>
  <c r="G167" i="1"/>
  <c r="A167" i="1"/>
  <c r="J165" i="1" l="1"/>
  <c r="K165" i="1"/>
  <c r="C167" i="1"/>
  <c r="D167" i="1"/>
  <c r="H167" i="1" a="1"/>
  <c r="H167" i="1" s="1"/>
  <c r="B168" i="1"/>
  <c r="G168" i="1"/>
  <c r="A168" i="1"/>
  <c r="J166" i="1"/>
  <c r="I166" i="1"/>
  <c r="K166" i="1" s="1"/>
  <c r="F167" i="1" l="1"/>
  <c r="J167" i="1" s="1"/>
  <c r="H168" i="1" a="1"/>
  <c r="H168" i="1" s="1"/>
  <c r="B169" i="1"/>
  <c r="G169" i="1"/>
  <c r="A169" i="1"/>
  <c r="D168" i="1"/>
  <c r="C168" i="1"/>
  <c r="I167" i="1" l="1"/>
  <c r="K167" i="1" s="1"/>
  <c r="F168" i="1"/>
  <c r="J168" i="1" s="1"/>
  <c r="C169" i="1"/>
  <c r="D169" i="1"/>
  <c r="H169" i="1" a="1"/>
  <c r="H169" i="1" s="1"/>
  <c r="G170" i="1"/>
  <c r="B170" i="1"/>
  <c r="A170" i="1"/>
  <c r="I168" i="1" l="1"/>
  <c r="K168" i="1" s="1"/>
  <c r="F169" i="1"/>
  <c r="I169" i="1" s="1"/>
  <c r="G171" i="1"/>
  <c r="B171" i="1"/>
  <c r="H170" i="1" a="1"/>
  <c r="H170" i="1" s="1"/>
  <c r="A171" i="1"/>
  <c r="D170" i="1"/>
  <c r="C170" i="1"/>
  <c r="J169" i="1" l="1"/>
  <c r="K169" i="1" s="1"/>
  <c r="F170" i="1"/>
  <c r="J170" i="1" s="1"/>
  <c r="C171" i="1"/>
  <c r="D171" i="1"/>
  <c r="F171" i="1" s="1"/>
  <c r="G172" i="1"/>
  <c r="B172" i="1"/>
  <c r="H171" i="1" a="1"/>
  <c r="H171" i="1" s="1"/>
  <c r="A172" i="1"/>
  <c r="I170" i="1" l="1"/>
  <c r="K170" i="1" s="1"/>
  <c r="D172" i="1"/>
  <c r="F172" i="1" s="1"/>
  <c r="C172" i="1"/>
  <c r="J171" i="1"/>
  <c r="B173" i="1"/>
  <c r="G173" i="1"/>
  <c r="H172" i="1" a="1"/>
  <c r="H172" i="1" s="1"/>
  <c r="A173" i="1"/>
  <c r="I171" i="1"/>
  <c r="K171" i="1" s="1"/>
  <c r="C173" i="1" l="1"/>
  <c r="D173" i="1"/>
  <c r="B174" i="1"/>
  <c r="H173" i="1" a="1"/>
  <c r="H173" i="1" s="1"/>
  <c r="G174" i="1"/>
  <c r="A174" i="1"/>
  <c r="J172" i="1"/>
  <c r="I172" i="1"/>
  <c r="K172" i="1" s="1"/>
  <c r="F173" i="1" l="1"/>
  <c r="I173" i="1" s="1"/>
  <c r="D174" i="1"/>
  <c r="F174" i="1" s="1"/>
  <c r="C174" i="1"/>
  <c r="B175" i="1"/>
  <c r="H174" i="1" a="1"/>
  <c r="H174" i="1" s="1"/>
  <c r="G175" i="1"/>
  <c r="A175" i="1"/>
  <c r="J173" i="1" l="1"/>
  <c r="K173" i="1" s="1"/>
  <c r="D175" i="1"/>
  <c r="F175" i="1" s="1"/>
  <c r="I175" i="1" s="1"/>
  <c r="C175" i="1"/>
  <c r="G176" i="1"/>
  <c r="B176" i="1"/>
  <c r="H175" i="1" a="1"/>
  <c r="H175" i="1" s="1"/>
  <c r="A176" i="1"/>
  <c r="J174" i="1"/>
  <c r="I174" i="1"/>
  <c r="K174" i="1" s="1"/>
  <c r="D176" i="1" l="1"/>
  <c r="F176" i="1" s="1"/>
  <c r="C176" i="1"/>
  <c r="H176" i="1" a="1"/>
  <c r="H176" i="1" s="1"/>
  <c r="B177" i="1"/>
  <c r="G177" i="1"/>
  <c r="A177" i="1"/>
  <c r="J175" i="1"/>
  <c r="K175" i="1" s="1"/>
  <c r="C177" i="1" l="1"/>
  <c r="D177" i="1"/>
  <c r="H177" i="1" a="1"/>
  <c r="H177" i="1" s="1"/>
  <c r="B178" i="1"/>
  <c r="G178" i="1"/>
  <c r="A178" i="1"/>
  <c r="J176" i="1"/>
  <c r="I176" i="1"/>
  <c r="K176" i="1" s="1"/>
  <c r="F177" i="1" l="1"/>
  <c r="I177" i="1" s="1"/>
  <c r="D178" i="1"/>
  <c r="F178" i="1" s="1"/>
  <c r="C178" i="1"/>
  <c r="G179" i="1"/>
  <c r="H178" i="1" a="1"/>
  <c r="H178" i="1" s="1"/>
  <c r="B179" i="1"/>
  <c r="A179" i="1"/>
  <c r="J177" i="1" l="1"/>
  <c r="K177" i="1"/>
  <c r="C179" i="1"/>
  <c r="D179" i="1"/>
  <c r="G180" i="1"/>
  <c r="B180" i="1"/>
  <c r="H179" i="1" a="1"/>
  <c r="H179" i="1" s="1"/>
  <c r="A180" i="1"/>
  <c r="J178" i="1"/>
  <c r="I178" i="1"/>
  <c r="K178" i="1" s="1"/>
  <c r="F179" i="1" l="1"/>
  <c r="I179" i="1" s="1"/>
  <c r="D180" i="1"/>
  <c r="C180" i="1"/>
  <c r="H180" i="1" a="1"/>
  <c r="H180" i="1" s="1"/>
  <c r="B181" i="1"/>
  <c r="G181" i="1"/>
  <c r="A181" i="1"/>
  <c r="J179" i="1"/>
  <c r="F180" i="1" l="1"/>
  <c r="I180" i="1" s="1"/>
  <c r="K179" i="1"/>
  <c r="G182" i="1"/>
  <c r="B182" i="1"/>
  <c r="H181" i="1" a="1"/>
  <c r="H181" i="1" s="1"/>
  <c r="A182" i="1"/>
  <c r="C181" i="1"/>
  <c r="D181" i="1"/>
  <c r="F181" i="1" s="1"/>
  <c r="J180" i="1" l="1"/>
  <c r="K180" i="1" s="1"/>
  <c r="J181" i="1"/>
  <c r="I181" i="1"/>
  <c r="K181" i="1" s="1"/>
  <c r="D182" i="1"/>
  <c r="F182" i="1" s="1"/>
  <c r="C182" i="1"/>
  <c r="B183" i="1"/>
  <c r="G183" i="1"/>
  <c r="H182" i="1" a="1"/>
  <c r="H182" i="1" s="1"/>
  <c r="A183" i="1"/>
  <c r="D183" i="1" l="1"/>
  <c r="F183" i="1" s="1"/>
  <c r="I183" i="1" s="1"/>
  <c r="C183" i="1"/>
  <c r="G184" i="1"/>
  <c r="B184" i="1"/>
  <c r="H183" i="1" a="1"/>
  <c r="H183" i="1" s="1"/>
  <c r="A184" i="1"/>
  <c r="J182" i="1"/>
  <c r="I182" i="1"/>
  <c r="K182" i="1" l="1"/>
  <c r="D184" i="1"/>
  <c r="F184" i="1" s="1"/>
  <c r="C184" i="1"/>
  <c r="G185" i="1"/>
  <c r="B185" i="1"/>
  <c r="H184" i="1" a="1"/>
  <c r="H184" i="1" s="1"/>
  <c r="A185" i="1"/>
  <c r="J183" i="1"/>
  <c r="K183" i="1" s="1"/>
  <c r="D185" i="1" l="1"/>
  <c r="C185" i="1"/>
  <c r="G186" i="1"/>
  <c r="H185" i="1" a="1"/>
  <c r="H185" i="1" s="1"/>
  <c r="B186" i="1"/>
  <c r="A186" i="1"/>
  <c r="J184" i="1"/>
  <c r="I184" i="1"/>
  <c r="K184" i="1" s="1"/>
  <c r="F185" i="1" l="1"/>
  <c r="I185" i="1" s="1"/>
  <c r="D186" i="1"/>
  <c r="C186" i="1"/>
  <c r="G187" i="1"/>
  <c r="B187" i="1"/>
  <c r="H186" i="1" a="1"/>
  <c r="H186" i="1" s="1"/>
  <c r="A187" i="1"/>
  <c r="J185" i="1"/>
  <c r="K185" i="1" l="1"/>
  <c r="F186" i="1"/>
  <c r="I186" i="1" s="1"/>
  <c r="D187" i="1"/>
  <c r="C187" i="1"/>
  <c r="G188" i="1"/>
  <c r="B188" i="1"/>
  <c r="H187" i="1" a="1"/>
  <c r="H187" i="1" s="1"/>
  <c r="A188" i="1"/>
  <c r="J186" i="1" l="1"/>
  <c r="K186" i="1"/>
  <c r="F187" i="1"/>
  <c r="I187" i="1" s="1"/>
  <c r="D188" i="1"/>
  <c r="F188" i="1" s="1"/>
  <c r="C188" i="1"/>
  <c r="B189" i="1"/>
  <c r="H188" i="1" a="1"/>
  <c r="H188" i="1" s="1"/>
  <c r="G189" i="1"/>
  <c r="A189" i="1"/>
  <c r="J187" i="1" l="1"/>
  <c r="K187" i="1" s="1"/>
  <c r="D189" i="1"/>
  <c r="F189" i="1" s="1"/>
  <c r="I189" i="1" s="1"/>
  <c r="C189" i="1"/>
  <c r="H189" i="1" a="1"/>
  <c r="H189" i="1" s="1"/>
  <c r="G190" i="1"/>
  <c r="B190" i="1"/>
  <c r="A190" i="1"/>
  <c r="J188" i="1"/>
  <c r="I188" i="1"/>
  <c r="K188" i="1" s="1"/>
  <c r="C190" i="1" l="1"/>
  <c r="D190" i="1"/>
  <c r="F190" i="1" s="1"/>
  <c r="H190" i="1" a="1"/>
  <c r="H190" i="1" s="1"/>
  <c r="G191" i="1"/>
  <c r="B191" i="1"/>
  <c r="A191" i="1"/>
  <c r="J189" i="1"/>
  <c r="K189" i="1" s="1"/>
  <c r="C191" i="1" l="1"/>
  <c r="D191" i="1"/>
  <c r="B192" i="1"/>
  <c r="G192" i="1"/>
  <c r="H191" i="1" a="1"/>
  <c r="H191" i="1" s="1"/>
  <c r="A192" i="1"/>
  <c r="J190" i="1"/>
  <c r="I190" i="1"/>
  <c r="F191" i="1" l="1"/>
  <c r="I191" i="1" s="1"/>
  <c r="K190" i="1"/>
  <c r="C192" i="1"/>
  <c r="D192" i="1"/>
  <c r="F192" i="1" s="1"/>
  <c r="G193" i="1"/>
  <c r="H192" i="1" a="1"/>
  <c r="H192" i="1" s="1"/>
  <c r="B193" i="1"/>
  <c r="A193" i="1"/>
  <c r="J191" i="1" l="1"/>
  <c r="K191" i="1" s="1"/>
  <c r="D193" i="1"/>
  <c r="C193" i="1"/>
  <c r="B194" i="1"/>
  <c r="H193" i="1" a="1"/>
  <c r="H193" i="1" s="1"/>
  <c r="G194" i="1"/>
  <c r="A194" i="1"/>
  <c r="J192" i="1"/>
  <c r="I192" i="1"/>
  <c r="K192" i="1" s="1"/>
  <c r="F193" i="1" l="1"/>
  <c r="I193" i="1" s="1"/>
  <c r="D194" i="1"/>
  <c r="F194" i="1" s="1"/>
  <c r="C194" i="1"/>
  <c r="B195" i="1"/>
  <c r="G195" i="1"/>
  <c r="H194" i="1" a="1"/>
  <c r="H194" i="1" s="1"/>
  <c r="A195" i="1"/>
  <c r="J193" i="1" l="1"/>
  <c r="K193" i="1"/>
  <c r="D195" i="1"/>
  <c r="C195" i="1"/>
  <c r="B196" i="1"/>
  <c r="G196" i="1"/>
  <c r="H195" i="1" a="1"/>
  <c r="H195" i="1" s="1"/>
  <c r="A196" i="1"/>
  <c r="J194" i="1"/>
  <c r="I194" i="1"/>
  <c r="K194" i="1" s="1"/>
  <c r="F195" i="1" l="1"/>
  <c r="I195" i="1" s="1"/>
  <c r="D196" i="1"/>
  <c r="F196" i="1" s="1"/>
  <c r="C196" i="1"/>
  <c r="H196" i="1" a="1"/>
  <c r="H196" i="1" s="1"/>
  <c r="G197" i="1"/>
  <c r="B197" i="1"/>
  <c r="A197" i="1"/>
  <c r="J195" i="1"/>
  <c r="K195" i="1" l="1"/>
  <c r="D197" i="1"/>
  <c r="C197" i="1"/>
  <c r="G198" i="1"/>
  <c r="B198" i="1"/>
  <c r="H197" i="1" a="1"/>
  <c r="H197" i="1" s="1"/>
  <c r="A198" i="1"/>
  <c r="J196" i="1"/>
  <c r="I196" i="1"/>
  <c r="K196" i="1" s="1"/>
  <c r="F197" i="1" l="1"/>
  <c r="I197" i="1" s="1"/>
  <c r="D198" i="1"/>
  <c r="F198" i="1" s="1"/>
  <c r="C198" i="1"/>
  <c r="G199" i="1"/>
  <c r="B199" i="1"/>
  <c r="H198" i="1" a="1"/>
  <c r="H198" i="1" s="1"/>
  <c r="A199" i="1"/>
  <c r="J197" i="1" l="1"/>
  <c r="K197" i="1" s="1"/>
  <c r="C199" i="1"/>
  <c r="D199" i="1"/>
  <c r="G200" i="1"/>
  <c r="H199" i="1" a="1"/>
  <c r="H199" i="1" s="1"/>
  <c r="B200" i="1"/>
  <c r="A200" i="1"/>
  <c r="J198" i="1"/>
  <c r="I198" i="1"/>
  <c r="K198" i="1" s="1"/>
  <c r="F199" i="1" l="1"/>
  <c r="I199" i="1" s="1"/>
  <c r="D200" i="1"/>
  <c r="F200" i="1" s="1"/>
  <c r="C200" i="1"/>
  <c r="B201" i="1"/>
  <c r="H200" i="1" a="1"/>
  <c r="H200" i="1" s="1"/>
  <c r="G201" i="1"/>
  <c r="A201" i="1"/>
  <c r="J199" i="1"/>
  <c r="K199" i="1" l="1"/>
  <c r="D201" i="1"/>
  <c r="C201" i="1"/>
  <c r="H201" i="1" a="1"/>
  <c r="H201" i="1" s="1"/>
  <c r="B202" i="1"/>
  <c r="G202" i="1"/>
  <c r="A202" i="1"/>
  <c r="J200" i="1"/>
  <c r="I200" i="1"/>
  <c r="K200" i="1" s="1"/>
  <c r="F201" i="1" l="1"/>
  <c r="I201" i="1" s="1"/>
  <c r="D202" i="1"/>
  <c r="F202" i="1" s="1"/>
  <c r="C202" i="1"/>
  <c r="H202" i="1" a="1"/>
  <c r="H202" i="1" s="1"/>
  <c r="G203" i="1"/>
  <c r="B203" i="1"/>
  <c r="A203" i="1"/>
  <c r="J201" i="1" l="1"/>
  <c r="K201" i="1" s="1"/>
  <c r="D203" i="1"/>
  <c r="C203" i="1"/>
  <c r="B204" i="1"/>
  <c r="H203" i="1" a="1"/>
  <c r="H203" i="1" s="1"/>
  <c r="G204" i="1"/>
  <c r="A204" i="1"/>
  <c r="J202" i="1"/>
  <c r="I202" i="1"/>
  <c r="K202" i="1" s="1"/>
  <c r="F203" i="1" l="1"/>
  <c r="I203" i="1" s="1"/>
  <c r="D204" i="1"/>
  <c r="F204" i="1" s="1"/>
  <c r="C204" i="1"/>
  <c r="G205" i="1"/>
  <c r="H204" i="1" a="1"/>
  <c r="H204" i="1" s="1"/>
  <c r="B205" i="1"/>
  <c r="A205" i="1"/>
  <c r="J203" i="1" l="1"/>
  <c r="K203" i="1" s="1"/>
  <c r="C205" i="1"/>
  <c r="D205" i="1"/>
  <c r="H205" i="1" a="1"/>
  <c r="H205" i="1" s="1"/>
  <c r="G206" i="1"/>
  <c r="B206" i="1"/>
  <c r="A206" i="1"/>
  <c r="J204" i="1"/>
  <c r="I204" i="1"/>
  <c r="K204" i="1" s="1"/>
  <c r="F205" i="1" l="1"/>
  <c r="I205" i="1" s="1"/>
  <c r="G207" i="1"/>
  <c r="B207" i="1"/>
  <c r="H206" i="1" a="1"/>
  <c r="H206" i="1" s="1"/>
  <c r="A207" i="1"/>
  <c r="D206" i="1"/>
  <c r="C206" i="1"/>
  <c r="J205" i="1"/>
  <c r="K205" i="1" l="1"/>
  <c r="F206" i="1"/>
  <c r="J206" i="1" s="1"/>
  <c r="I206" i="1"/>
  <c r="D207" i="1"/>
  <c r="C207" i="1"/>
  <c r="G208" i="1"/>
  <c r="B208" i="1"/>
  <c r="H207" i="1" a="1"/>
  <c r="H207" i="1" s="1"/>
  <c r="A208" i="1"/>
  <c r="F207" i="1" l="1"/>
  <c r="I207" i="1" s="1"/>
  <c r="K206" i="1"/>
  <c r="D208" i="1"/>
  <c r="F208" i="1" s="1"/>
  <c r="C208" i="1"/>
  <c r="H208" i="1" a="1"/>
  <c r="H208" i="1" s="1"/>
  <c r="B209" i="1"/>
  <c r="G209" i="1"/>
  <c r="A209" i="1"/>
  <c r="J207" i="1" l="1"/>
  <c r="K207" i="1" s="1"/>
  <c r="D209" i="1"/>
  <c r="C209" i="1"/>
  <c r="H209" i="1" a="1"/>
  <c r="H209" i="1" s="1"/>
  <c r="G210" i="1"/>
  <c r="B210" i="1"/>
  <c r="A210" i="1"/>
  <c r="J208" i="1"/>
  <c r="I208" i="1"/>
  <c r="K208" i="1" s="1"/>
  <c r="F209" i="1" l="1"/>
  <c r="I209" i="1" s="1"/>
  <c r="D210" i="1"/>
  <c r="F210" i="1" s="1"/>
  <c r="C210" i="1"/>
  <c r="B211" i="1"/>
  <c r="H210" i="1" a="1"/>
  <c r="H210" i="1" s="1"/>
  <c r="G211" i="1"/>
  <c r="A211" i="1"/>
  <c r="J209" i="1" l="1"/>
  <c r="K209" i="1"/>
  <c r="D211" i="1"/>
  <c r="C211" i="1"/>
  <c r="G212" i="1"/>
  <c r="B212" i="1"/>
  <c r="H211" i="1" a="1"/>
  <c r="H211" i="1" s="1"/>
  <c r="A212" i="1"/>
  <c r="J210" i="1"/>
  <c r="I210" i="1"/>
  <c r="K210" i="1" s="1"/>
  <c r="F211" i="1" l="1"/>
  <c r="I211" i="1" s="1"/>
  <c r="C212" i="1"/>
  <c r="D212" i="1"/>
  <c r="B213" i="1"/>
  <c r="H212" i="1" a="1"/>
  <c r="H212" i="1" s="1"/>
  <c r="G213" i="1"/>
  <c r="A213" i="1"/>
  <c r="J211" i="1" l="1"/>
  <c r="K211" i="1"/>
  <c r="F212" i="1"/>
  <c r="I212" i="1" s="1"/>
  <c r="D213" i="1"/>
  <c r="C213" i="1"/>
  <c r="G214" i="1"/>
  <c r="H213" i="1" a="1"/>
  <c r="H213" i="1" s="1"/>
  <c r="B214" i="1"/>
  <c r="A214" i="1"/>
  <c r="J212" i="1" l="1"/>
  <c r="K212" i="1"/>
  <c r="F213" i="1"/>
  <c r="I213" i="1" s="1"/>
  <c r="C214" i="1"/>
  <c r="D214" i="1"/>
  <c r="F214" i="1" s="1"/>
  <c r="H214" i="1" a="1"/>
  <c r="H214" i="1" s="1"/>
  <c r="G215" i="1"/>
  <c r="B215" i="1"/>
  <c r="A215" i="1"/>
  <c r="J213" i="1" l="1"/>
  <c r="K213" i="1" s="1"/>
  <c r="C215" i="1"/>
  <c r="D215" i="1"/>
  <c r="F215" i="1" s="1"/>
  <c r="I215" i="1" s="1"/>
  <c r="H215" i="1" a="1"/>
  <c r="H215" i="1" s="1"/>
  <c r="B216" i="1"/>
  <c r="G216" i="1"/>
  <c r="A216" i="1"/>
  <c r="J214" i="1"/>
  <c r="I214" i="1"/>
  <c r="K214" i="1" s="1"/>
  <c r="C216" i="1" l="1"/>
  <c r="D216" i="1"/>
  <c r="F216" i="1" s="1"/>
  <c r="B217" i="1"/>
  <c r="H216" i="1" a="1"/>
  <c r="H216" i="1" s="1"/>
  <c r="G217" i="1"/>
  <c r="A217" i="1"/>
  <c r="J215" i="1"/>
  <c r="K215" i="1" s="1"/>
  <c r="C217" i="1" l="1"/>
  <c r="D217" i="1"/>
  <c r="F217" i="1" s="1"/>
  <c r="H217" i="1" a="1"/>
  <c r="H217" i="1" s="1"/>
  <c r="B218" i="1"/>
  <c r="G218" i="1"/>
  <c r="A218" i="1"/>
  <c r="J216" i="1"/>
  <c r="I216" i="1"/>
  <c r="K216" i="1" s="1"/>
  <c r="C218" i="1" l="1"/>
  <c r="D218" i="1"/>
  <c r="F218" i="1" s="1"/>
  <c r="H218" i="1" a="1"/>
  <c r="H218" i="1" s="1"/>
  <c r="B219" i="1"/>
  <c r="G219" i="1"/>
  <c r="A219" i="1"/>
  <c r="J217" i="1"/>
  <c r="I217" i="1"/>
  <c r="K217" i="1" s="1"/>
  <c r="C219" i="1" l="1"/>
  <c r="D219" i="1"/>
  <c r="H219" i="1" a="1"/>
  <c r="H219" i="1" s="1"/>
  <c r="B220" i="1"/>
  <c r="G220" i="1"/>
  <c r="A220" i="1"/>
  <c r="J218" i="1"/>
  <c r="I218" i="1"/>
  <c r="F219" i="1" l="1"/>
  <c r="I219" i="1" s="1"/>
  <c r="K218" i="1"/>
  <c r="C220" i="1"/>
  <c r="D220" i="1"/>
  <c r="F220" i="1" s="1"/>
  <c r="B221" i="1"/>
  <c r="G221" i="1"/>
  <c r="H220" i="1" a="1"/>
  <c r="H220" i="1" s="1"/>
  <c r="A221" i="1"/>
  <c r="J219" i="1" l="1"/>
  <c r="K219" i="1" s="1"/>
  <c r="C221" i="1"/>
  <c r="D221" i="1"/>
  <c r="B222" i="1"/>
  <c r="H221" i="1" a="1"/>
  <c r="H221" i="1" s="1"/>
  <c r="G222" i="1"/>
  <c r="A222" i="1"/>
  <c r="J220" i="1"/>
  <c r="I220" i="1"/>
  <c r="K220" i="1" s="1"/>
  <c r="F221" i="1" l="1"/>
  <c r="I221" i="1" s="1"/>
  <c r="C222" i="1"/>
  <c r="D222" i="1"/>
  <c r="F222" i="1" s="1"/>
  <c r="H222" i="1" a="1"/>
  <c r="H222" i="1" s="1"/>
  <c r="G223" i="1"/>
  <c r="B223" i="1"/>
  <c r="A223" i="1"/>
  <c r="J221" i="1" l="1"/>
  <c r="K221" i="1"/>
  <c r="D223" i="1"/>
  <c r="C223" i="1"/>
  <c r="G224" i="1"/>
  <c r="H223" i="1" a="1"/>
  <c r="H223" i="1" s="1"/>
  <c r="B224" i="1"/>
  <c r="A224" i="1"/>
  <c r="J222" i="1"/>
  <c r="I222" i="1"/>
  <c r="F223" i="1" l="1"/>
  <c r="I223" i="1" s="1"/>
  <c r="K222" i="1"/>
  <c r="D224" i="1"/>
  <c r="F224" i="1" s="1"/>
  <c r="I224" i="1" s="1"/>
  <c r="C224" i="1"/>
  <c r="G225" i="1"/>
  <c r="B225" i="1"/>
  <c r="H224" i="1" a="1"/>
  <c r="H224" i="1" s="1"/>
  <c r="A225" i="1"/>
  <c r="J223" i="1" l="1"/>
  <c r="K223" i="1" s="1"/>
  <c r="D225" i="1"/>
  <c r="C225" i="1"/>
  <c r="H225" i="1" a="1"/>
  <c r="H225" i="1" s="1"/>
  <c r="B226" i="1"/>
  <c r="G226" i="1"/>
  <c r="A226" i="1"/>
  <c r="J224" i="1"/>
  <c r="K224" i="1" s="1"/>
  <c r="F225" i="1" l="1"/>
  <c r="I225" i="1" s="1"/>
  <c r="C226" i="1"/>
  <c r="D226" i="1"/>
  <c r="F226" i="1" s="1"/>
  <c r="B227" i="1"/>
  <c r="G227" i="1"/>
  <c r="H226" i="1" a="1"/>
  <c r="H226" i="1" s="1"/>
  <c r="A227" i="1"/>
  <c r="J225" i="1"/>
  <c r="K225" i="1" l="1"/>
  <c r="D227" i="1"/>
  <c r="F227" i="1" s="1"/>
  <c r="I227" i="1" s="1"/>
  <c r="C227" i="1"/>
  <c r="H227" i="1" a="1"/>
  <c r="H227" i="1" s="1"/>
  <c r="G228" i="1"/>
  <c r="B228" i="1"/>
  <c r="A228" i="1"/>
  <c r="J226" i="1"/>
  <c r="I226" i="1"/>
  <c r="K226" i="1" s="1"/>
  <c r="D228" i="1" l="1"/>
  <c r="F228" i="1" s="1"/>
  <c r="C228" i="1"/>
  <c r="G229" i="1"/>
  <c r="H228" i="1" a="1"/>
  <c r="H228" i="1" s="1"/>
  <c r="B229" i="1"/>
  <c r="A229" i="1"/>
  <c r="J227" i="1"/>
  <c r="K227" i="1" s="1"/>
  <c r="C229" i="1" l="1"/>
  <c r="D229" i="1"/>
  <c r="G230" i="1"/>
  <c r="B230" i="1"/>
  <c r="H229" i="1" a="1"/>
  <c r="H229" i="1" s="1"/>
  <c r="A230" i="1"/>
  <c r="J228" i="1"/>
  <c r="I228" i="1"/>
  <c r="K228" i="1" s="1"/>
  <c r="F229" i="1" l="1"/>
  <c r="I229" i="1" s="1"/>
  <c r="C230" i="1"/>
  <c r="D230" i="1"/>
  <c r="F230" i="1" s="1"/>
  <c r="G231" i="1"/>
  <c r="H230" i="1" a="1"/>
  <c r="H230" i="1" s="1"/>
  <c r="B231" i="1"/>
  <c r="A231" i="1"/>
  <c r="J229" i="1"/>
  <c r="K229" i="1" l="1"/>
  <c r="D231" i="1"/>
  <c r="F231" i="1" s="1"/>
  <c r="C231" i="1"/>
  <c r="H231" i="1" a="1"/>
  <c r="H231" i="1" s="1"/>
  <c r="G232" i="1"/>
  <c r="B232" i="1"/>
  <c r="A232" i="1"/>
  <c r="J230" i="1"/>
  <c r="I230" i="1"/>
  <c r="K230" i="1" s="1"/>
  <c r="J231" i="1" l="1"/>
  <c r="I231" i="1"/>
  <c r="C232" i="1"/>
  <c r="D232" i="1"/>
  <c r="G233" i="1"/>
  <c r="B233" i="1"/>
  <c r="H232" i="1" a="1"/>
  <c r="H232" i="1" s="1"/>
  <c r="A233" i="1"/>
  <c r="F232" i="1" l="1"/>
  <c r="I232" i="1" s="1"/>
  <c r="K231" i="1"/>
  <c r="C233" i="1"/>
  <c r="D233" i="1"/>
  <c r="H233" i="1" a="1"/>
  <c r="H233" i="1" s="1"/>
  <c r="B234" i="1"/>
  <c r="G234" i="1"/>
  <c r="A234" i="1"/>
  <c r="J232" i="1" l="1"/>
  <c r="F233" i="1"/>
  <c r="I233" i="1" s="1"/>
  <c r="K232" i="1"/>
  <c r="D234" i="1"/>
  <c r="F234" i="1" s="1"/>
  <c r="I234" i="1" s="1"/>
  <c r="C234" i="1"/>
  <c r="B235" i="1"/>
  <c r="G235" i="1"/>
  <c r="H234" i="1" a="1"/>
  <c r="H234" i="1" s="1"/>
  <c r="A235" i="1"/>
  <c r="J233" i="1" l="1"/>
  <c r="K233" i="1" s="1"/>
  <c r="G236" i="1"/>
  <c r="B236" i="1"/>
  <c r="H235" i="1" a="1"/>
  <c r="H235" i="1" s="1"/>
  <c r="A236" i="1"/>
  <c r="D235" i="1"/>
  <c r="F235" i="1" s="1"/>
  <c r="C235" i="1"/>
  <c r="J234" i="1"/>
  <c r="K234" i="1" s="1"/>
  <c r="J235" i="1" l="1"/>
  <c r="I235" i="1"/>
  <c r="C236" i="1"/>
  <c r="D236" i="1"/>
  <c r="F236" i="1" s="1"/>
  <c r="B237" i="1"/>
  <c r="G237" i="1"/>
  <c r="H236" i="1" a="1"/>
  <c r="H236" i="1" s="1"/>
  <c r="A237" i="1"/>
  <c r="K235" i="1" l="1"/>
  <c r="D237" i="1"/>
  <c r="F237" i="1" s="1"/>
  <c r="C237" i="1"/>
  <c r="H237" i="1" a="1"/>
  <c r="H237" i="1" s="1"/>
  <c r="G238" i="1"/>
  <c r="B238" i="1"/>
  <c r="A238" i="1"/>
  <c r="J236" i="1"/>
  <c r="I236" i="1"/>
  <c r="I237" i="1"/>
  <c r="K236" i="1" l="1"/>
  <c r="D238" i="1"/>
  <c r="F238" i="1" s="1"/>
  <c r="I238" i="1" s="1"/>
  <c r="C238" i="1"/>
  <c r="B239" i="1"/>
  <c r="H238" i="1" a="1"/>
  <c r="H238" i="1" s="1"/>
  <c r="G239" i="1"/>
  <c r="A239" i="1"/>
  <c r="J237" i="1"/>
  <c r="K237" i="1" s="1"/>
  <c r="C239" i="1" l="1"/>
  <c r="D239" i="1"/>
  <c r="B240" i="1"/>
  <c r="G240" i="1"/>
  <c r="H239" i="1" a="1"/>
  <c r="H239" i="1" s="1"/>
  <c r="A240" i="1"/>
  <c r="J238" i="1"/>
  <c r="K238" i="1" s="1"/>
  <c r="F239" i="1" l="1"/>
  <c r="I239" i="1" s="1"/>
  <c r="C240" i="1"/>
  <c r="D240" i="1"/>
  <c r="F240" i="1" s="1"/>
  <c r="I240" i="1" s="1"/>
  <c r="G241" i="1"/>
  <c r="H240" i="1" a="1"/>
  <c r="H240" i="1" s="1"/>
  <c r="B241" i="1"/>
  <c r="A241" i="1"/>
  <c r="J239" i="1"/>
  <c r="K239" i="1" l="1"/>
  <c r="D241" i="1"/>
  <c r="F241" i="1" s="1"/>
  <c r="I241" i="1" s="1"/>
  <c r="C241" i="1"/>
  <c r="H241" i="1" a="1"/>
  <c r="H241" i="1" s="1"/>
  <c r="G242" i="1"/>
  <c r="B242" i="1"/>
  <c r="A242" i="1"/>
  <c r="J240" i="1"/>
  <c r="K240" i="1" s="1"/>
  <c r="C242" i="1" l="1"/>
  <c r="D242" i="1"/>
  <c r="F242" i="1" s="1"/>
  <c r="B243" i="1"/>
  <c r="H242" i="1" a="1"/>
  <c r="H242" i="1" s="1"/>
  <c r="G243" i="1"/>
  <c r="A243" i="1"/>
  <c r="J241" i="1"/>
  <c r="K241" i="1" s="1"/>
  <c r="D243" i="1" l="1"/>
  <c r="C243" i="1"/>
  <c r="H243" i="1" a="1"/>
  <c r="H243" i="1" s="1"/>
  <c r="G244" i="1"/>
  <c r="B244" i="1"/>
  <c r="A244" i="1"/>
  <c r="J242" i="1"/>
  <c r="I242" i="1"/>
  <c r="F243" i="1" l="1"/>
  <c r="I243" i="1" s="1"/>
  <c r="K242" i="1"/>
  <c r="D244" i="1"/>
  <c r="F244" i="1" s="1"/>
  <c r="I244" i="1" s="1"/>
  <c r="C244" i="1"/>
  <c r="H244" i="1" a="1"/>
  <c r="H244" i="1" s="1"/>
  <c r="B245" i="1"/>
  <c r="G245" i="1"/>
  <c r="A245" i="1"/>
  <c r="J243" i="1" l="1"/>
  <c r="K243" i="1" s="1"/>
  <c r="D245" i="1"/>
  <c r="F245" i="1" s="1"/>
  <c r="C245" i="1"/>
  <c r="G246" i="1"/>
  <c r="H245" i="1" a="1"/>
  <c r="H245" i="1" s="1"/>
  <c r="B246" i="1"/>
  <c r="A246" i="1"/>
  <c r="J244" i="1"/>
  <c r="K244" i="1" s="1"/>
  <c r="D246" i="1" l="1"/>
  <c r="F246" i="1" s="1"/>
  <c r="I246" i="1" s="1"/>
  <c r="C246" i="1"/>
  <c r="H246" i="1" a="1"/>
  <c r="H246" i="1" s="1"/>
  <c r="B247" i="1"/>
  <c r="G247" i="1"/>
  <c r="A247" i="1"/>
  <c r="J245" i="1"/>
  <c r="I245" i="1"/>
  <c r="K245" i="1" l="1"/>
  <c r="C247" i="1"/>
  <c r="D247" i="1"/>
  <c r="F247" i="1" s="1"/>
  <c r="G248" i="1"/>
  <c r="H247" i="1" a="1"/>
  <c r="H247" i="1" s="1"/>
  <c r="B248" i="1"/>
  <c r="A248" i="1"/>
  <c r="J246" i="1"/>
  <c r="K246" i="1" s="1"/>
  <c r="D248" i="1" l="1"/>
  <c r="F248" i="1" s="1"/>
  <c r="I248" i="1" s="1"/>
  <c r="C248" i="1"/>
  <c r="B249" i="1"/>
  <c r="H248" i="1" a="1"/>
  <c r="H248" i="1" s="1"/>
  <c r="G249" i="1"/>
  <c r="A249" i="1"/>
  <c r="J247" i="1"/>
  <c r="I247" i="1"/>
  <c r="K247" i="1" s="1"/>
  <c r="C249" i="1" l="1"/>
  <c r="D249" i="1"/>
  <c r="F249" i="1" s="1"/>
  <c r="H249" i="1" a="1"/>
  <c r="H249" i="1" s="1"/>
  <c r="B250" i="1"/>
  <c r="G250" i="1"/>
  <c r="A250" i="1"/>
  <c r="J248" i="1"/>
  <c r="K248" i="1" s="1"/>
  <c r="G251" i="1" l="1"/>
  <c r="H250" i="1" a="1"/>
  <c r="H250" i="1" s="1"/>
  <c r="B251" i="1"/>
  <c r="A251" i="1"/>
  <c r="C250" i="1"/>
  <c r="D250" i="1"/>
  <c r="F250" i="1" s="1"/>
  <c r="J249" i="1"/>
  <c r="I249" i="1"/>
  <c r="K249" i="1" s="1"/>
  <c r="J250" i="1" l="1"/>
  <c r="I250" i="1"/>
  <c r="D251" i="1"/>
  <c r="C251" i="1"/>
  <c r="B252" i="1"/>
  <c r="H251" i="1" a="1"/>
  <c r="H251" i="1" s="1"/>
  <c r="G252" i="1"/>
  <c r="A252" i="1"/>
  <c r="F251" i="1" l="1"/>
  <c r="I251" i="1" s="1"/>
  <c r="K250" i="1"/>
  <c r="D252" i="1"/>
  <c r="F252" i="1" s="1"/>
  <c r="I252" i="1" s="1"/>
  <c r="C252" i="1"/>
  <c r="H252" i="1" a="1"/>
  <c r="H252" i="1" s="1"/>
  <c r="B253" i="1"/>
  <c r="G253" i="1"/>
  <c r="A253" i="1"/>
  <c r="J251" i="1" l="1"/>
  <c r="K251" i="1" s="1"/>
  <c r="C253" i="1"/>
  <c r="D253" i="1"/>
  <c r="F253" i="1" s="1"/>
  <c r="B254" i="1"/>
  <c r="G254" i="1"/>
  <c r="H253" i="1" a="1"/>
  <c r="H253" i="1" s="1"/>
  <c r="A254" i="1"/>
  <c r="J252" i="1"/>
  <c r="K252" i="1" s="1"/>
  <c r="D254" i="1" l="1"/>
  <c r="F254" i="1" s="1"/>
  <c r="I254" i="1" s="1"/>
  <c r="C254" i="1"/>
  <c r="B255" i="1"/>
  <c r="H254" i="1" a="1"/>
  <c r="H254" i="1" s="1"/>
  <c r="G255" i="1"/>
  <c r="A255" i="1"/>
  <c r="J253" i="1"/>
  <c r="I253" i="1"/>
  <c r="K253" i="1" s="1"/>
  <c r="D255" i="1" l="1"/>
  <c r="F255" i="1" s="1"/>
  <c r="C255" i="1"/>
  <c r="B256" i="1"/>
  <c r="H255" i="1" a="1"/>
  <c r="H255" i="1" s="1"/>
  <c r="G256" i="1"/>
  <c r="A256" i="1"/>
  <c r="J254" i="1"/>
  <c r="K254" i="1" s="1"/>
  <c r="D256" i="1" l="1"/>
  <c r="F256" i="1" s="1"/>
  <c r="I256" i="1" s="1"/>
  <c r="C256" i="1"/>
  <c r="H256" i="1" a="1"/>
  <c r="H256" i="1" s="1"/>
  <c r="G257" i="1"/>
  <c r="B257" i="1"/>
  <c r="A257" i="1"/>
  <c r="J255" i="1"/>
  <c r="I255" i="1"/>
  <c r="K255" i="1" s="1"/>
  <c r="D257" i="1" l="1"/>
  <c r="C257" i="1"/>
  <c r="H257" i="1" a="1"/>
  <c r="H257" i="1" s="1"/>
  <c r="G258" i="1"/>
  <c r="B258" i="1"/>
  <c r="A258" i="1"/>
  <c r="J256" i="1"/>
  <c r="K256" i="1" s="1"/>
  <c r="F257" i="1" l="1"/>
  <c r="I257" i="1" s="1"/>
  <c r="C258" i="1"/>
  <c r="D258" i="1"/>
  <c r="F258" i="1" s="1"/>
  <c r="G259" i="1"/>
  <c r="B259" i="1"/>
  <c r="H258" i="1" a="1"/>
  <c r="H258" i="1" s="1"/>
  <c r="A259" i="1"/>
  <c r="J257" i="1" l="1"/>
  <c r="K257" i="1" s="1"/>
  <c r="D259" i="1"/>
  <c r="F259" i="1" s="1"/>
  <c r="C259" i="1"/>
  <c r="G260" i="1"/>
  <c r="H259" i="1" a="1"/>
  <c r="H259" i="1" s="1"/>
  <c r="B260" i="1"/>
  <c r="A260" i="1"/>
  <c r="J258" i="1"/>
  <c r="I258" i="1"/>
  <c r="K258" i="1" l="1"/>
  <c r="D260" i="1"/>
  <c r="F260" i="1" s="1"/>
  <c r="C260" i="1"/>
  <c r="H260" i="1" a="1"/>
  <c r="H260" i="1" s="1"/>
  <c r="G261" i="1"/>
  <c r="B261" i="1"/>
  <c r="A261" i="1"/>
  <c r="J259" i="1"/>
  <c r="I259" i="1"/>
  <c r="K259" i="1" s="1"/>
  <c r="C261" i="1" l="1"/>
  <c r="D261" i="1"/>
  <c r="F261" i="1" s="1"/>
  <c r="B262" i="1"/>
  <c r="H261" i="1" a="1"/>
  <c r="H261" i="1" s="1"/>
  <c r="G262" i="1"/>
  <c r="A262" i="1"/>
  <c r="J260" i="1"/>
  <c r="I260" i="1"/>
  <c r="K260" i="1" s="1"/>
  <c r="C262" i="1" l="1"/>
  <c r="D262" i="1"/>
  <c r="F262" i="1" s="1"/>
  <c r="H262" i="1" a="1"/>
  <c r="H262" i="1" s="1"/>
  <c r="B263" i="1"/>
  <c r="G263" i="1"/>
  <c r="A263" i="1"/>
  <c r="J261" i="1"/>
  <c r="I261" i="1"/>
  <c r="K261" i="1" l="1"/>
  <c r="D263" i="1"/>
  <c r="F263" i="1" s="1"/>
  <c r="I263" i="1" s="1"/>
  <c r="C263" i="1"/>
  <c r="B264" i="1"/>
  <c r="H263" i="1" a="1"/>
  <c r="H263" i="1" s="1"/>
  <c r="G264" i="1"/>
  <c r="A264" i="1"/>
  <c r="J262" i="1"/>
  <c r="I262" i="1"/>
  <c r="K262" i="1" s="1"/>
  <c r="D264" i="1" l="1"/>
  <c r="F264" i="1" s="1"/>
  <c r="C264" i="1"/>
  <c r="B265" i="1"/>
  <c r="H264" i="1" a="1"/>
  <c r="H264" i="1" s="1"/>
  <c r="G265" i="1"/>
  <c r="A265" i="1"/>
  <c r="J263" i="1"/>
  <c r="K263" i="1" s="1"/>
  <c r="C265" i="1" l="1"/>
  <c r="D265" i="1"/>
  <c r="F265" i="1" s="1"/>
  <c r="I265" i="1" s="1"/>
  <c r="B266" i="1"/>
  <c r="G266" i="1"/>
  <c r="H265" i="1" a="1"/>
  <c r="H265" i="1" s="1"/>
  <c r="A266" i="1"/>
  <c r="J264" i="1"/>
  <c r="I264" i="1"/>
  <c r="K264" i="1" s="1"/>
  <c r="D266" i="1" l="1"/>
  <c r="C266" i="1"/>
  <c r="B267" i="1"/>
  <c r="H266" i="1" a="1"/>
  <c r="H266" i="1" s="1"/>
  <c r="G267" i="1"/>
  <c r="A267" i="1"/>
  <c r="J265" i="1"/>
  <c r="K265" i="1" s="1"/>
  <c r="F266" i="1" l="1"/>
  <c r="I266" i="1" s="1"/>
  <c r="D267" i="1"/>
  <c r="C267" i="1"/>
  <c r="G268" i="1"/>
  <c r="B268" i="1"/>
  <c r="H267" i="1" a="1"/>
  <c r="H267" i="1" s="1"/>
  <c r="A268" i="1"/>
  <c r="J266" i="1" l="1"/>
  <c r="K266" i="1"/>
  <c r="F267" i="1"/>
  <c r="I267" i="1" s="1"/>
  <c r="C268" i="1"/>
  <c r="D268" i="1"/>
  <c r="F268" i="1" s="1"/>
  <c r="H268" i="1" a="1"/>
  <c r="H268" i="1" s="1"/>
  <c r="B269" i="1"/>
  <c r="G269" i="1"/>
  <c r="A269" i="1"/>
  <c r="J267" i="1" l="1"/>
  <c r="K267" i="1" s="1"/>
  <c r="C269" i="1"/>
  <c r="D269" i="1"/>
  <c r="G270" i="1"/>
  <c r="H269" i="1" a="1"/>
  <c r="H269" i="1" s="1"/>
  <c r="B270" i="1"/>
  <c r="A270" i="1"/>
  <c r="J268" i="1"/>
  <c r="I268" i="1"/>
  <c r="K268" i="1" s="1"/>
  <c r="F269" i="1" l="1"/>
  <c r="I269" i="1" s="1"/>
  <c r="D270" i="1"/>
  <c r="F270" i="1" s="1"/>
  <c r="I270" i="1" s="1"/>
  <c r="C270" i="1"/>
  <c r="B271" i="1"/>
  <c r="G271" i="1"/>
  <c r="H270" i="1" a="1"/>
  <c r="H270" i="1" s="1"/>
  <c r="A271" i="1"/>
  <c r="J269" i="1" l="1"/>
  <c r="K269" i="1"/>
  <c r="D271" i="1"/>
  <c r="C271" i="1"/>
  <c r="H271" i="1" a="1"/>
  <c r="H271" i="1" s="1"/>
  <c r="G272" i="1"/>
  <c r="B272" i="1"/>
  <c r="A272" i="1"/>
  <c r="J270" i="1"/>
  <c r="K270" i="1" s="1"/>
  <c r="F271" i="1" l="1"/>
  <c r="I271" i="1" s="1"/>
  <c r="D272" i="1"/>
  <c r="C272" i="1"/>
  <c r="B273" i="1"/>
  <c r="G273" i="1"/>
  <c r="H272" i="1" a="1"/>
  <c r="H272" i="1" s="1"/>
  <c r="A273" i="1"/>
  <c r="J271" i="1"/>
  <c r="K271" i="1" l="1"/>
  <c r="F272" i="1"/>
  <c r="I272" i="1" s="1"/>
  <c r="D273" i="1"/>
  <c r="F273" i="1" s="1"/>
  <c r="C273" i="1"/>
  <c r="H273" i="1" a="1"/>
  <c r="H273" i="1" s="1"/>
  <c r="G274" i="1"/>
  <c r="B274" i="1"/>
  <c r="A274" i="1"/>
  <c r="J272" i="1" l="1"/>
  <c r="K272" i="1" s="1"/>
  <c r="D274" i="1"/>
  <c r="C274" i="1"/>
  <c r="B275" i="1"/>
  <c r="H274" i="1" a="1"/>
  <c r="H274" i="1" s="1"/>
  <c r="G275" i="1"/>
  <c r="A275" i="1"/>
  <c r="J273" i="1"/>
  <c r="I273" i="1"/>
  <c r="F274" i="1" l="1"/>
  <c r="I274" i="1" s="1"/>
  <c r="K273" i="1"/>
  <c r="C275" i="1"/>
  <c r="D275" i="1"/>
  <c r="F275" i="1" s="1"/>
  <c r="I275" i="1" s="1"/>
  <c r="G276" i="1"/>
  <c r="B276" i="1"/>
  <c r="H275" i="1" a="1"/>
  <c r="H275" i="1" s="1"/>
  <c r="A276" i="1"/>
  <c r="J274" i="1" l="1"/>
  <c r="K274" i="1"/>
  <c r="C276" i="1"/>
  <c r="D276" i="1"/>
  <c r="F276" i="1" s="1"/>
  <c r="B277" i="1"/>
  <c r="G277" i="1"/>
  <c r="H276" i="1" a="1"/>
  <c r="H276" i="1" s="1"/>
  <c r="A277" i="1"/>
  <c r="J275" i="1"/>
  <c r="K275" i="1" s="1"/>
  <c r="D277" i="1" l="1"/>
  <c r="F277" i="1" s="1"/>
  <c r="C277" i="1"/>
  <c r="G278" i="1"/>
  <c r="B278" i="1"/>
  <c r="H277" i="1" a="1"/>
  <c r="H277" i="1" s="1"/>
  <c r="A278" i="1"/>
  <c r="J276" i="1"/>
  <c r="I276" i="1"/>
  <c r="I277" i="1"/>
  <c r="K276" i="1" l="1"/>
  <c r="C278" i="1"/>
  <c r="D278" i="1"/>
  <c r="F278" i="1" s="1"/>
  <c r="G279" i="1"/>
  <c r="B279" i="1"/>
  <c r="H278" i="1" a="1"/>
  <c r="H278" i="1" s="1"/>
  <c r="A279" i="1"/>
  <c r="J277" i="1"/>
  <c r="K277" i="1" s="1"/>
  <c r="C279" i="1" l="1"/>
  <c r="D279" i="1"/>
  <c r="F279" i="1" s="1"/>
  <c r="I279" i="1" s="1"/>
  <c r="H279" i="1" a="1"/>
  <c r="H279" i="1" s="1"/>
  <c r="G280" i="1"/>
  <c r="B280" i="1"/>
  <c r="A280" i="1"/>
  <c r="J278" i="1"/>
  <c r="I278" i="1"/>
  <c r="K278" i="1" l="1"/>
  <c r="D280" i="1"/>
  <c r="C280" i="1"/>
  <c r="G281" i="1"/>
  <c r="B281" i="1"/>
  <c r="H280" i="1" a="1"/>
  <c r="H280" i="1" s="1"/>
  <c r="A281" i="1"/>
  <c r="J279" i="1"/>
  <c r="K279" i="1" s="1"/>
  <c r="F280" i="1" l="1"/>
  <c r="I280" i="1" s="1"/>
  <c r="D281" i="1"/>
  <c r="F281" i="1" s="1"/>
  <c r="I281" i="1" s="1"/>
  <c r="C281" i="1"/>
  <c r="B282" i="1"/>
  <c r="G282" i="1"/>
  <c r="H281" i="1" a="1"/>
  <c r="H281" i="1" s="1"/>
  <c r="A282" i="1"/>
  <c r="J280" i="1" l="1"/>
  <c r="K280" i="1" s="1"/>
  <c r="D282" i="1"/>
  <c r="F282" i="1" s="1"/>
  <c r="C282" i="1"/>
  <c r="G283" i="1"/>
  <c r="B283" i="1"/>
  <c r="H282" i="1" a="1"/>
  <c r="H282" i="1" s="1"/>
  <c r="A283" i="1"/>
  <c r="J281" i="1"/>
  <c r="K281" i="1" s="1"/>
  <c r="D283" i="1" l="1"/>
  <c r="F283" i="1" s="1"/>
  <c r="I283" i="1" s="1"/>
  <c r="C283" i="1"/>
  <c r="H283" i="1" a="1"/>
  <c r="H283" i="1" s="1"/>
  <c r="B284" i="1"/>
  <c r="G284" i="1"/>
  <c r="A284" i="1"/>
  <c r="J282" i="1"/>
  <c r="I282" i="1"/>
  <c r="K282" i="1" s="1"/>
  <c r="D284" i="1" l="1"/>
  <c r="F284" i="1" s="1"/>
  <c r="C284" i="1"/>
  <c r="G285" i="1"/>
  <c r="H284" i="1" a="1"/>
  <c r="H284" i="1" s="1"/>
  <c r="B285" i="1"/>
  <c r="A285" i="1"/>
  <c r="J283" i="1"/>
  <c r="K283" i="1" s="1"/>
  <c r="D285" i="1" l="1"/>
  <c r="F285" i="1" s="1"/>
  <c r="I285" i="1" s="1"/>
  <c r="C285" i="1"/>
  <c r="H285" i="1" a="1"/>
  <c r="H285" i="1" s="1"/>
  <c r="G286" i="1"/>
  <c r="B286" i="1"/>
  <c r="A286" i="1"/>
  <c r="J284" i="1"/>
  <c r="I284" i="1"/>
  <c r="K284" i="1" s="1"/>
  <c r="C286" i="1" l="1"/>
  <c r="D286" i="1"/>
  <c r="F286" i="1" s="1"/>
  <c r="I286" i="1" s="1"/>
  <c r="B287" i="1"/>
  <c r="H286" i="1" a="1"/>
  <c r="H286" i="1" s="1"/>
  <c r="G287" i="1"/>
  <c r="A287" i="1"/>
  <c r="J285" i="1"/>
  <c r="K285" i="1" s="1"/>
  <c r="C287" i="1" l="1"/>
  <c r="D287" i="1"/>
  <c r="F287" i="1" s="1"/>
  <c r="G288" i="1"/>
  <c r="B288" i="1"/>
  <c r="H287" i="1" a="1"/>
  <c r="H287" i="1" s="1"/>
  <c r="A288" i="1"/>
  <c r="J286" i="1"/>
  <c r="K286" i="1" s="1"/>
  <c r="D288" i="1" l="1"/>
  <c r="C288" i="1"/>
  <c r="H288" i="1" a="1"/>
  <c r="H288" i="1" s="1"/>
  <c r="B289" i="1"/>
  <c r="G289" i="1"/>
  <c r="A289" i="1"/>
  <c r="J287" i="1"/>
  <c r="I287" i="1"/>
  <c r="K287" i="1" s="1"/>
  <c r="F288" i="1" l="1"/>
  <c r="I288" i="1" s="1"/>
  <c r="C289" i="1"/>
  <c r="D289" i="1"/>
  <c r="G290" i="1"/>
  <c r="B290" i="1"/>
  <c r="H289" i="1" a="1"/>
  <c r="H289" i="1" s="1"/>
  <c r="A290" i="1"/>
  <c r="J288" i="1" l="1"/>
  <c r="K288" i="1" s="1"/>
  <c r="F289" i="1"/>
  <c r="I289" i="1" s="1"/>
  <c r="D290" i="1"/>
  <c r="F290" i="1" s="1"/>
  <c r="C290" i="1"/>
  <c r="B291" i="1"/>
  <c r="H290" i="1" a="1"/>
  <c r="H290" i="1" s="1"/>
  <c r="G291" i="1"/>
  <c r="A291" i="1"/>
  <c r="J289" i="1"/>
  <c r="K289" i="1" l="1"/>
  <c r="D291" i="1"/>
  <c r="F291" i="1" s="1"/>
  <c r="I291" i="1" s="1"/>
  <c r="C291" i="1"/>
  <c r="G292" i="1"/>
  <c r="B292" i="1"/>
  <c r="H291" i="1" a="1"/>
  <c r="H291" i="1" s="1"/>
  <c r="A292" i="1"/>
  <c r="J290" i="1"/>
  <c r="I290" i="1"/>
  <c r="K290" i="1" s="1"/>
  <c r="C292" i="1" l="1"/>
  <c r="D292" i="1"/>
  <c r="F292" i="1" s="1"/>
  <c r="G293" i="1"/>
  <c r="H292" i="1" a="1"/>
  <c r="H292" i="1" s="1"/>
  <c r="B293" i="1"/>
  <c r="A293" i="1"/>
  <c r="J291" i="1"/>
  <c r="K291" i="1" s="1"/>
  <c r="D293" i="1" l="1"/>
  <c r="C293" i="1"/>
  <c r="G294" i="1"/>
  <c r="H293" i="1" a="1"/>
  <c r="H293" i="1" s="1"/>
  <c r="B294" i="1"/>
  <c r="A294" i="1"/>
  <c r="J292" i="1"/>
  <c r="I292" i="1"/>
  <c r="K292" i="1" s="1"/>
  <c r="F293" i="1" l="1"/>
  <c r="I293" i="1" s="1"/>
  <c r="D294" i="1"/>
  <c r="C294" i="1"/>
  <c r="H294" i="1" a="1"/>
  <c r="H294" i="1" s="1"/>
  <c r="G295" i="1"/>
  <c r="B295" i="1"/>
  <c r="A295" i="1"/>
  <c r="J293" i="1" l="1"/>
  <c r="K293" i="1"/>
  <c r="F294" i="1"/>
  <c r="I294" i="1" s="1"/>
  <c r="C295" i="1"/>
  <c r="D295" i="1"/>
  <c r="F295" i="1" s="1"/>
  <c r="I295" i="1" s="1"/>
  <c r="G296" i="1"/>
  <c r="B296" i="1"/>
  <c r="H295" i="1" a="1"/>
  <c r="H295" i="1" s="1"/>
  <c r="A296" i="1"/>
  <c r="J294" i="1"/>
  <c r="K294" i="1" l="1"/>
  <c r="C296" i="1"/>
  <c r="D296" i="1"/>
  <c r="H296" i="1" a="1"/>
  <c r="H296" i="1" s="1"/>
  <c r="B297" i="1"/>
  <c r="G297" i="1"/>
  <c r="A297" i="1"/>
  <c r="J295" i="1"/>
  <c r="K295" i="1" s="1"/>
  <c r="F296" i="1" l="1"/>
  <c r="I296" i="1" s="1"/>
  <c r="D297" i="1"/>
  <c r="C297" i="1"/>
  <c r="H297" i="1" a="1"/>
  <c r="H297" i="1" s="1"/>
  <c r="B298" i="1"/>
  <c r="G298" i="1"/>
  <c r="A298" i="1"/>
  <c r="J296" i="1" l="1"/>
  <c r="K296" i="1"/>
  <c r="F297" i="1"/>
  <c r="I297" i="1" s="1"/>
  <c r="D298" i="1"/>
  <c r="F298" i="1" s="1"/>
  <c r="C298" i="1"/>
  <c r="B299" i="1"/>
  <c r="G299" i="1"/>
  <c r="H298" i="1" a="1"/>
  <c r="H298" i="1" s="1"/>
  <c r="A299" i="1"/>
  <c r="J297" i="1" l="1"/>
  <c r="K297" i="1" s="1"/>
  <c r="D299" i="1"/>
  <c r="C299" i="1"/>
  <c r="G300" i="1"/>
  <c r="H299" i="1" a="1"/>
  <c r="H299" i="1" s="1"/>
  <c r="B300" i="1"/>
  <c r="A300" i="1"/>
  <c r="J298" i="1"/>
  <c r="I298" i="1"/>
  <c r="K298" i="1" s="1"/>
  <c r="F299" i="1" l="1"/>
  <c r="I299" i="1" s="1"/>
  <c r="D300" i="1"/>
  <c r="C300" i="1"/>
  <c r="H300" i="1" a="1"/>
  <c r="H300" i="1" s="1"/>
  <c r="B301" i="1"/>
  <c r="G301" i="1"/>
  <c r="A301" i="1"/>
  <c r="J299" i="1"/>
  <c r="K299" i="1" l="1"/>
  <c r="F300" i="1"/>
  <c r="I300" i="1" s="1"/>
  <c r="D301" i="1"/>
  <c r="F301" i="1" s="1"/>
  <c r="C301" i="1"/>
  <c r="B302" i="1"/>
  <c r="G302" i="1"/>
  <c r="H301" i="1" a="1"/>
  <c r="H301" i="1" s="1"/>
  <c r="A302" i="1"/>
  <c r="J300" i="1"/>
  <c r="K300" i="1" l="1"/>
  <c r="C302" i="1"/>
  <c r="D302" i="1"/>
  <c r="G303" i="1"/>
  <c r="B303" i="1"/>
  <c r="H302" i="1" a="1"/>
  <c r="H302" i="1" s="1"/>
  <c r="A303" i="1"/>
  <c r="J301" i="1"/>
  <c r="I301" i="1"/>
  <c r="K301" i="1" s="1"/>
  <c r="F302" i="1" l="1"/>
  <c r="I302" i="1" s="1"/>
  <c r="C303" i="1"/>
  <c r="D303" i="1"/>
  <c r="G304" i="1"/>
  <c r="H303" i="1" a="1"/>
  <c r="H303" i="1" s="1"/>
  <c r="B304" i="1"/>
  <c r="A304" i="1"/>
  <c r="J302" i="1" l="1"/>
  <c r="K302" i="1"/>
  <c r="F303" i="1"/>
  <c r="I303" i="1" s="1"/>
  <c r="D304" i="1"/>
  <c r="C304" i="1"/>
  <c r="G305" i="1"/>
  <c r="H304" i="1" a="1"/>
  <c r="H304" i="1" s="1"/>
  <c r="B305" i="1"/>
  <c r="A305" i="1"/>
  <c r="J303" i="1"/>
  <c r="K303" i="1" l="1"/>
  <c r="F304" i="1"/>
  <c r="I304" i="1" s="1"/>
  <c r="D305" i="1"/>
  <c r="F305" i="1" s="1"/>
  <c r="C305" i="1"/>
  <c r="H305" i="1" a="1"/>
  <c r="H305" i="1" s="1"/>
  <c r="G306" i="1"/>
  <c r="B306" i="1"/>
  <c r="A306" i="1"/>
  <c r="J304" i="1"/>
  <c r="K304" i="1" l="1"/>
  <c r="C306" i="1"/>
  <c r="D306" i="1"/>
  <c r="F306" i="1" s="1"/>
  <c r="B307" i="1"/>
  <c r="G307" i="1"/>
  <c r="H306" i="1" a="1"/>
  <c r="H306" i="1" s="1"/>
  <c r="A307" i="1"/>
  <c r="J305" i="1"/>
  <c r="I305" i="1"/>
  <c r="K305" i="1" s="1"/>
  <c r="I306" i="1"/>
  <c r="D307" i="1" l="1"/>
  <c r="F307" i="1" s="1"/>
  <c r="C307" i="1"/>
  <c r="H307" i="1" a="1"/>
  <c r="H307" i="1" s="1"/>
  <c r="G308" i="1"/>
  <c r="B308" i="1"/>
  <c r="A308" i="1"/>
  <c r="J306" i="1"/>
  <c r="K306" i="1" s="1"/>
  <c r="D308" i="1" l="1"/>
  <c r="C308" i="1"/>
  <c r="B309" i="1"/>
  <c r="H308" i="1" a="1"/>
  <c r="H308" i="1" s="1"/>
  <c r="G309" i="1"/>
  <c r="A309" i="1"/>
  <c r="J307" i="1"/>
  <c r="I307" i="1"/>
  <c r="K307" i="1" s="1"/>
  <c r="F308" i="1" l="1"/>
  <c r="I308" i="1" s="1"/>
  <c r="D309" i="1"/>
  <c r="F309" i="1" s="1"/>
  <c r="C309" i="1"/>
  <c r="H309" i="1" a="1"/>
  <c r="H309" i="1" s="1"/>
  <c r="B310" i="1"/>
  <c r="G310" i="1"/>
  <c r="A310" i="1"/>
  <c r="J308" i="1"/>
  <c r="K308" i="1" l="1"/>
  <c r="D310" i="1"/>
  <c r="C310" i="1"/>
  <c r="G311" i="1"/>
  <c r="B311" i="1"/>
  <c r="H310" i="1" a="1"/>
  <c r="H310" i="1" s="1"/>
  <c r="A311" i="1"/>
  <c r="J309" i="1"/>
  <c r="I309" i="1"/>
  <c r="K309" i="1" s="1"/>
  <c r="F310" i="1" l="1"/>
  <c r="I310" i="1" s="1"/>
  <c r="C311" i="1"/>
  <c r="D311" i="1"/>
  <c r="F311" i="1" s="1"/>
  <c r="B312" i="1"/>
  <c r="H311" i="1" a="1"/>
  <c r="H311" i="1" s="1"/>
  <c r="G312" i="1"/>
  <c r="A312" i="1"/>
  <c r="J310" i="1" l="1"/>
  <c r="K310" i="1"/>
  <c r="D312" i="1"/>
  <c r="C312" i="1"/>
  <c r="B313" i="1"/>
  <c r="H312" i="1" a="1"/>
  <c r="H312" i="1" s="1"/>
  <c r="G313" i="1"/>
  <c r="A313" i="1"/>
  <c r="J311" i="1"/>
  <c r="I311" i="1"/>
  <c r="K311" i="1" s="1"/>
  <c r="F312" i="1" l="1"/>
  <c r="I312" i="1" s="1"/>
  <c r="C313" i="1"/>
  <c r="D313" i="1"/>
  <c r="F313" i="1" s="1"/>
  <c r="B314" i="1"/>
  <c r="G314" i="1"/>
  <c r="H313" i="1" a="1"/>
  <c r="H313" i="1" s="1"/>
  <c r="A314" i="1"/>
  <c r="J312" i="1"/>
  <c r="K312" i="1" l="1"/>
  <c r="D314" i="1"/>
  <c r="F314" i="1" s="1"/>
  <c r="I314" i="1" s="1"/>
  <c r="C314" i="1"/>
  <c r="G315" i="1"/>
  <c r="H314" i="1" a="1"/>
  <c r="H314" i="1" s="1"/>
  <c r="B315" i="1"/>
  <c r="A315" i="1"/>
  <c r="J313" i="1"/>
  <c r="I313" i="1"/>
  <c r="K313" i="1" l="1"/>
  <c r="C315" i="1"/>
  <c r="D315" i="1"/>
  <c r="F315" i="1" s="1"/>
  <c r="H315" i="1" a="1"/>
  <c r="H315" i="1" s="1"/>
  <c r="G316" i="1"/>
  <c r="B316" i="1"/>
  <c r="A316" i="1"/>
  <c r="J314" i="1"/>
  <c r="K314" i="1" s="1"/>
  <c r="D316" i="1" l="1"/>
  <c r="C316" i="1"/>
  <c r="G317" i="1"/>
  <c r="H316" i="1" a="1"/>
  <c r="H316" i="1" s="1"/>
  <c r="B317" i="1"/>
  <c r="A317" i="1"/>
  <c r="J315" i="1"/>
  <c r="I315" i="1"/>
  <c r="F316" i="1" l="1"/>
  <c r="I316" i="1" s="1"/>
  <c r="K315" i="1"/>
  <c r="C317" i="1"/>
  <c r="D317" i="1"/>
  <c r="G318" i="1"/>
  <c r="H317" i="1" a="1"/>
  <c r="H317" i="1" s="1"/>
  <c r="B318" i="1"/>
  <c r="A318" i="1"/>
  <c r="J316" i="1" l="1"/>
  <c r="K316" i="1"/>
  <c r="F317" i="1"/>
  <c r="I317" i="1" s="1"/>
  <c r="D318" i="1"/>
  <c r="F318" i="1" s="1"/>
  <c r="C318" i="1"/>
  <c r="H318" i="1" a="1"/>
  <c r="H318" i="1" s="1"/>
  <c r="G319" i="1"/>
  <c r="B319" i="1"/>
  <c r="A319" i="1"/>
  <c r="J317" i="1" l="1"/>
  <c r="K317" i="1"/>
  <c r="C319" i="1"/>
  <c r="D319" i="1"/>
  <c r="H319" i="1" a="1"/>
  <c r="H319" i="1" s="1"/>
  <c r="B320" i="1"/>
  <c r="G320" i="1"/>
  <c r="A320" i="1"/>
  <c r="J318" i="1"/>
  <c r="I318" i="1"/>
  <c r="K318" i="1" s="1"/>
  <c r="F319" i="1" l="1"/>
  <c r="I319" i="1" s="1"/>
  <c r="D320" i="1"/>
  <c r="F320" i="1" s="1"/>
  <c r="C320" i="1"/>
  <c r="B321" i="1"/>
  <c r="G321" i="1"/>
  <c r="H320" i="1" a="1"/>
  <c r="H320" i="1" s="1"/>
  <c r="A321" i="1"/>
  <c r="J319" i="1" l="1"/>
  <c r="K319" i="1" s="1"/>
  <c r="D321" i="1"/>
  <c r="C321" i="1"/>
  <c r="B322" i="1"/>
  <c r="G322" i="1"/>
  <c r="H321" i="1" a="1"/>
  <c r="H321" i="1" s="1"/>
  <c r="A322" i="1"/>
  <c r="J320" i="1"/>
  <c r="I320" i="1"/>
  <c r="K320" i="1" s="1"/>
  <c r="F321" i="1" l="1"/>
  <c r="I321" i="1" s="1"/>
  <c r="D322" i="1"/>
  <c r="C322" i="1"/>
  <c r="H322" i="1" a="1"/>
  <c r="H322" i="1" s="1"/>
  <c r="B323" i="1"/>
  <c r="G323" i="1"/>
  <c r="A323" i="1"/>
  <c r="J321" i="1" l="1"/>
  <c r="K321" i="1"/>
  <c r="F322" i="1"/>
  <c r="I322" i="1" s="1"/>
  <c r="C323" i="1"/>
  <c r="D323" i="1"/>
  <c r="H323" i="1" a="1"/>
  <c r="H323" i="1" s="1"/>
  <c r="G324" i="1"/>
  <c r="B324" i="1"/>
  <c r="A324" i="1"/>
  <c r="J322" i="1"/>
  <c r="F323" i="1" l="1"/>
  <c r="I323" i="1" s="1"/>
  <c r="K322" i="1"/>
  <c r="D324" i="1"/>
  <c r="F324" i="1" s="1"/>
  <c r="C324" i="1"/>
  <c r="B325" i="1"/>
  <c r="G325" i="1"/>
  <c r="H324" i="1" a="1"/>
  <c r="H324" i="1" s="1"/>
  <c r="A325" i="1"/>
  <c r="J323" i="1"/>
  <c r="K323" i="1" l="1"/>
  <c r="D325" i="1"/>
  <c r="C325" i="1"/>
  <c r="G326" i="1"/>
  <c r="B326" i="1"/>
  <c r="H325" i="1" a="1"/>
  <c r="H325" i="1" s="1"/>
  <c r="A326" i="1"/>
  <c r="J324" i="1"/>
  <c r="I324" i="1"/>
  <c r="F325" i="1" l="1"/>
  <c r="I325" i="1" s="1"/>
  <c r="K324" i="1"/>
  <c r="D326" i="1"/>
  <c r="F326" i="1" s="1"/>
  <c r="C326" i="1"/>
  <c r="B327" i="1"/>
  <c r="G327" i="1"/>
  <c r="H326" i="1" a="1"/>
  <c r="H326" i="1" s="1"/>
  <c r="A327" i="1"/>
  <c r="J325" i="1"/>
  <c r="K325" i="1" l="1"/>
  <c r="D327" i="1"/>
  <c r="C327" i="1"/>
  <c r="G328" i="1"/>
  <c r="B328" i="1"/>
  <c r="H327" i="1" a="1"/>
  <c r="H327" i="1" s="1"/>
  <c r="A328" i="1"/>
  <c r="J326" i="1"/>
  <c r="I326" i="1"/>
  <c r="F327" i="1" l="1"/>
  <c r="J327" i="1" s="1"/>
  <c r="K326" i="1"/>
  <c r="D328" i="1"/>
  <c r="F328" i="1" s="1"/>
  <c r="I328" i="1" s="1"/>
  <c r="C328" i="1"/>
  <c r="G329" i="1"/>
  <c r="B329" i="1"/>
  <c r="H328" i="1" a="1"/>
  <c r="H328" i="1" s="1"/>
  <c r="A329" i="1"/>
  <c r="I327" i="1" l="1"/>
  <c r="K327" i="1" s="1"/>
  <c r="G330" i="1"/>
  <c r="B330" i="1"/>
  <c r="H329" i="1" a="1"/>
  <c r="H329" i="1" s="1"/>
  <c r="A330" i="1"/>
  <c r="C329" i="1"/>
  <c r="D329" i="1"/>
  <c r="J328" i="1"/>
  <c r="K328" i="1" s="1"/>
  <c r="F329" i="1" l="1"/>
  <c r="I329" i="1" s="1"/>
  <c r="C330" i="1"/>
  <c r="D330" i="1"/>
  <c r="F330" i="1" s="1"/>
  <c r="H330" i="1" a="1"/>
  <c r="H330" i="1" s="1"/>
  <c r="G331" i="1"/>
  <c r="B331" i="1"/>
  <c r="A331" i="1"/>
  <c r="J329" i="1" l="1"/>
  <c r="K329" i="1" s="1"/>
  <c r="D331" i="1"/>
  <c r="C331" i="1"/>
  <c r="H331" i="1" a="1"/>
  <c r="H331" i="1" s="1"/>
  <c r="G332" i="1"/>
  <c r="B332" i="1"/>
  <c r="A332" i="1"/>
  <c r="J330" i="1"/>
  <c r="I330" i="1"/>
  <c r="K330" i="1" s="1"/>
  <c r="F331" i="1" l="1"/>
  <c r="I331" i="1" s="1"/>
  <c r="C332" i="1"/>
  <c r="D332" i="1"/>
  <c r="B333" i="1"/>
  <c r="H332" i="1" a="1"/>
  <c r="H332" i="1" s="1"/>
  <c r="G333" i="1"/>
  <c r="A333" i="1"/>
  <c r="J331" i="1" l="1"/>
  <c r="K331" i="1"/>
  <c r="F332" i="1"/>
  <c r="I332" i="1" s="1"/>
  <c r="D333" i="1"/>
  <c r="C333" i="1"/>
  <c r="H333" i="1" a="1"/>
  <c r="H333" i="1" s="1"/>
  <c r="G334" i="1"/>
  <c r="B334" i="1"/>
  <c r="A334" i="1"/>
  <c r="F333" i="1" l="1"/>
  <c r="I333" i="1" s="1"/>
  <c r="J332" i="1"/>
  <c r="K332" i="1" s="1"/>
  <c r="D334" i="1"/>
  <c r="F334" i="1" s="1"/>
  <c r="C334" i="1"/>
  <c r="G335" i="1"/>
  <c r="B335" i="1"/>
  <c r="H334" i="1" a="1"/>
  <c r="H334" i="1" s="1"/>
  <c r="A335" i="1"/>
  <c r="J333" i="1"/>
  <c r="K333" i="1" l="1"/>
  <c r="C335" i="1"/>
  <c r="D335" i="1"/>
  <c r="F335" i="1" s="1"/>
  <c r="B336" i="1"/>
  <c r="H335" i="1" a="1"/>
  <c r="H335" i="1" s="1"/>
  <c r="G336" i="1"/>
  <c r="A336" i="1"/>
  <c r="J334" i="1"/>
  <c r="I334" i="1"/>
  <c r="K334" i="1" s="1"/>
  <c r="D336" i="1" l="1"/>
  <c r="C336" i="1"/>
  <c r="G337" i="1"/>
  <c r="H336" i="1" a="1"/>
  <c r="H336" i="1" s="1"/>
  <c r="B337" i="1"/>
  <c r="A337" i="1"/>
  <c r="J335" i="1"/>
  <c r="I335" i="1"/>
  <c r="K335" i="1" s="1"/>
  <c r="F336" i="1" l="1"/>
  <c r="I336" i="1" s="1"/>
  <c r="C337" i="1"/>
  <c r="D337" i="1"/>
  <c r="F337" i="1" s="1"/>
  <c r="H337" i="1" a="1"/>
  <c r="H337" i="1" s="1"/>
  <c r="G338" i="1"/>
  <c r="B338" i="1"/>
  <c r="A338" i="1"/>
  <c r="J336" i="1" l="1"/>
  <c r="K336" i="1" s="1"/>
  <c r="C338" i="1"/>
  <c r="D338" i="1"/>
  <c r="G339" i="1"/>
  <c r="B339" i="1"/>
  <c r="H338" i="1" a="1"/>
  <c r="H338" i="1" s="1"/>
  <c r="A339" i="1"/>
  <c r="J337" i="1"/>
  <c r="I337" i="1"/>
  <c r="K337" i="1" s="1"/>
  <c r="F338" i="1" l="1"/>
  <c r="I338" i="1" s="1"/>
  <c r="D339" i="1"/>
  <c r="C339" i="1"/>
  <c r="B340" i="1"/>
  <c r="H339" i="1" a="1"/>
  <c r="H339" i="1" s="1"/>
  <c r="G340" i="1"/>
  <c r="A340" i="1"/>
  <c r="J338" i="1"/>
  <c r="K338" i="1" l="1"/>
  <c r="F339" i="1"/>
  <c r="I339" i="1" s="1"/>
  <c r="C340" i="1"/>
  <c r="D340" i="1"/>
  <c r="F340" i="1" s="1"/>
  <c r="G341" i="1"/>
  <c r="H340" i="1" a="1"/>
  <c r="H340" i="1" s="1"/>
  <c r="B341" i="1"/>
  <c r="A341" i="1"/>
  <c r="J339" i="1" l="1"/>
  <c r="K339" i="1"/>
  <c r="B342" i="1"/>
  <c r="G342" i="1"/>
  <c r="H341" i="1" a="1"/>
  <c r="H341" i="1" s="1"/>
  <c r="A342" i="1"/>
  <c r="C341" i="1"/>
  <c r="D341" i="1"/>
  <c r="F341" i="1" s="1"/>
  <c r="J340" i="1"/>
  <c r="I340" i="1"/>
  <c r="K340" i="1" s="1"/>
  <c r="J341" i="1" l="1"/>
  <c r="I341" i="1"/>
  <c r="C342" i="1"/>
  <c r="D342" i="1"/>
  <c r="B343" i="1"/>
  <c r="H342" i="1" a="1"/>
  <c r="H342" i="1" s="1"/>
  <c r="G343" i="1"/>
  <c r="A343" i="1"/>
  <c r="F342" i="1" l="1"/>
  <c r="I342" i="1" s="1"/>
  <c r="K341" i="1"/>
  <c r="C343" i="1"/>
  <c r="D343" i="1"/>
  <c r="G344" i="1"/>
  <c r="B344" i="1"/>
  <c r="H343" i="1" a="1"/>
  <c r="H343" i="1" s="1"/>
  <c r="A344" i="1"/>
  <c r="F343" i="1" l="1"/>
  <c r="I343" i="1" s="1"/>
  <c r="J342" i="1"/>
  <c r="K342" i="1" s="1"/>
  <c r="H344" i="1" a="1"/>
  <c r="H344" i="1" s="1"/>
  <c r="B345" i="1"/>
  <c r="G345" i="1"/>
  <c r="A345" i="1"/>
  <c r="C344" i="1"/>
  <c r="D344" i="1"/>
  <c r="F344" i="1" s="1"/>
  <c r="J343" i="1" l="1"/>
  <c r="K343" i="1" s="1"/>
  <c r="J344" i="1"/>
  <c r="I344" i="1"/>
  <c r="K344" i="1" s="1"/>
  <c r="C345" i="1"/>
  <c r="D345" i="1"/>
  <c r="F345" i="1" s="1"/>
  <c r="B346" i="1"/>
  <c r="G346" i="1"/>
  <c r="H345" i="1" a="1"/>
  <c r="H345" i="1" s="1"/>
  <c r="A346" i="1"/>
  <c r="C346" i="1" l="1"/>
  <c r="D346" i="1"/>
  <c r="F346" i="1" s="1"/>
  <c r="J345" i="1"/>
  <c r="H346" i="1" a="1"/>
  <c r="H346" i="1" s="1"/>
  <c r="B347" i="1"/>
  <c r="G347" i="1"/>
  <c r="A347" i="1"/>
  <c r="I345" i="1"/>
  <c r="K345" i="1" s="1"/>
  <c r="D347" i="1" l="1"/>
  <c r="C347" i="1"/>
  <c r="G348" i="1"/>
  <c r="H347" i="1" a="1"/>
  <c r="H347" i="1" s="1"/>
  <c r="B348" i="1"/>
  <c r="A348" i="1"/>
  <c r="J346" i="1"/>
  <c r="I346" i="1"/>
  <c r="K346" i="1" s="1"/>
  <c r="F347" i="1" l="1"/>
  <c r="I347" i="1" s="1"/>
  <c r="C348" i="1"/>
  <c r="D348" i="1"/>
  <c r="F348" i="1" s="1"/>
  <c r="B349" i="1"/>
  <c r="H348" i="1" a="1"/>
  <c r="H348" i="1" s="1"/>
  <c r="G349" i="1"/>
  <c r="A349" i="1"/>
  <c r="J347" i="1" l="1"/>
  <c r="K347" i="1" s="1"/>
  <c r="D349" i="1"/>
  <c r="C349" i="1"/>
  <c r="B350" i="1"/>
  <c r="G350" i="1"/>
  <c r="H349" i="1" a="1"/>
  <c r="H349" i="1" s="1"/>
  <c r="A350" i="1"/>
  <c r="J348" i="1"/>
  <c r="I348" i="1"/>
  <c r="K348" i="1" s="1"/>
  <c r="F349" i="1" l="1"/>
  <c r="I349" i="1" s="1"/>
  <c r="C350" i="1"/>
  <c r="D350" i="1"/>
  <c r="G351" i="1"/>
  <c r="H350" i="1" a="1"/>
  <c r="H350" i="1" s="1"/>
  <c r="B351" i="1"/>
  <c r="A351" i="1"/>
  <c r="J349" i="1" l="1"/>
  <c r="K349" i="1" s="1"/>
  <c r="F350" i="1"/>
  <c r="I350" i="1" s="1"/>
  <c r="D351" i="1"/>
  <c r="F351" i="1" s="1"/>
  <c r="I351" i="1" s="1"/>
  <c r="C351" i="1"/>
  <c r="B352" i="1"/>
  <c r="H351" i="1" a="1"/>
  <c r="H351" i="1" s="1"/>
  <c r="G352" i="1"/>
  <c r="A352" i="1"/>
  <c r="J350" i="1"/>
  <c r="K350" i="1" l="1"/>
  <c r="C352" i="1"/>
  <c r="D352" i="1"/>
  <c r="F352" i="1" s="1"/>
  <c r="B353" i="1"/>
  <c r="G353" i="1"/>
  <c r="H352" i="1" a="1"/>
  <c r="H352" i="1" s="1"/>
  <c r="A353" i="1"/>
  <c r="J351" i="1"/>
  <c r="K351" i="1" s="1"/>
  <c r="C353" i="1" l="1"/>
  <c r="D353" i="1"/>
  <c r="G354" i="1"/>
  <c r="H353" i="1" a="1"/>
  <c r="H353" i="1" s="1"/>
  <c r="B354" i="1"/>
  <c r="A354" i="1"/>
  <c r="J352" i="1"/>
  <c r="I352" i="1"/>
  <c r="K352" i="1" s="1"/>
  <c r="F353" i="1" l="1"/>
  <c r="I353" i="1" s="1"/>
  <c r="C354" i="1"/>
  <c r="D354" i="1"/>
  <c r="F354" i="1" s="1"/>
  <c r="G355" i="1"/>
  <c r="H354" i="1" a="1"/>
  <c r="H354" i="1" s="1"/>
  <c r="B355" i="1"/>
  <c r="A355" i="1"/>
  <c r="J353" i="1"/>
  <c r="K353" i="1" l="1"/>
  <c r="D355" i="1"/>
  <c r="F355" i="1" s="1"/>
  <c r="I355" i="1" s="1"/>
  <c r="C355" i="1"/>
  <c r="B356" i="1"/>
  <c r="G356" i="1"/>
  <c r="H355" i="1" a="1"/>
  <c r="H355" i="1" s="1"/>
  <c r="A356" i="1"/>
  <c r="J354" i="1"/>
  <c r="I354" i="1"/>
  <c r="K354" i="1" s="1"/>
  <c r="D356" i="1" l="1"/>
  <c r="C356" i="1"/>
  <c r="B357" i="1"/>
  <c r="H356" i="1" a="1"/>
  <c r="H356" i="1" s="1"/>
  <c r="G357" i="1"/>
  <c r="A357" i="1"/>
  <c r="J355" i="1"/>
  <c r="K355" i="1" s="1"/>
  <c r="F356" i="1" l="1"/>
  <c r="J356" i="1" s="1"/>
  <c r="D357" i="1"/>
  <c r="C357" i="1"/>
  <c r="G358" i="1"/>
  <c r="H357" i="1" a="1"/>
  <c r="H357" i="1" s="1"/>
  <c r="B358" i="1"/>
  <c r="A358" i="1"/>
  <c r="I356" i="1" l="1"/>
  <c r="K356" i="1" s="1"/>
  <c r="F357" i="1"/>
  <c r="I357" i="1" s="1"/>
  <c r="D358" i="1"/>
  <c r="F358" i="1" s="1"/>
  <c r="C358" i="1"/>
  <c r="B359" i="1"/>
  <c r="H358" i="1" a="1"/>
  <c r="H358" i="1" s="1"/>
  <c r="G359" i="1"/>
  <c r="A359" i="1"/>
  <c r="J357" i="1" l="1"/>
  <c r="K357" i="1" s="1"/>
  <c r="C359" i="1"/>
  <c r="D359" i="1"/>
  <c r="B360" i="1"/>
  <c r="H359" i="1" a="1"/>
  <c r="H359" i="1" s="1"/>
  <c r="G360" i="1"/>
  <c r="A360" i="1"/>
  <c r="J358" i="1"/>
  <c r="I358" i="1"/>
  <c r="K358" i="1" s="1"/>
  <c r="F359" i="1" l="1"/>
  <c r="I359" i="1" s="1"/>
  <c r="D360" i="1"/>
  <c r="F360" i="1" s="1"/>
  <c r="C360" i="1"/>
  <c r="B361" i="1"/>
  <c r="G361" i="1"/>
  <c r="H360" i="1" a="1"/>
  <c r="H360" i="1" s="1"/>
  <c r="A361" i="1"/>
  <c r="J359" i="1" l="1"/>
  <c r="K359" i="1"/>
  <c r="C361" i="1"/>
  <c r="D361" i="1"/>
  <c r="H361" i="1" a="1"/>
  <c r="H361" i="1" s="1"/>
  <c r="B362" i="1"/>
  <c r="G362" i="1"/>
  <c r="A362" i="1"/>
  <c r="J360" i="1"/>
  <c r="I360" i="1"/>
  <c r="K360" i="1" s="1"/>
  <c r="F361" i="1" l="1"/>
  <c r="I361" i="1" s="1"/>
  <c r="D362" i="1"/>
  <c r="C362" i="1"/>
  <c r="B363" i="1"/>
  <c r="G363" i="1"/>
  <c r="H362" i="1" a="1"/>
  <c r="H362" i="1" s="1"/>
  <c r="A363" i="1"/>
  <c r="J361" i="1" l="1"/>
  <c r="K361" i="1" s="1"/>
  <c r="F362" i="1"/>
  <c r="I362" i="1" s="1"/>
  <c r="H363" i="1" a="1"/>
  <c r="H363" i="1" s="1"/>
  <c r="G364" i="1"/>
  <c r="B364" i="1"/>
  <c r="A364" i="1"/>
  <c r="C363" i="1"/>
  <c r="D363" i="1"/>
  <c r="J362" i="1"/>
  <c r="F363" i="1" l="1"/>
  <c r="J363" i="1" s="1"/>
  <c r="K362" i="1"/>
  <c r="C364" i="1"/>
  <c r="D364" i="1"/>
  <c r="F364" i="1" s="1"/>
  <c r="B365" i="1"/>
  <c r="G365" i="1"/>
  <c r="H364" i="1" a="1"/>
  <c r="H364" i="1" s="1"/>
  <c r="A365" i="1"/>
  <c r="I363" i="1" l="1"/>
  <c r="K363" i="1" s="1"/>
  <c r="D365" i="1"/>
  <c r="C365" i="1"/>
  <c r="B366" i="1"/>
  <c r="H365" i="1" a="1"/>
  <c r="H365" i="1" s="1"/>
  <c r="G366" i="1"/>
  <c r="A366" i="1"/>
  <c r="J364" i="1"/>
  <c r="I364" i="1"/>
  <c r="K364" i="1" s="1"/>
  <c r="F365" i="1" l="1"/>
  <c r="I365" i="1" s="1"/>
  <c r="D366" i="1"/>
  <c r="F366" i="1" s="1"/>
  <c r="C366" i="1"/>
  <c r="B367" i="1"/>
  <c r="G367" i="1"/>
  <c r="H366" i="1" a="1"/>
  <c r="H366" i="1" s="1"/>
  <c r="A367" i="1"/>
  <c r="J365" i="1" l="1"/>
  <c r="K365" i="1"/>
  <c r="D367" i="1"/>
  <c r="C367" i="1"/>
  <c r="G368" i="1"/>
  <c r="H367" i="1" a="1"/>
  <c r="H367" i="1" s="1"/>
  <c r="B368" i="1"/>
  <c r="A368" i="1"/>
  <c r="J366" i="1"/>
  <c r="I366" i="1"/>
  <c r="K366" i="1" s="1"/>
  <c r="F367" i="1" l="1"/>
  <c r="I367" i="1" s="1"/>
  <c r="D368" i="1"/>
  <c r="C368" i="1"/>
  <c r="B369" i="1"/>
  <c r="H368" i="1" a="1"/>
  <c r="H368" i="1" s="1"/>
  <c r="G369" i="1"/>
  <c r="A369" i="1"/>
  <c r="J367" i="1"/>
  <c r="K367" i="1" l="1"/>
  <c r="F368" i="1"/>
  <c r="I368" i="1" s="1"/>
  <c r="C369" i="1"/>
  <c r="D369" i="1"/>
  <c r="F369" i="1" s="1"/>
  <c r="G370" i="1"/>
  <c r="B370" i="1"/>
  <c r="H369" i="1" a="1"/>
  <c r="H369" i="1" s="1"/>
  <c r="A370" i="1"/>
  <c r="J368" i="1"/>
  <c r="K368" i="1" l="1"/>
  <c r="D370" i="1"/>
  <c r="F370" i="1" s="1"/>
  <c r="I370" i="1" s="1"/>
  <c r="C370" i="1"/>
  <c r="H370" i="1" a="1"/>
  <c r="H370" i="1" s="1"/>
  <c r="B371" i="1"/>
  <c r="G371" i="1"/>
  <c r="A371" i="1"/>
  <c r="J369" i="1"/>
  <c r="I369" i="1"/>
  <c r="K369" i="1" s="1"/>
  <c r="D371" i="1" l="1"/>
  <c r="C371" i="1"/>
  <c r="B372" i="1"/>
  <c r="G372" i="1"/>
  <c r="H371" i="1" a="1"/>
  <c r="H371" i="1" s="1"/>
  <c r="A372" i="1"/>
  <c r="J370" i="1"/>
  <c r="K370" i="1" s="1"/>
  <c r="F371" i="1" l="1"/>
  <c r="I371" i="1" s="1"/>
  <c r="D372" i="1"/>
  <c r="F372" i="1" s="1"/>
  <c r="C372" i="1"/>
  <c r="B373" i="1"/>
  <c r="H372" i="1" a="1"/>
  <c r="H372" i="1" s="1"/>
  <c r="G373" i="1"/>
  <c r="A373" i="1"/>
  <c r="J371" i="1"/>
  <c r="K371" i="1" l="1"/>
  <c r="C373" i="1"/>
  <c r="D373" i="1"/>
  <c r="F373" i="1" s="1"/>
  <c r="B374" i="1"/>
  <c r="G374" i="1"/>
  <c r="H373" i="1" a="1"/>
  <c r="H373" i="1" s="1"/>
  <c r="A374" i="1"/>
  <c r="I373" i="1"/>
  <c r="J372" i="1"/>
  <c r="I372" i="1"/>
  <c r="K372" i="1" l="1"/>
  <c r="D374" i="1"/>
  <c r="F374" i="1" s="1"/>
  <c r="C374" i="1"/>
  <c r="B375" i="1"/>
  <c r="H374" i="1" a="1"/>
  <c r="H374" i="1" s="1"/>
  <c r="G375" i="1"/>
  <c r="A375" i="1"/>
  <c r="J373" i="1"/>
  <c r="K373" i="1" s="1"/>
  <c r="C375" i="1" l="1"/>
  <c r="D375" i="1"/>
  <c r="F375" i="1" s="1"/>
  <c r="G376" i="1"/>
  <c r="H375" i="1" a="1"/>
  <c r="H375" i="1" s="1"/>
  <c r="B376" i="1"/>
  <c r="A376" i="1"/>
  <c r="J374" i="1"/>
  <c r="I374" i="1"/>
  <c r="K374" i="1" s="1"/>
  <c r="I375" i="1"/>
  <c r="C376" i="1" l="1"/>
  <c r="D376" i="1"/>
  <c r="F376" i="1" s="1"/>
  <c r="G377" i="1"/>
  <c r="B377" i="1"/>
  <c r="H376" i="1" a="1"/>
  <c r="H376" i="1" s="1"/>
  <c r="A377" i="1"/>
  <c r="J375" i="1"/>
  <c r="K375" i="1" s="1"/>
  <c r="D377" i="1" l="1"/>
  <c r="C377" i="1"/>
  <c r="B378" i="1"/>
  <c r="H377" i="1" a="1"/>
  <c r="H377" i="1" s="1"/>
  <c r="G378" i="1"/>
  <c r="A378" i="1"/>
  <c r="J376" i="1"/>
  <c r="I376" i="1"/>
  <c r="K376" i="1" s="1"/>
  <c r="F377" i="1" l="1"/>
  <c r="J377" i="1" s="1"/>
  <c r="D378" i="1"/>
  <c r="F378" i="1" s="1"/>
  <c r="C378" i="1"/>
  <c r="B379" i="1"/>
  <c r="G379" i="1"/>
  <c r="H378" i="1" a="1"/>
  <c r="H378" i="1" s="1"/>
  <c r="A379" i="1"/>
  <c r="I377" i="1" l="1"/>
  <c r="K377" i="1" s="1"/>
  <c r="D379" i="1"/>
  <c r="C379" i="1"/>
  <c r="H379" i="1" a="1"/>
  <c r="H379" i="1" s="1"/>
  <c r="G380" i="1"/>
  <c r="B380" i="1"/>
  <c r="A380" i="1"/>
  <c r="J378" i="1"/>
  <c r="I378" i="1"/>
  <c r="K378" i="1" s="1"/>
  <c r="F379" i="1" l="1"/>
  <c r="I379" i="1" s="1"/>
  <c r="C380" i="1"/>
  <c r="D380" i="1"/>
  <c r="H380" i="1" a="1"/>
  <c r="H380" i="1" s="1"/>
  <c r="G381" i="1"/>
  <c r="B381" i="1"/>
  <c r="A381" i="1"/>
  <c r="J379" i="1" l="1"/>
  <c r="K379" i="1" s="1"/>
  <c r="F380" i="1"/>
  <c r="I380" i="1" s="1"/>
  <c r="D381" i="1"/>
  <c r="F381" i="1" s="1"/>
  <c r="C381" i="1"/>
  <c r="H381" i="1" a="1"/>
  <c r="H381" i="1" s="1"/>
  <c r="G382" i="1"/>
  <c r="B382" i="1"/>
  <c r="A382" i="1"/>
  <c r="J380" i="1"/>
  <c r="K380" i="1" l="1"/>
  <c r="C382" i="1"/>
  <c r="D382" i="1"/>
  <c r="H382" i="1" a="1"/>
  <c r="H382" i="1" s="1"/>
  <c r="B383" i="1"/>
  <c r="G383" i="1"/>
  <c r="A383" i="1"/>
  <c r="J381" i="1"/>
  <c r="I381" i="1"/>
  <c r="K381" i="1" s="1"/>
  <c r="F382" i="1" l="1"/>
  <c r="I382" i="1" s="1"/>
  <c r="D383" i="1"/>
  <c r="C383" i="1"/>
  <c r="H383" i="1" a="1"/>
  <c r="H383" i="1" s="1"/>
  <c r="B384" i="1"/>
  <c r="G384" i="1"/>
  <c r="A384" i="1"/>
  <c r="J382" i="1"/>
  <c r="K382" i="1" l="1"/>
  <c r="F383" i="1"/>
  <c r="I383" i="1" s="1"/>
  <c r="D384" i="1"/>
  <c r="C384" i="1"/>
  <c r="B385" i="1"/>
  <c r="G385" i="1"/>
  <c r="H384" i="1" a="1"/>
  <c r="H384" i="1" s="1"/>
  <c r="A385" i="1"/>
  <c r="J383" i="1" l="1"/>
  <c r="K383" i="1" s="1"/>
  <c r="F384" i="1"/>
  <c r="I384" i="1" s="1"/>
  <c r="C385" i="1"/>
  <c r="D385" i="1"/>
  <c r="G386" i="1"/>
  <c r="B386" i="1"/>
  <c r="H385" i="1" a="1"/>
  <c r="H385" i="1" s="1"/>
  <c r="A386" i="1"/>
  <c r="J384" i="1" l="1"/>
  <c r="K384" i="1"/>
  <c r="F385" i="1"/>
  <c r="I385" i="1" s="1"/>
  <c r="D386" i="1"/>
  <c r="C386" i="1"/>
  <c r="H386" i="1" a="1"/>
  <c r="H386" i="1" s="1"/>
  <c r="G387" i="1"/>
  <c r="B387" i="1"/>
  <c r="A387" i="1"/>
  <c r="J385" i="1" l="1"/>
  <c r="K385" i="1"/>
  <c r="F386" i="1"/>
  <c r="I386" i="1" s="1"/>
  <c r="C387" i="1"/>
  <c r="D387" i="1"/>
  <c r="F387" i="1" s="1"/>
  <c r="B388" i="1"/>
  <c r="G388" i="1"/>
  <c r="H387" i="1" a="1"/>
  <c r="H387" i="1" s="1"/>
  <c r="A388" i="1"/>
  <c r="J386" i="1"/>
  <c r="K386" i="1" l="1"/>
  <c r="D388" i="1"/>
  <c r="C388" i="1"/>
  <c r="B389" i="1"/>
  <c r="H388" i="1" a="1"/>
  <c r="H388" i="1" s="1"/>
  <c r="G389" i="1"/>
  <c r="A389" i="1"/>
  <c r="J387" i="1"/>
  <c r="I387" i="1"/>
  <c r="K387" i="1" s="1"/>
  <c r="F388" i="1" l="1"/>
  <c r="I388" i="1" s="1"/>
  <c r="D389" i="1"/>
  <c r="F389" i="1" s="1"/>
  <c r="C389" i="1"/>
  <c r="G390" i="1"/>
  <c r="B390" i="1"/>
  <c r="H389" i="1" a="1"/>
  <c r="H389" i="1" s="1"/>
  <c r="A390" i="1"/>
  <c r="J388" i="1"/>
  <c r="K388" i="1" l="1"/>
  <c r="D390" i="1"/>
  <c r="C390" i="1"/>
  <c r="B391" i="1"/>
  <c r="G391" i="1"/>
  <c r="H390" i="1" a="1"/>
  <c r="H390" i="1" s="1"/>
  <c r="A391" i="1"/>
  <c r="J389" i="1"/>
  <c r="I389" i="1"/>
  <c r="K389" i="1" s="1"/>
  <c r="F390" i="1" l="1"/>
  <c r="I390" i="1" s="1"/>
  <c r="C391" i="1"/>
  <c r="D391" i="1"/>
  <c r="H391" i="1" a="1"/>
  <c r="H391" i="1" s="1"/>
  <c r="B392" i="1"/>
  <c r="G392" i="1"/>
  <c r="A392" i="1"/>
  <c r="J390" i="1"/>
  <c r="F391" i="1" l="1"/>
  <c r="I391" i="1" s="1"/>
  <c r="K390" i="1"/>
  <c r="D392" i="1"/>
  <c r="C392" i="1"/>
  <c r="B393" i="1"/>
  <c r="G393" i="1"/>
  <c r="H392" i="1" a="1"/>
  <c r="H392" i="1" s="1"/>
  <c r="A393" i="1"/>
  <c r="J391" i="1" l="1"/>
  <c r="K391" i="1"/>
  <c r="F392" i="1"/>
  <c r="I392" i="1" s="1"/>
  <c r="D393" i="1"/>
  <c r="F393" i="1" s="1"/>
  <c r="C393" i="1"/>
  <c r="H393" i="1" a="1"/>
  <c r="H393" i="1" s="1"/>
  <c r="G394" i="1"/>
  <c r="B394" i="1"/>
  <c r="A394" i="1"/>
  <c r="J392" i="1"/>
  <c r="K392" i="1" l="1"/>
  <c r="D394" i="1"/>
  <c r="C394" i="1"/>
  <c r="G395" i="1"/>
  <c r="B395" i="1"/>
  <c r="H394" i="1" a="1"/>
  <c r="H394" i="1" s="1"/>
  <c r="A395" i="1"/>
  <c r="J393" i="1"/>
  <c r="I393" i="1"/>
  <c r="K393" i="1" s="1"/>
  <c r="F394" i="1" l="1"/>
  <c r="I394" i="1" s="1"/>
  <c r="C395" i="1"/>
  <c r="D395" i="1"/>
  <c r="F395" i="1" s="1"/>
  <c r="B396" i="1"/>
  <c r="G396" i="1"/>
  <c r="H395" i="1" a="1"/>
  <c r="H395" i="1" s="1"/>
  <c r="A396" i="1"/>
  <c r="J394" i="1"/>
  <c r="K394" i="1" l="1"/>
  <c r="D396" i="1"/>
  <c r="F396" i="1" s="1"/>
  <c r="C396" i="1"/>
  <c r="B397" i="1"/>
  <c r="H396" i="1" a="1"/>
  <c r="H396" i="1" s="1"/>
  <c r="G397" i="1"/>
  <c r="A397" i="1"/>
  <c r="J395" i="1"/>
  <c r="I395" i="1"/>
  <c r="K395" i="1" s="1"/>
  <c r="D397" i="1" l="1"/>
  <c r="C397" i="1"/>
  <c r="H397" i="1" a="1"/>
  <c r="H397" i="1" s="1"/>
  <c r="B398" i="1"/>
  <c r="G398" i="1"/>
  <c r="A398" i="1"/>
  <c r="J396" i="1"/>
  <c r="I396" i="1"/>
  <c r="K396" i="1" s="1"/>
  <c r="F397" i="1" l="1"/>
  <c r="I397" i="1" s="1"/>
  <c r="D398" i="1"/>
  <c r="C398" i="1"/>
  <c r="B399" i="1"/>
  <c r="H398" i="1" a="1"/>
  <c r="H398" i="1" s="1"/>
  <c r="G399" i="1"/>
  <c r="A399" i="1"/>
  <c r="J397" i="1"/>
  <c r="K397" i="1" l="1"/>
  <c r="F398" i="1"/>
  <c r="I398" i="1" s="1"/>
  <c r="C399" i="1"/>
  <c r="D399" i="1"/>
  <c r="F399" i="1" s="1"/>
  <c r="B400" i="1"/>
  <c r="H399" i="1" a="1"/>
  <c r="H399" i="1" s="1"/>
  <c r="G400" i="1"/>
  <c r="A400" i="1"/>
  <c r="J398" i="1"/>
  <c r="K398" i="1" l="1"/>
  <c r="C400" i="1"/>
  <c r="D400" i="1"/>
  <c r="G401" i="1"/>
  <c r="B401" i="1"/>
  <c r="H400" i="1" a="1"/>
  <c r="H400" i="1" s="1"/>
  <c r="A401" i="1"/>
  <c r="J399" i="1"/>
  <c r="I399" i="1"/>
  <c r="K399" i="1" s="1"/>
  <c r="F400" i="1" l="1"/>
  <c r="I400" i="1" s="1"/>
  <c r="C401" i="1"/>
  <c r="D401" i="1"/>
  <c r="G402" i="1"/>
  <c r="B402" i="1"/>
  <c r="H401" i="1" a="1"/>
  <c r="H401" i="1" s="1"/>
  <c r="A402" i="1"/>
  <c r="J400" i="1"/>
  <c r="K400" i="1" l="1"/>
  <c r="F401" i="1"/>
  <c r="I401" i="1" s="1"/>
  <c r="C402" i="1"/>
  <c r="D402" i="1"/>
  <c r="B403" i="1"/>
  <c r="H402" i="1" a="1"/>
  <c r="H402" i="1" s="1"/>
  <c r="G403" i="1"/>
  <c r="A403" i="1"/>
  <c r="J401" i="1"/>
  <c r="K401" i="1" l="1"/>
  <c r="F402" i="1"/>
  <c r="I402" i="1" s="1"/>
  <c r="D403" i="1"/>
  <c r="F403" i="1" s="1"/>
  <c r="C403" i="1"/>
  <c r="B404" i="1"/>
  <c r="H403" i="1" a="1"/>
  <c r="H403" i="1" s="1"/>
  <c r="G404" i="1"/>
  <c r="A404" i="1"/>
  <c r="J402" i="1"/>
  <c r="K402" i="1" l="1"/>
  <c r="C404" i="1"/>
  <c r="D404" i="1"/>
  <c r="B405" i="1"/>
  <c r="G405" i="1"/>
  <c r="H404" i="1" a="1"/>
  <c r="H404" i="1" s="1"/>
  <c r="A405" i="1"/>
  <c r="J403" i="1"/>
  <c r="I403" i="1"/>
  <c r="K403" i="1" s="1"/>
  <c r="F404" i="1" l="1"/>
  <c r="I404" i="1" s="1"/>
  <c r="D405" i="1"/>
  <c r="C405" i="1"/>
  <c r="G406" i="1"/>
  <c r="H405" i="1" a="1"/>
  <c r="H405" i="1" s="1"/>
  <c r="B406" i="1"/>
  <c r="A406" i="1"/>
  <c r="J404" i="1"/>
  <c r="K404" i="1" l="1"/>
  <c r="F405" i="1"/>
  <c r="I405" i="1" s="1"/>
  <c r="D406" i="1"/>
  <c r="F406" i="1" s="1"/>
  <c r="C406" i="1"/>
  <c r="G407" i="1"/>
  <c r="H406" i="1" a="1"/>
  <c r="H406" i="1" s="1"/>
  <c r="B407" i="1"/>
  <c r="A407" i="1"/>
  <c r="J405" i="1"/>
  <c r="K405" i="1" l="1"/>
  <c r="C407" i="1"/>
  <c r="D407" i="1"/>
  <c r="F407" i="1" s="1"/>
  <c r="H407" i="1" a="1"/>
  <c r="H407" i="1" s="1"/>
  <c r="G408" i="1"/>
  <c r="B408" i="1"/>
  <c r="A408" i="1"/>
  <c r="J406" i="1"/>
  <c r="I406" i="1"/>
  <c r="K406" i="1" s="1"/>
  <c r="D408" i="1" l="1"/>
  <c r="C408" i="1"/>
  <c r="G409" i="1"/>
  <c r="H408" i="1" a="1"/>
  <c r="H408" i="1" s="1"/>
  <c r="B409" i="1"/>
  <c r="A409" i="1"/>
  <c r="J407" i="1"/>
  <c r="I407" i="1"/>
  <c r="K407" i="1" s="1"/>
  <c r="F408" i="1" l="1"/>
  <c r="I408" i="1" s="1"/>
  <c r="D409" i="1"/>
  <c r="F409" i="1" s="1"/>
  <c r="C409" i="1"/>
  <c r="B410" i="1"/>
  <c r="H409" i="1" a="1"/>
  <c r="H409" i="1" s="1"/>
  <c r="G410" i="1"/>
  <c r="A410" i="1"/>
  <c r="J408" i="1" l="1"/>
  <c r="K408" i="1" s="1"/>
  <c r="C410" i="1"/>
  <c r="D410" i="1"/>
  <c r="F410" i="1" s="1"/>
  <c r="I410" i="1" s="1"/>
  <c r="H410" i="1" a="1"/>
  <c r="H410" i="1" s="1"/>
  <c r="B411" i="1"/>
  <c r="G411" i="1"/>
  <c r="A411" i="1"/>
  <c r="J409" i="1"/>
  <c r="I409" i="1"/>
  <c r="K409" i="1" s="1"/>
  <c r="D411" i="1" l="1"/>
  <c r="F411" i="1" s="1"/>
  <c r="C411" i="1"/>
  <c r="H411" i="1" a="1"/>
  <c r="H411" i="1" s="1"/>
  <c r="B412" i="1"/>
  <c r="G412" i="1"/>
  <c r="A412" i="1"/>
  <c r="J410" i="1"/>
  <c r="K410" i="1" s="1"/>
  <c r="D412" i="1" l="1"/>
  <c r="F412" i="1" s="1"/>
  <c r="I412" i="1" s="1"/>
  <c r="C412" i="1"/>
  <c r="G413" i="1"/>
  <c r="H412" i="1" a="1"/>
  <c r="H412" i="1" s="1"/>
  <c r="B413" i="1"/>
  <c r="A413" i="1"/>
  <c r="J411" i="1"/>
  <c r="I411" i="1"/>
  <c r="K411" i="1" s="1"/>
  <c r="D413" i="1" l="1"/>
  <c r="C413" i="1"/>
  <c r="G414" i="1"/>
  <c r="B414" i="1"/>
  <c r="H413" i="1" a="1"/>
  <c r="H413" i="1" s="1"/>
  <c r="A414" i="1"/>
  <c r="J412" i="1"/>
  <c r="K412" i="1" s="1"/>
  <c r="F413" i="1" l="1"/>
  <c r="I413" i="1" s="1"/>
  <c r="B415" i="1"/>
  <c r="G415" i="1"/>
  <c r="H414" i="1" a="1"/>
  <c r="H414" i="1" s="1"/>
  <c r="A415" i="1"/>
  <c r="D414" i="1"/>
  <c r="F414" i="1" s="1"/>
  <c r="I414" i="1" s="1"/>
  <c r="C414" i="1"/>
  <c r="J413" i="1" l="1"/>
  <c r="K413" i="1"/>
  <c r="J414" i="1"/>
  <c r="K414" i="1" s="1"/>
  <c r="D415" i="1"/>
  <c r="F415" i="1" s="1"/>
  <c r="C415" i="1"/>
  <c r="G416" i="1"/>
  <c r="H415" i="1" a="1"/>
  <c r="H415" i="1" s="1"/>
  <c r="B416" i="1"/>
  <c r="A416" i="1"/>
  <c r="D416" i="1" l="1"/>
  <c r="F416" i="1" s="1"/>
  <c r="C416" i="1"/>
  <c r="B417" i="1"/>
  <c r="G417" i="1"/>
  <c r="H416" i="1" a="1"/>
  <c r="H416" i="1" s="1"/>
  <c r="A417" i="1"/>
  <c r="J415" i="1"/>
  <c r="I415" i="1"/>
  <c r="K415" i="1" s="1"/>
  <c r="C417" i="1" l="1"/>
  <c r="D417" i="1"/>
  <c r="F417" i="1" s="1"/>
  <c r="B418" i="1"/>
  <c r="G418" i="1"/>
  <c r="H417" i="1" a="1"/>
  <c r="H417" i="1" s="1"/>
  <c r="A418" i="1"/>
  <c r="J416" i="1"/>
  <c r="I416" i="1"/>
  <c r="K416" i="1" s="1"/>
  <c r="C418" i="1" l="1"/>
  <c r="D418" i="1"/>
  <c r="F418" i="1" s="1"/>
  <c r="I418" i="1" s="1"/>
  <c r="G419" i="1"/>
  <c r="H418" i="1" a="1"/>
  <c r="H418" i="1" s="1"/>
  <c r="B419" i="1"/>
  <c r="A419" i="1"/>
  <c r="J417" i="1"/>
  <c r="I417" i="1"/>
  <c r="K417" i="1" s="1"/>
  <c r="D419" i="1" l="1"/>
  <c r="F419" i="1" s="1"/>
  <c r="C419" i="1"/>
  <c r="G420" i="1"/>
  <c r="H419" i="1" a="1"/>
  <c r="H419" i="1" s="1"/>
  <c r="B420" i="1"/>
  <c r="A420" i="1"/>
  <c r="J418" i="1"/>
  <c r="K418" i="1" s="1"/>
  <c r="D420" i="1" l="1"/>
  <c r="F420" i="1" s="1"/>
  <c r="C420" i="1"/>
  <c r="G421" i="1"/>
  <c r="H420" i="1" a="1"/>
  <c r="H420" i="1" s="1"/>
  <c r="B421" i="1"/>
  <c r="A421" i="1"/>
  <c r="J419" i="1"/>
  <c r="I419" i="1"/>
  <c r="K419" i="1" s="1"/>
  <c r="D421" i="1" l="1"/>
  <c r="F421" i="1" s="1"/>
  <c r="C421" i="1"/>
  <c r="H421" i="1" a="1"/>
  <c r="H421" i="1" s="1"/>
  <c r="B422" i="1"/>
  <c r="G422" i="1"/>
  <c r="A422" i="1"/>
  <c r="J420" i="1"/>
  <c r="I420" i="1"/>
  <c r="K420" i="1" s="1"/>
  <c r="D422" i="1" l="1"/>
  <c r="F422" i="1" s="1"/>
  <c r="I422" i="1" s="1"/>
  <c r="C422" i="1"/>
  <c r="G423" i="1"/>
  <c r="H422" i="1" a="1"/>
  <c r="H422" i="1" s="1"/>
  <c r="B423" i="1"/>
  <c r="A423" i="1"/>
  <c r="J421" i="1"/>
  <c r="I421" i="1"/>
  <c r="K421" i="1" s="1"/>
  <c r="D423" i="1" l="1"/>
  <c r="F423" i="1" s="1"/>
  <c r="C423" i="1"/>
  <c r="B424" i="1"/>
  <c r="G424" i="1"/>
  <c r="H423" i="1" a="1"/>
  <c r="H423" i="1" s="1"/>
  <c r="A424" i="1"/>
  <c r="J422" i="1"/>
  <c r="K422" i="1" s="1"/>
  <c r="C424" i="1" l="1"/>
  <c r="D424" i="1"/>
  <c r="F424" i="1" s="1"/>
  <c r="I424" i="1" s="1"/>
  <c r="H424" i="1" a="1"/>
  <c r="H424" i="1" s="1"/>
  <c r="G425" i="1"/>
  <c r="B425" i="1"/>
  <c r="A425" i="1"/>
  <c r="J423" i="1"/>
  <c r="I423" i="1"/>
  <c r="K423" i="1" s="1"/>
  <c r="D425" i="1" l="1"/>
  <c r="F425" i="1" s="1"/>
  <c r="C425" i="1"/>
  <c r="B426" i="1"/>
  <c r="H425" i="1" a="1"/>
  <c r="H425" i="1" s="1"/>
  <c r="G426" i="1"/>
  <c r="A426" i="1"/>
  <c r="J424" i="1"/>
  <c r="K424" i="1" s="1"/>
  <c r="D426" i="1" l="1"/>
  <c r="F426" i="1" s="1"/>
  <c r="C426" i="1"/>
  <c r="B427" i="1"/>
  <c r="H426" i="1" a="1"/>
  <c r="H426" i="1" s="1"/>
  <c r="G427" i="1"/>
  <c r="A427" i="1"/>
  <c r="J425" i="1"/>
  <c r="I425" i="1"/>
  <c r="K425" i="1" s="1"/>
  <c r="D427" i="1" l="1"/>
  <c r="F427" i="1" s="1"/>
  <c r="C427" i="1"/>
  <c r="H427" i="1" a="1"/>
  <c r="H427" i="1" s="1"/>
  <c r="B428" i="1"/>
  <c r="G428" i="1"/>
  <c r="A428" i="1"/>
  <c r="J426" i="1"/>
  <c r="I426" i="1"/>
  <c r="K426" i="1" s="1"/>
  <c r="C428" i="1" l="1"/>
  <c r="D428" i="1"/>
  <c r="H428" i="1" a="1"/>
  <c r="H428" i="1" s="1"/>
  <c r="G429" i="1"/>
  <c r="B429" i="1"/>
  <c r="A429" i="1"/>
  <c r="J427" i="1"/>
  <c r="I427" i="1"/>
  <c r="F428" i="1" l="1"/>
  <c r="I428" i="1" s="1"/>
  <c r="K427" i="1"/>
  <c r="C429" i="1"/>
  <c r="D429" i="1"/>
  <c r="G430" i="1"/>
  <c r="H429" i="1" a="1"/>
  <c r="H429" i="1" s="1"/>
  <c r="B430" i="1"/>
  <c r="A430" i="1"/>
  <c r="J428" i="1"/>
  <c r="K428" i="1" l="1"/>
  <c r="F429" i="1"/>
  <c r="I429" i="1" s="1"/>
  <c r="D430" i="1"/>
  <c r="F430" i="1" s="1"/>
  <c r="I430" i="1" s="1"/>
  <c r="C430" i="1"/>
  <c r="G431" i="1"/>
  <c r="H430" i="1" a="1"/>
  <c r="H430" i="1" s="1"/>
  <c r="B431" i="1"/>
  <c r="A431" i="1"/>
  <c r="J429" i="1" l="1"/>
  <c r="K429" i="1" s="1"/>
  <c r="D431" i="1"/>
  <c r="F431" i="1" s="1"/>
  <c r="I431" i="1" s="1"/>
  <c r="C431" i="1"/>
  <c r="G432" i="1"/>
  <c r="B432" i="1"/>
  <c r="H431" i="1" a="1"/>
  <c r="H431" i="1" s="1"/>
  <c r="A432" i="1"/>
  <c r="J430" i="1"/>
  <c r="K430" i="1" s="1"/>
  <c r="D432" i="1" l="1"/>
  <c r="C432" i="1"/>
  <c r="H432" i="1" a="1"/>
  <c r="H432" i="1" s="1"/>
  <c r="B433" i="1"/>
  <c r="G433" i="1"/>
  <c r="A433" i="1"/>
  <c r="J431" i="1"/>
  <c r="K431" i="1" s="1"/>
  <c r="F432" i="1" l="1"/>
  <c r="I432" i="1" s="1"/>
  <c r="C433" i="1"/>
  <c r="D433" i="1"/>
  <c r="F433" i="1" s="1"/>
  <c r="G434" i="1"/>
  <c r="B434" i="1"/>
  <c r="H433" i="1" a="1"/>
  <c r="H433" i="1" s="1"/>
  <c r="A434" i="1"/>
  <c r="J432" i="1" l="1"/>
  <c r="K432" i="1" s="1"/>
  <c r="D434" i="1"/>
  <c r="C434" i="1"/>
  <c r="B435" i="1"/>
  <c r="H434" i="1" a="1"/>
  <c r="H434" i="1" s="1"/>
  <c r="G435" i="1"/>
  <c r="A435" i="1"/>
  <c r="J433" i="1"/>
  <c r="I433" i="1"/>
  <c r="K433" i="1" s="1"/>
  <c r="F434" i="1" l="1"/>
  <c r="I434" i="1" s="1"/>
  <c r="C435" i="1"/>
  <c r="D435" i="1"/>
  <c r="B436" i="1"/>
  <c r="H435" i="1" a="1"/>
  <c r="H435" i="1" s="1"/>
  <c r="G436" i="1"/>
  <c r="A436" i="1"/>
  <c r="J434" i="1" l="1"/>
  <c r="K434" i="1" s="1"/>
  <c r="F435" i="1"/>
  <c r="I435" i="1" s="1"/>
  <c r="D436" i="1"/>
  <c r="C436" i="1"/>
  <c r="B437" i="1"/>
  <c r="G437" i="1"/>
  <c r="H436" i="1" a="1"/>
  <c r="H436" i="1" s="1"/>
  <c r="A437" i="1"/>
  <c r="J435" i="1" l="1"/>
  <c r="K435" i="1" s="1"/>
  <c r="F436" i="1"/>
  <c r="I436" i="1" s="1"/>
  <c r="C437" i="1"/>
  <c r="D437" i="1"/>
  <c r="F437" i="1" s="1"/>
  <c r="B438" i="1"/>
  <c r="H437" i="1" a="1"/>
  <c r="H437" i="1" s="1"/>
  <c r="G438" i="1"/>
  <c r="A438" i="1"/>
  <c r="J436" i="1" l="1"/>
  <c r="K436" i="1" s="1"/>
  <c r="D438" i="1"/>
  <c r="F438" i="1" s="1"/>
  <c r="C438" i="1"/>
  <c r="H438" i="1" a="1"/>
  <c r="H438" i="1" s="1"/>
  <c r="B439" i="1"/>
  <c r="G439" i="1"/>
  <c r="A439" i="1"/>
  <c r="J437" i="1"/>
  <c r="I437" i="1"/>
  <c r="K437" i="1" s="1"/>
  <c r="I438" i="1"/>
  <c r="C439" i="1" l="1"/>
  <c r="D439" i="1"/>
  <c r="F439" i="1" s="1"/>
  <c r="G440" i="1"/>
  <c r="B440" i="1"/>
  <c r="H439" i="1" a="1"/>
  <c r="H439" i="1" s="1"/>
  <c r="A440" i="1"/>
  <c r="J438" i="1"/>
  <c r="K438" i="1" s="1"/>
  <c r="D440" i="1" l="1"/>
  <c r="F440" i="1" s="1"/>
  <c r="I440" i="1" s="1"/>
  <c r="C440" i="1"/>
  <c r="G441" i="1"/>
  <c r="H440" i="1" a="1"/>
  <c r="H440" i="1" s="1"/>
  <c r="B441" i="1"/>
  <c r="A441" i="1"/>
  <c r="J439" i="1"/>
  <c r="I439" i="1"/>
  <c r="K439" i="1" s="1"/>
  <c r="D441" i="1" l="1"/>
  <c r="F441" i="1" s="1"/>
  <c r="C441" i="1"/>
  <c r="G442" i="1"/>
  <c r="B442" i="1"/>
  <c r="H441" i="1" a="1"/>
  <c r="H441" i="1" s="1"/>
  <c r="A442" i="1"/>
  <c r="J440" i="1"/>
  <c r="K440" i="1" s="1"/>
  <c r="C442" i="1" l="1"/>
  <c r="D442" i="1"/>
  <c r="H442" i="1" a="1"/>
  <c r="H442" i="1" s="1"/>
  <c r="G443" i="1"/>
  <c r="B443" i="1"/>
  <c r="A443" i="1"/>
  <c r="J441" i="1"/>
  <c r="I441" i="1"/>
  <c r="K441" i="1" s="1"/>
  <c r="F442" i="1" l="1"/>
  <c r="I442" i="1" s="1"/>
  <c r="C443" i="1"/>
  <c r="D443" i="1"/>
  <c r="G444" i="1"/>
  <c r="H443" i="1" a="1"/>
  <c r="H443" i="1" s="1"/>
  <c r="B444" i="1"/>
  <c r="A444" i="1"/>
  <c r="J442" i="1" l="1"/>
  <c r="K442" i="1" s="1"/>
  <c r="F443" i="1"/>
  <c r="I443" i="1" s="1"/>
  <c r="D444" i="1"/>
  <c r="C444" i="1"/>
  <c r="B445" i="1"/>
  <c r="H444" i="1" a="1"/>
  <c r="H444" i="1" s="1"/>
  <c r="G445" i="1"/>
  <c r="A445" i="1"/>
  <c r="J443" i="1" l="1"/>
  <c r="K443" i="1" s="1"/>
  <c r="F444" i="1"/>
  <c r="I444" i="1" s="1"/>
  <c r="D445" i="1"/>
  <c r="F445" i="1" s="1"/>
  <c r="C445" i="1"/>
  <c r="G446" i="1"/>
  <c r="B446" i="1"/>
  <c r="H445" i="1" a="1"/>
  <c r="H445" i="1" s="1"/>
  <c r="A446" i="1"/>
  <c r="J444" i="1"/>
  <c r="K444" i="1" l="1"/>
  <c r="D446" i="1"/>
  <c r="F446" i="1" s="1"/>
  <c r="I446" i="1" s="1"/>
  <c r="C446" i="1"/>
  <c r="B447" i="1"/>
  <c r="G447" i="1"/>
  <c r="H446" i="1" a="1"/>
  <c r="H446" i="1" s="1"/>
  <c r="A447" i="1"/>
  <c r="J445" i="1"/>
  <c r="I445" i="1"/>
  <c r="K445" i="1" s="1"/>
  <c r="D447" i="1" l="1"/>
  <c r="F447" i="1" s="1"/>
  <c r="I447" i="1" s="1"/>
  <c r="C447" i="1"/>
  <c r="G448" i="1"/>
  <c r="B448" i="1"/>
  <c r="H447" i="1" a="1"/>
  <c r="H447" i="1" s="1"/>
  <c r="A448" i="1"/>
  <c r="J446" i="1"/>
  <c r="K446" i="1" s="1"/>
  <c r="D448" i="1" l="1"/>
  <c r="F448" i="1" s="1"/>
  <c r="I448" i="1" s="1"/>
  <c r="C448" i="1"/>
  <c r="B449" i="1"/>
  <c r="H448" i="1" a="1"/>
  <c r="H448" i="1" s="1"/>
  <c r="G449" i="1"/>
  <c r="A449" i="1"/>
  <c r="J447" i="1"/>
  <c r="K447" i="1" s="1"/>
  <c r="C449" i="1" l="1"/>
  <c r="D449" i="1"/>
  <c r="F449" i="1" s="1"/>
  <c r="I449" i="1" s="1"/>
  <c r="H449" i="1" a="1"/>
  <c r="H449" i="1" s="1"/>
  <c r="B450" i="1"/>
  <c r="G450" i="1"/>
  <c r="A450" i="1"/>
  <c r="J448" i="1"/>
  <c r="K448" i="1" s="1"/>
  <c r="C450" i="1" l="1"/>
  <c r="D450" i="1"/>
  <c r="H450" i="1" a="1"/>
  <c r="H450" i="1" s="1"/>
  <c r="B451" i="1"/>
  <c r="G451" i="1"/>
  <c r="A451" i="1"/>
  <c r="J449" i="1"/>
  <c r="K449" i="1" s="1"/>
  <c r="F450" i="1" l="1"/>
  <c r="I450" i="1" s="1"/>
  <c r="D451" i="1"/>
  <c r="C451" i="1"/>
  <c r="G452" i="1"/>
  <c r="B452" i="1"/>
  <c r="H451" i="1" a="1"/>
  <c r="H451" i="1" s="1"/>
  <c r="A452" i="1"/>
  <c r="J450" i="1" l="1"/>
  <c r="K450" i="1" s="1"/>
  <c r="F451" i="1"/>
  <c r="I451" i="1" s="1"/>
  <c r="C452" i="1"/>
  <c r="D452" i="1"/>
  <c r="F452" i="1" s="1"/>
  <c r="G453" i="1"/>
  <c r="B453" i="1"/>
  <c r="H452" i="1" a="1"/>
  <c r="H452" i="1" s="1"/>
  <c r="A453" i="1"/>
  <c r="J451" i="1" l="1"/>
  <c r="K451" i="1" s="1"/>
  <c r="D453" i="1"/>
  <c r="F453" i="1" s="1"/>
  <c r="C453" i="1"/>
  <c r="H453" i="1" a="1"/>
  <c r="H453" i="1" s="1"/>
  <c r="G454" i="1"/>
  <c r="B454" i="1"/>
  <c r="A454" i="1"/>
  <c r="J452" i="1"/>
  <c r="I452" i="1"/>
  <c r="K452" i="1" s="1"/>
  <c r="I453" i="1"/>
  <c r="C454" i="1" l="1"/>
  <c r="D454" i="1"/>
  <c r="F454" i="1" s="1"/>
  <c r="H454" i="1" a="1"/>
  <c r="H454" i="1" s="1"/>
  <c r="B455" i="1"/>
  <c r="G455" i="1"/>
  <c r="A455" i="1"/>
  <c r="J453" i="1"/>
  <c r="K453" i="1" s="1"/>
  <c r="D455" i="1" l="1"/>
  <c r="F455" i="1" s="1"/>
  <c r="I455" i="1" s="1"/>
  <c r="C455" i="1"/>
  <c r="B456" i="1"/>
  <c r="G456" i="1"/>
  <c r="H455" i="1" a="1"/>
  <c r="H455" i="1" s="1"/>
  <c r="A456" i="1"/>
  <c r="J454" i="1"/>
  <c r="I454" i="1"/>
  <c r="K454" i="1" s="1"/>
  <c r="D456" i="1" l="1"/>
  <c r="F456" i="1" s="1"/>
  <c r="I456" i="1" s="1"/>
  <c r="C456" i="1"/>
  <c r="H456" i="1" a="1"/>
  <c r="H456" i="1" s="1"/>
  <c r="B457" i="1"/>
  <c r="G457" i="1"/>
  <c r="A457" i="1"/>
  <c r="J455" i="1"/>
  <c r="K455" i="1" s="1"/>
  <c r="C457" i="1" l="1"/>
  <c r="D457" i="1"/>
  <c r="F457" i="1" s="1"/>
  <c r="I457" i="1" s="1"/>
  <c r="H457" i="1" a="1"/>
  <c r="H457" i="1" s="1"/>
  <c r="B458" i="1"/>
  <c r="G458" i="1"/>
  <c r="A458" i="1"/>
  <c r="J456" i="1"/>
  <c r="K456" i="1" s="1"/>
  <c r="C458" i="1" l="1"/>
  <c r="D458" i="1"/>
  <c r="G459" i="1"/>
  <c r="H458" i="1" a="1"/>
  <c r="H458" i="1" s="1"/>
  <c r="B459" i="1"/>
  <c r="A459" i="1"/>
  <c r="J457" i="1"/>
  <c r="K457" i="1" s="1"/>
  <c r="F458" i="1" l="1"/>
  <c r="I458" i="1" s="1"/>
  <c r="C459" i="1"/>
  <c r="D459" i="1"/>
  <c r="F459" i="1" s="1"/>
  <c r="I459" i="1" s="1"/>
  <c r="H459" i="1" a="1"/>
  <c r="H459" i="1" s="1"/>
  <c r="G460" i="1"/>
  <c r="B460" i="1"/>
  <c r="A460" i="1"/>
  <c r="J458" i="1" l="1"/>
  <c r="K458" i="1" s="1"/>
  <c r="C460" i="1"/>
  <c r="D460" i="1"/>
  <c r="B461" i="1"/>
  <c r="G461" i="1"/>
  <c r="H460" i="1" a="1"/>
  <c r="H460" i="1" s="1"/>
  <c r="A461" i="1"/>
  <c r="J459" i="1"/>
  <c r="K459" i="1" s="1"/>
  <c r="F460" i="1" l="1"/>
  <c r="I460" i="1" s="1"/>
  <c r="C461" i="1"/>
  <c r="D461" i="1"/>
  <c r="F461" i="1" s="1"/>
  <c r="I461" i="1" s="1"/>
  <c r="B462" i="1"/>
  <c r="G462" i="1"/>
  <c r="H461" i="1" a="1"/>
  <c r="H461" i="1" s="1"/>
  <c r="A462" i="1"/>
  <c r="J460" i="1" l="1"/>
  <c r="K460" i="1" s="1"/>
  <c r="C462" i="1"/>
  <c r="D462" i="1"/>
  <c r="F462" i="1" s="1"/>
  <c r="H462" i="1" a="1"/>
  <c r="H462" i="1" s="1"/>
  <c r="B463" i="1"/>
  <c r="G463" i="1"/>
  <c r="A463" i="1"/>
  <c r="J461" i="1"/>
  <c r="K461" i="1" s="1"/>
  <c r="D463" i="1" l="1"/>
  <c r="F463" i="1" s="1"/>
  <c r="I463" i="1" s="1"/>
  <c r="C463" i="1"/>
  <c r="G464" i="1"/>
  <c r="B464" i="1"/>
  <c r="H463" i="1" a="1"/>
  <c r="H463" i="1" s="1"/>
  <c r="A464" i="1"/>
  <c r="J462" i="1"/>
  <c r="I462" i="1"/>
  <c r="K462" i="1" s="1"/>
  <c r="D464" i="1" l="1"/>
  <c r="F464" i="1" s="1"/>
  <c r="C464" i="1"/>
  <c r="B465" i="1"/>
  <c r="G465" i="1"/>
  <c r="H464" i="1" a="1"/>
  <c r="H464" i="1" s="1"/>
  <c r="A465" i="1"/>
  <c r="J463" i="1"/>
  <c r="K463" i="1" s="1"/>
  <c r="C465" i="1" l="1"/>
  <c r="D465" i="1"/>
  <c r="H465" i="1" a="1"/>
  <c r="H465" i="1" s="1"/>
  <c r="G466" i="1"/>
  <c r="B466" i="1"/>
  <c r="A466" i="1"/>
  <c r="J464" i="1"/>
  <c r="I464" i="1"/>
  <c r="K464" i="1" s="1"/>
  <c r="F465" i="1" l="1"/>
  <c r="I465" i="1" s="1"/>
  <c r="C466" i="1"/>
  <c r="D466" i="1"/>
  <c r="F466" i="1" s="1"/>
  <c r="H466" i="1" a="1"/>
  <c r="H466" i="1" s="1"/>
  <c r="G467" i="1"/>
  <c r="B467" i="1"/>
  <c r="A467" i="1"/>
  <c r="J465" i="1" l="1"/>
  <c r="K465" i="1" s="1"/>
  <c r="D467" i="1"/>
  <c r="F467" i="1" s="1"/>
  <c r="I467" i="1" s="1"/>
  <c r="C467" i="1"/>
  <c r="G468" i="1"/>
  <c r="H467" i="1" a="1"/>
  <c r="H467" i="1" s="1"/>
  <c r="B468" i="1"/>
  <c r="A468" i="1"/>
  <c r="J466" i="1"/>
  <c r="I466" i="1"/>
  <c r="K466" i="1" s="1"/>
  <c r="B469" i="1" l="1"/>
  <c r="H468" i="1" a="1"/>
  <c r="H468" i="1" s="1"/>
  <c r="G469" i="1"/>
  <c r="A469" i="1"/>
  <c r="C468" i="1"/>
  <c r="D468" i="1"/>
  <c r="F468" i="1" s="1"/>
  <c r="J467" i="1"/>
  <c r="K467" i="1" s="1"/>
  <c r="J468" i="1" l="1"/>
  <c r="I468" i="1"/>
  <c r="K468" i="1" s="1"/>
  <c r="D469" i="1"/>
  <c r="F469" i="1" s="1"/>
  <c r="C469" i="1"/>
  <c r="G470" i="1"/>
  <c r="B470" i="1"/>
  <c r="H469" i="1" a="1"/>
  <c r="H469" i="1" s="1"/>
  <c r="A470" i="1"/>
  <c r="D470" i="1" l="1"/>
  <c r="F470" i="1" s="1"/>
  <c r="C470" i="1"/>
  <c r="J469" i="1"/>
  <c r="H470" i="1" a="1"/>
  <c r="H470" i="1" s="1"/>
  <c r="G471" i="1"/>
  <c r="B471" i="1"/>
  <c r="A471" i="1"/>
  <c r="I469" i="1"/>
  <c r="K469" i="1" s="1"/>
  <c r="C471" i="1" l="1"/>
  <c r="D471" i="1"/>
  <c r="F471" i="1" s="1"/>
  <c r="I471" i="1" s="1"/>
  <c r="G472" i="1"/>
  <c r="B472" i="1"/>
  <c r="H471" i="1" a="1"/>
  <c r="H471" i="1" s="1"/>
  <c r="A472" i="1"/>
  <c r="J470" i="1"/>
  <c r="I470" i="1"/>
  <c r="K470" i="1" s="1"/>
  <c r="C472" i="1" l="1"/>
  <c r="D472" i="1"/>
  <c r="F472" i="1" s="1"/>
  <c r="H472" i="1" a="1"/>
  <c r="H472" i="1" s="1"/>
  <c r="G473" i="1"/>
  <c r="B473" i="1"/>
  <c r="A473" i="1"/>
  <c r="J471" i="1"/>
  <c r="K471" i="1" s="1"/>
  <c r="D473" i="1" l="1"/>
  <c r="F473" i="1" s="1"/>
  <c r="C473" i="1"/>
  <c r="G474" i="1"/>
  <c r="B474" i="1"/>
  <c r="H473" i="1" a="1"/>
  <c r="H473" i="1" s="1"/>
  <c r="A474" i="1"/>
  <c r="J472" i="1"/>
  <c r="I472" i="1"/>
  <c r="K472" i="1" s="1"/>
  <c r="I473" i="1"/>
  <c r="D474" i="1" l="1"/>
  <c r="F474" i="1" s="1"/>
  <c r="C474" i="1"/>
  <c r="B475" i="1"/>
  <c r="H474" i="1" a="1"/>
  <c r="H474" i="1" s="1"/>
  <c r="G475" i="1"/>
  <c r="A475" i="1"/>
  <c r="J473" i="1"/>
  <c r="K473" i="1" s="1"/>
  <c r="D475" i="1" l="1"/>
  <c r="C475" i="1"/>
  <c r="G476" i="1"/>
  <c r="H475" i="1" a="1"/>
  <c r="H475" i="1" s="1"/>
  <c r="B476" i="1"/>
  <c r="A476" i="1"/>
  <c r="J474" i="1"/>
  <c r="I474" i="1"/>
  <c r="K474" i="1" s="1"/>
  <c r="F475" i="1" l="1"/>
  <c r="I475" i="1" s="1"/>
  <c r="D476" i="1"/>
  <c r="F476" i="1" s="1"/>
  <c r="I476" i="1" s="1"/>
  <c r="C476" i="1"/>
  <c r="G477" i="1"/>
  <c r="H476" i="1" a="1"/>
  <c r="H476" i="1" s="1"/>
  <c r="B477" i="1"/>
  <c r="A477" i="1"/>
  <c r="J475" i="1" l="1"/>
  <c r="K475" i="1" s="1"/>
  <c r="C477" i="1"/>
  <c r="D477" i="1"/>
  <c r="H477" i="1" a="1"/>
  <c r="H477" i="1" s="1"/>
  <c r="G478" i="1"/>
  <c r="B478" i="1"/>
  <c r="A478" i="1"/>
  <c r="J476" i="1"/>
  <c r="K476" i="1" s="1"/>
  <c r="F477" i="1" l="1"/>
  <c r="I477" i="1" s="1"/>
  <c r="C478" i="1"/>
  <c r="D478" i="1"/>
  <c r="F478" i="1" s="1"/>
  <c r="G479" i="1"/>
  <c r="B479" i="1"/>
  <c r="H478" i="1" a="1"/>
  <c r="H478" i="1" s="1"/>
  <c r="A479" i="1"/>
  <c r="J477" i="1"/>
  <c r="K477" i="1" l="1"/>
  <c r="D479" i="1"/>
  <c r="F479" i="1" s="1"/>
  <c r="C479" i="1"/>
  <c r="H479" i="1" a="1"/>
  <c r="H479" i="1" s="1"/>
  <c r="G480" i="1"/>
  <c r="B480" i="1"/>
  <c r="A480" i="1"/>
  <c r="J478" i="1"/>
  <c r="I478" i="1"/>
  <c r="K478" i="1" s="1"/>
  <c r="J479" i="1" l="1"/>
  <c r="I479" i="1"/>
  <c r="K479" i="1" s="1"/>
  <c r="D480" i="1"/>
  <c r="F480" i="1" s="1"/>
  <c r="C480" i="1"/>
  <c r="B481" i="1"/>
  <c r="G481" i="1"/>
  <c r="H480" i="1" a="1"/>
  <c r="H480" i="1" s="1"/>
  <c r="A481" i="1"/>
  <c r="J480" i="1" l="1"/>
  <c r="D481" i="1"/>
  <c r="F481" i="1" s="1"/>
  <c r="C481" i="1"/>
  <c r="B482" i="1"/>
  <c r="G482" i="1"/>
  <c r="H481" i="1" a="1"/>
  <c r="H481" i="1" s="1"/>
  <c r="A482" i="1"/>
  <c r="I480" i="1"/>
  <c r="K480" i="1" s="1"/>
  <c r="C482" i="1" l="1"/>
  <c r="D482" i="1"/>
  <c r="F482" i="1" s="1"/>
  <c r="B483" i="1"/>
  <c r="G483" i="1"/>
  <c r="H482" i="1" a="1"/>
  <c r="H482" i="1" s="1"/>
  <c r="A483" i="1"/>
  <c r="J481" i="1"/>
  <c r="I481" i="1"/>
  <c r="K481" i="1" s="1"/>
  <c r="D483" i="1" l="1"/>
  <c r="C483" i="1"/>
  <c r="H483" i="1" a="1"/>
  <c r="H483" i="1" s="1"/>
  <c r="G484" i="1"/>
  <c r="B484" i="1"/>
  <c r="A484" i="1"/>
  <c r="J482" i="1"/>
  <c r="I482" i="1"/>
  <c r="K482" i="1" s="1"/>
  <c r="F483" i="1" l="1"/>
  <c r="I483" i="1" s="1"/>
  <c r="D484" i="1"/>
  <c r="F484" i="1" s="1"/>
  <c r="C484" i="1"/>
  <c r="G485" i="1"/>
  <c r="B485" i="1"/>
  <c r="H484" i="1" a="1"/>
  <c r="H484" i="1" s="1"/>
  <c r="A485" i="1"/>
  <c r="J483" i="1"/>
  <c r="K483" i="1" l="1"/>
  <c r="C485" i="1"/>
  <c r="D485" i="1"/>
  <c r="H485" i="1" a="1"/>
  <c r="H485" i="1" s="1"/>
  <c r="G486" i="1"/>
  <c r="B486" i="1"/>
  <c r="A486" i="1"/>
  <c r="J484" i="1"/>
  <c r="I484" i="1"/>
  <c r="K484" i="1" s="1"/>
  <c r="F485" i="1" l="1"/>
  <c r="I485" i="1" s="1"/>
  <c r="D486" i="1"/>
  <c r="C486" i="1"/>
  <c r="B487" i="1"/>
  <c r="G487" i="1"/>
  <c r="H486" i="1" a="1"/>
  <c r="H486" i="1" s="1"/>
  <c r="A487" i="1"/>
  <c r="J485" i="1" l="1"/>
  <c r="K485" i="1"/>
  <c r="F486" i="1"/>
  <c r="I486" i="1" s="1"/>
  <c r="H487" i="1" a="1"/>
  <c r="H487" i="1" s="1"/>
  <c r="B488" i="1"/>
  <c r="G488" i="1"/>
  <c r="A488" i="1"/>
  <c r="D487" i="1"/>
  <c r="C487" i="1"/>
  <c r="J486" i="1" l="1"/>
  <c r="K486" i="1"/>
  <c r="F487" i="1"/>
  <c r="J487" i="1" s="1"/>
  <c r="C488" i="1"/>
  <c r="D488" i="1"/>
  <c r="G489" i="1"/>
  <c r="B489" i="1"/>
  <c r="H488" i="1" a="1"/>
  <c r="H488" i="1" s="1"/>
  <c r="A489" i="1"/>
  <c r="I487" i="1" l="1"/>
  <c r="K487" i="1" s="1"/>
  <c r="F488" i="1"/>
  <c r="I488" i="1" s="1"/>
  <c r="D489" i="1"/>
  <c r="F489" i="1" s="1"/>
  <c r="I489" i="1" s="1"/>
  <c r="C489" i="1"/>
  <c r="B490" i="1"/>
  <c r="H489" i="1" a="1"/>
  <c r="H489" i="1" s="1"/>
  <c r="G490" i="1"/>
  <c r="A490" i="1"/>
  <c r="J488" i="1" l="1"/>
  <c r="K488" i="1" s="1"/>
  <c r="C490" i="1"/>
  <c r="D490" i="1"/>
  <c r="B491" i="1"/>
  <c r="G491" i="1"/>
  <c r="H490" i="1" a="1"/>
  <c r="H490" i="1" s="1"/>
  <c r="A491" i="1"/>
  <c r="J489" i="1"/>
  <c r="K489" i="1" s="1"/>
  <c r="F490" i="1" l="1"/>
  <c r="I490" i="1" s="1"/>
  <c r="C491" i="1"/>
  <c r="D491" i="1"/>
  <c r="F491" i="1" s="1"/>
  <c r="B492" i="1"/>
  <c r="H491" i="1" a="1"/>
  <c r="H491" i="1" s="1"/>
  <c r="G492" i="1"/>
  <c r="A492" i="1"/>
  <c r="J490" i="1" l="1"/>
  <c r="K490" i="1"/>
  <c r="C492" i="1"/>
  <c r="D492" i="1"/>
  <c r="F492" i="1" s="1"/>
  <c r="H492" i="1" a="1"/>
  <c r="H492" i="1" s="1"/>
  <c r="B493" i="1"/>
  <c r="G493" i="1"/>
  <c r="A493" i="1"/>
  <c r="J491" i="1"/>
  <c r="I491" i="1"/>
  <c r="K491" i="1" s="1"/>
  <c r="D493" i="1" l="1"/>
  <c r="F493" i="1" s="1"/>
  <c r="I493" i="1" s="1"/>
  <c r="C493" i="1"/>
  <c r="G494" i="1"/>
  <c r="H493" i="1" a="1"/>
  <c r="H493" i="1" s="1"/>
  <c r="B494" i="1"/>
  <c r="A494" i="1"/>
  <c r="J492" i="1"/>
  <c r="I492" i="1"/>
  <c r="K492" i="1" s="1"/>
  <c r="D494" i="1" l="1"/>
  <c r="F494" i="1" s="1"/>
  <c r="I494" i="1" s="1"/>
  <c r="C494" i="1"/>
  <c r="G495" i="1"/>
  <c r="B495" i="1"/>
  <c r="H494" i="1" a="1"/>
  <c r="H494" i="1" s="1"/>
  <c r="A495" i="1"/>
  <c r="J493" i="1"/>
  <c r="K493" i="1" s="1"/>
  <c r="D495" i="1" l="1"/>
  <c r="F495" i="1" s="1"/>
  <c r="C495" i="1"/>
  <c r="H495" i="1" a="1"/>
  <c r="H495" i="1" s="1"/>
  <c r="B496" i="1"/>
  <c r="G496" i="1"/>
  <c r="A496" i="1"/>
  <c r="J494" i="1"/>
  <c r="K494" i="1" s="1"/>
  <c r="D496" i="1" l="1"/>
  <c r="F496" i="1" s="1"/>
  <c r="C496" i="1"/>
  <c r="G497" i="1"/>
  <c r="H496" i="1" a="1"/>
  <c r="H496" i="1" s="1"/>
  <c r="B497" i="1"/>
  <c r="A497" i="1"/>
  <c r="J495" i="1"/>
  <c r="I495" i="1"/>
  <c r="K495" i="1" s="1"/>
  <c r="C497" i="1" l="1"/>
  <c r="D497" i="1"/>
  <c r="G498" i="1"/>
  <c r="B498" i="1"/>
  <c r="H497" i="1" a="1"/>
  <c r="H497" i="1" s="1"/>
  <c r="A498" i="1"/>
  <c r="J496" i="1"/>
  <c r="I496" i="1"/>
  <c r="K496" i="1" s="1"/>
  <c r="F497" i="1" l="1"/>
  <c r="I497" i="1" s="1"/>
  <c r="D498" i="1"/>
  <c r="F498" i="1" s="1"/>
  <c r="C498" i="1"/>
  <c r="G499" i="1"/>
  <c r="B499" i="1"/>
  <c r="H498" i="1" a="1"/>
  <c r="H498" i="1" s="1"/>
  <c r="A499" i="1"/>
  <c r="J497" i="1"/>
  <c r="K497" i="1" l="1"/>
  <c r="C499" i="1"/>
  <c r="D499" i="1"/>
  <c r="F499" i="1" s="1"/>
  <c r="B500" i="1"/>
  <c r="H499" i="1" a="1"/>
  <c r="H499" i="1" s="1"/>
  <c r="G500" i="1"/>
  <c r="A500" i="1"/>
  <c r="J498" i="1"/>
  <c r="I498" i="1"/>
  <c r="K498" i="1" s="1"/>
  <c r="C500" i="1" l="1"/>
  <c r="D500" i="1"/>
  <c r="F500" i="1" s="1"/>
  <c r="B501" i="1"/>
  <c r="H500" i="1" a="1"/>
  <c r="H500" i="1" s="1"/>
  <c r="G501" i="1"/>
  <c r="A501" i="1"/>
  <c r="J499" i="1"/>
  <c r="I499" i="1"/>
  <c r="K499" i="1" s="1"/>
  <c r="C501" i="1" l="1"/>
  <c r="D501" i="1"/>
  <c r="F501" i="1" s="1"/>
  <c r="I501" i="1" s="1"/>
  <c r="G502" i="1"/>
  <c r="B502" i="1"/>
  <c r="H501" i="1" a="1"/>
  <c r="H501" i="1" s="1"/>
  <c r="A502" i="1"/>
  <c r="J500" i="1"/>
  <c r="I500" i="1"/>
  <c r="K500" i="1" s="1"/>
  <c r="C502" i="1" l="1"/>
  <c r="D502" i="1"/>
  <c r="B503" i="1"/>
  <c r="H502" i="1" a="1"/>
  <c r="H502" i="1" s="1"/>
  <c r="G503" i="1"/>
  <c r="A503" i="1"/>
  <c r="J501" i="1"/>
  <c r="K501" i="1" s="1"/>
  <c r="F502" i="1" l="1"/>
  <c r="I502" i="1" s="1"/>
  <c r="D503" i="1"/>
  <c r="C503" i="1"/>
  <c r="B504" i="1"/>
  <c r="H503" i="1" a="1"/>
  <c r="H503" i="1" s="1"/>
  <c r="G504" i="1"/>
  <c r="A504" i="1"/>
  <c r="J502" i="1" l="1"/>
  <c r="K502" i="1"/>
  <c r="F503" i="1"/>
  <c r="I503" i="1" s="1"/>
  <c r="C504" i="1"/>
  <c r="D504" i="1"/>
  <c r="H504" i="1" a="1"/>
  <c r="H504" i="1" s="1"/>
  <c r="G505" i="1"/>
  <c r="B505" i="1"/>
  <c r="A505" i="1"/>
  <c r="J503" i="1"/>
  <c r="K503" i="1" l="1"/>
  <c r="F504" i="1"/>
  <c r="I504" i="1" s="1"/>
  <c r="C505" i="1"/>
  <c r="D505" i="1"/>
  <c r="G506" i="1"/>
  <c r="B506" i="1"/>
  <c r="H505" i="1" a="1"/>
  <c r="H505" i="1" s="1"/>
  <c r="A506" i="1"/>
  <c r="J504" i="1"/>
  <c r="K504" i="1" l="1"/>
  <c r="F505" i="1"/>
  <c r="I505" i="1" s="1"/>
  <c r="C506" i="1"/>
  <c r="D506" i="1"/>
  <c r="F506" i="1" s="1"/>
  <c r="G507" i="1"/>
  <c r="B507" i="1"/>
  <c r="H506" i="1" a="1"/>
  <c r="H506" i="1" s="1"/>
  <c r="A507" i="1"/>
  <c r="J505" i="1"/>
  <c r="K505" i="1" l="1"/>
  <c r="D507" i="1"/>
  <c r="F507" i="1" s="1"/>
  <c r="C507" i="1"/>
  <c r="H507" i="1" a="1"/>
  <c r="H507" i="1" s="1"/>
  <c r="G508" i="1"/>
  <c r="B508" i="1"/>
  <c r="A508" i="1"/>
  <c r="J506" i="1"/>
  <c r="I507" i="1"/>
  <c r="I506" i="1"/>
  <c r="K506" i="1" s="1"/>
  <c r="D508" i="1" l="1"/>
  <c r="F508" i="1" s="1"/>
  <c r="C508" i="1"/>
  <c r="H508" i="1" a="1"/>
  <c r="H508" i="1" s="1"/>
  <c r="G509" i="1"/>
  <c r="B509" i="1"/>
  <c r="A509" i="1"/>
  <c r="J507" i="1"/>
  <c r="K507" i="1" s="1"/>
  <c r="D509" i="1" l="1"/>
  <c r="F509" i="1" s="1"/>
  <c r="C509" i="1"/>
  <c r="H509" i="1" a="1"/>
  <c r="H509" i="1" s="1"/>
  <c r="B510" i="1"/>
  <c r="G510" i="1"/>
  <c r="A510" i="1"/>
  <c r="J508" i="1"/>
  <c r="I508" i="1"/>
  <c r="I509" i="1"/>
  <c r="K508" i="1" l="1"/>
  <c r="C510" i="1"/>
  <c r="D510" i="1"/>
  <c r="F510" i="1" s="1"/>
  <c r="B511" i="1"/>
  <c r="G511" i="1"/>
  <c r="H510" i="1" a="1"/>
  <c r="H510" i="1" s="1"/>
  <c r="A511" i="1"/>
  <c r="J509" i="1"/>
  <c r="K509" i="1" s="1"/>
  <c r="D511" i="1" l="1"/>
  <c r="F511" i="1" s="1"/>
  <c r="I511" i="1" s="1"/>
  <c r="C511" i="1"/>
  <c r="B512" i="1"/>
  <c r="H511" i="1" a="1"/>
  <c r="H511" i="1" s="1"/>
  <c r="G512" i="1"/>
  <c r="A512" i="1"/>
  <c r="J510" i="1"/>
  <c r="I510" i="1"/>
  <c r="K510" i="1" s="1"/>
  <c r="D512" i="1" l="1"/>
  <c r="F512" i="1" s="1"/>
  <c r="C512" i="1"/>
  <c r="B513" i="1"/>
  <c r="G513" i="1"/>
  <c r="H512" i="1" a="1"/>
  <c r="H512" i="1" s="1"/>
  <c r="A513" i="1"/>
  <c r="J511" i="1"/>
  <c r="K511" i="1" s="1"/>
  <c r="C513" i="1" l="1"/>
  <c r="D513" i="1"/>
  <c r="H513" i="1" a="1"/>
  <c r="H513" i="1" s="1"/>
  <c r="B514" i="1"/>
  <c r="G514" i="1"/>
  <c r="A514" i="1"/>
  <c r="J512" i="1"/>
  <c r="I512" i="1"/>
  <c r="K512" i="1" s="1"/>
  <c r="F513" i="1" l="1"/>
  <c r="I513" i="1" s="1"/>
  <c r="H514" i="1" a="1"/>
  <c r="H514" i="1" s="1"/>
  <c r="B515" i="1"/>
  <c r="G515" i="1"/>
  <c r="A515" i="1"/>
  <c r="D514" i="1"/>
  <c r="F514" i="1" s="1"/>
  <c r="C514" i="1"/>
  <c r="J513" i="1" l="1"/>
  <c r="K513" i="1" s="1"/>
  <c r="J514" i="1"/>
  <c r="I514" i="1"/>
  <c r="K514" i="1" s="1"/>
  <c r="C515" i="1"/>
  <c r="D515" i="1"/>
  <c r="F515" i="1" s="1"/>
  <c r="I515" i="1" s="1"/>
  <c r="G516" i="1"/>
  <c r="B516" i="1"/>
  <c r="H515" i="1" a="1"/>
  <c r="H515" i="1" s="1"/>
  <c r="A516" i="1"/>
  <c r="H516" i="1" l="1" a="1"/>
  <c r="H516" i="1" s="1"/>
  <c r="B517" i="1"/>
  <c r="G517" i="1"/>
  <c r="A517" i="1"/>
  <c r="D516" i="1"/>
  <c r="F516" i="1" s="1"/>
  <c r="C516" i="1"/>
  <c r="J515" i="1"/>
  <c r="K515" i="1" s="1"/>
  <c r="J516" i="1" l="1"/>
  <c r="I516" i="1"/>
  <c r="D517" i="1"/>
  <c r="F517" i="1" s="1"/>
  <c r="C517" i="1"/>
  <c r="H517" i="1" a="1"/>
  <c r="H517" i="1" s="1"/>
  <c r="G518" i="1"/>
  <c r="B518" i="1"/>
  <c r="A518" i="1"/>
  <c r="K516" i="1" l="1"/>
  <c r="J517" i="1"/>
  <c r="D518" i="1"/>
  <c r="C518" i="1"/>
  <c r="G519" i="1"/>
  <c r="B519" i="1"/>
  <c r="H518" i="1" a="1"/>
  <c r="H518" i="1" s="1"/>
  <c r="A519" i="1"/>
  <c r="I517" i="1"/>
  <c r="K517" i="1" s="1"/>
  <c r="F518" i="1" l="1"/>
  <c r="I518" i="1" s="1"/>
  <c r="C519" i="1"/>
  <c r="D519" i="1"/>
  <c r="F519" i="1" s="1"/>
  <c r="H519" i="1" a="1"/>
  <c r="H519" i="1" s="1"/>
  <c r="B520" i="1"/>
  <c r="G520" i="1"/>
  <c r="A520" i="1"/>
  <c r="J518" i="1" l="1"/>
  <c r="K518" i="1" s="1"/>
  <c r="D520" i="1"/>
  <c r="F520" i="1" s="1"/>
  <c r="C520" i="1"/>
  <c r="G521" i="1"/>
  <c r="H520" i="1" a="1"/>
  <c r="H520" i="1" s="1"/>
  <c r="B521" i="1"/>
  <c r="A521" i="1"/>
  <c r="J519" i="1"/>
  <c r="I519" i="1"/>
  <c r="K519" i="1" s="1"/>
  <c r="D521" i="1" l="1"/>
  <c r="F521" i="1" s="1"/>
  <c r="I521" i="1" s="1"/>
  <c r="C521" i="1"/>
  <c r="G522" i="1"/>
  <c r="H521" i="1" a="1"/>
  <c r="H521" i="1" s="1"/>
  <c r="B522" i="1"/>
  <c r="A522" i="1"/>
  <c r="J520" i="1"/>
  <c r="I520" i="1"/>
  <c r="K520" i="1" s="1"/>
  <c r="D522" i="1" l="1"/>
  <c r="F522" i="1" s="1"/>
  <c r="C522" i="1"/>
  <c r="B523" i="1"/>
  <c r="G523" i="1"/>
  <c r="H522" i="1" a="1"/>
  <c r="H522" i="1" s="1"/>
  <c r="A523" i="1"/>
  <c r="J521" i="1"/>
  <c r="K521" i="1" s="1"/>
  <c r="D523" i="1" l="1"/>
  <c r="F523" i="1" s="1"/>
  <c r="I523" i="1" s="1"/>
  <c r="C523" i="1"/>
  <c r="B524" i="1"/>
  <c r="G524" i="1"/>
  <c r="H523" i="1" a="1"/>
  <c r="H523" i="1" s="1"/>
  <c r="A524" i="1"/>
  <c r="J522" i="1"/>
  <c r="I522" i="1"/>
  <c r="K522" i="1" s="1"/>
  <c r="D524" i="1" l="1"/>
  <c r="F524" i="1" s="1"/>
  <c r="I524" i="1" s="1"/>
  <c r="C524" i="1"/>
  <c r="G525" i="1"/>
  <c r="H524" i="1" a="1"/>
  <c r="H524" i="1" s="1"/>
  <c r="B525" i="1"/>
  <c r="A525" i="1"/>
  <c r="J523" i="1"/>
  <c r="K523" i="1" s="1"/>
  <c r="C525" i="1" l="1"/>
  <c r="D525" i="1"/>
  <c r="F525" i="1" s="1"/>
  <c r="I525" i="1" s="1"/>
  <c r="G526" i="1"/>
  <c r="H525" i="1" a="1"/>
  <c r="H525" i="1" s="1"/>
  <c r="B526" i="1"/>
  <c r="A526" i="1"/>
  <c r="J524" i="1"/>
  <c r="K524" i="1" s="1"/>
  <c r="D526" i="1" l="1"/>
  <c r="F526" i="1" s="1"/>
  <c r="C526" i="1"/>
  <c r="G527" i="1"/>
  <c r="B527" i="1"/>
  <c r="H526" i="1" a="1"/>
  <c r="H526" i="1" s="1"/>
  <c r="A527" i="1"/>
  <c r="J525" i="1"/>
  <c r="K525" i="1" s="1"/>
  <c r="C527" i="1" l="1"/>
  <c r="D527" i="1"/>
  <c r="F527" i="1" s="1"/>
  <c r="H527" i="1" a="1"/>
  <c r="H527" i="1" s="1"/>
  <c r="G528" i="1"/>
  <c r="B528" i="1"/>
  <c r="A528" i="1"/>
  <c r="J526" i="1"/>
  <c r="I526" i="1"/>
  <c r="K526" i="1" s="1"/>
  <c r="D528" i="1" l="1"/>
  <c r="F528" i="1" s="1"/>
  <c r="C528" i="1"/>
  <c r="H528" i="1" a="1"/>
  <c r="H528" i="1" s="1"/>
  <c r="B529" i="1"/>
  <c r="G529" i="1"/>
  <c r="A529" i="1"/>
  <c r="J527" i="1"/>
  <c r="I527" i="1"/>
  <c r="K527" i="1" s="1"/>
  <c r="D529" i="1" l="1"/>
  <c r="F529" i="1" s="1"/>
  <c r="I529" i="1" s="1"/>
  <c r="C529" i="1"/>
  <c r="B530" i="1"/>
  <c r="H529" i="1" a="1"/>
  <c r="H529" i="1" s="1"/>
  <c r="G530" i="1"/>
  <c r="A530" i="1"/>
  <c r="J528" i="1"/>
  <c r="I528" i="1"/>
  <c r="K528" i="1" s="1"/>
  <c r="D530" i="1" l="1"/>
  <c r="F530" i="1" s="1"/>
  <c r="C530" i="1"/>
  <c r="H530" i="1" a="1"/>
  <c r="H530" i="1" s="1"/>
  <c r="B531" i="1"/>
  <c r="G531" i="1"/>
  <c r="A531" i="1"/>
  <c r="J529" i="1"/>
  <c r="K529" i="1" s="1"/>
  <c r="C531" i="1" l="1"/>
  <c r="D531" i="1"/>
  <c r="H531" i="1" a="1"/>
  <c r="H531" i="1" s="1"/>
  <c r="G532" i="1"/>
  <c r="B532" i="1"/>
  <c r="A532" i="1"/>
  <c r="J530" i="1"/>
  <c r="I530" i="1"/>
  <c r="K530" i="1" s="1"/>
  <c r="F531" i="1" l="1"/>
  <c r="I531" i="1" s="1"/>
  <c r="D532" i="1"/>
  <c r="F532" i="1" s="1"/>
  <c r="I532" i="1" s="1"/>
  <c r="C532" i="1"/>
  <c r="H532" i="1" a="1"/>
  <c r="H532" i="1" s="1"/>
  <c r="B533" i="1"/>
  <c r="G533" i="1"/>
  <c r="A533" i="1"/>
  <c r="J531" i="1" l="1"/>
  <c r="K531" i="1" s="1"/>
  <c r="D533" i="1"/>
  <c r="F533" i="1" s="1"/>
  <c r="I533" i="1" s="1"/>
  <c r="C533" i="1"/>
  <c r="B534" i="1"/>
  <c r="G534" i="1"/>
  <c r="H533" i="1" a="1"/>
  <c r="H533" i="1" s="1"/>
  <c r="A534" i="1"/>
  <c r="J532" i="1"/>
  <c r="K532" i="1" s="1"/>
  <c r="D534" i="1" l="1"/>
  <c r="F534" i="1" s="1"/>
  <c r="C534" i="1"/>
  <c r="B535" i="1"/>
  <c r="G535" i="1"/>
  <c r="H534" i="1" a="1"/>
  <c r="H534" i="1" s="1"/>
  <c r="A535" i="1"/>
  <c r="J533" i="1"/>
  <c r="K533" i="1" s="1"/>
  <c r="C535" i="1" l="1"/>
  <c r="D535" i="1"/>
  <c r="F535" i="1" s="1"/>
  <c r="H535" i="1" a="1"/>
  <c r="H535" i="1" s="1"/>
  <c r="B536" i="1"/>
  <c r="G536" i="1"/>
  <c r="A536" i="1"/>
  <c r="J534" i="1"/>
  <c r="I534" i="1"/>
  <c r="K534" i="1" s="1"/>
  <c r="I535" i="1"/>
  <c r="D536" i="1" l="1"/>
  <c r="F536" i="1" s="1"/>
  <c r="I536" i="1" s="1"/>
  <c r="C536" i="1"/>
  <c r="B537" i="1"/>
  <c r="G537" i="1"/>
  <c r="H536" i="1" a="1"/>
  <c r="H536" i="1" s="1"/>
  <c r="A537" i="1"/>
  <c r="J535" i="1"/>
  <c r="K535" i="1" s="1"/>
  <c r="D537" i="1" l="1"/>
  <c r="F537" i="1" s="1"/>
  <c r="C537" i="1"/>
  <c r="B538" i="1"/>
  <c r="H537" i="1" a="1"/>
  <c r="H537" i="1" s="1"/>
  <c r="G538" i="1"/>
  <c r="A538" i="1"/>
  <c r="J536" i="1"/>
  <c r="K536" i="1" s="1"/>
  <c r="D538" i="1" l="1"/>
  <c r="C538" i="1"/>
  <c r="H538" i="1" a="1"/>
  <c r="H538" i="1" s="1"/>
  <c r="G539" i="1"/>
  <c r="B539" i="1"/>
  <c r="A539" i="1"/>
  <c r="J537" i="1"/>
  <c r="I537" i="1"/>
  <c r="K537" i="1" s="1"/>
  <c r="F538" i="1" l="1"/>
  <c r="I538" i="1" s="1"/>
  <c r="C539" i="1"/>
  <c r="D539" i="1"/>
  <c r="F539" i="1" s="1"/>
  <c r="G540" i="1"/>
  <c r="B540" i="1"/>
  <c r="H539" i="1" a="1"/>
  <c r="H539" i="1" s="1"/>
  <c r="A540" i="1"/>
  <c r="J538" i="1"/>
  <c r="K538" i="1" l="1"/>
  <c r="D540" i="1"/>
  <c r="F540" i="1" s="1"/>
  <c r="I540" i="1" s="1"/>
  <c r="C540" i="1"/>
  <c r="B541" i="1"/>
  <c r="H540" i="1" a="1"/>
  <c r="H540" i="1" s="1"/>
  <c r="G541" i="1"/>
  <c r="A541" i="1"/>
  <c r="J539" i="1"/>
  <c r="I539" i="1"/>
  <c r="K539" i="1" s="1"/>
  <c r="C541" i="1" l="1"/>
  <c r="D541" i="1"/>
  <c r="F541" i="1" s="1"/>
  <c r="G542" i="1"/>
  <c r="B542" i="1"/>
  <c r="H541" i="1" a="1"/>
  <c r="H541" i="1" s="1"/>
  <c r="A542" i="1"/>
  <c r="J540" i="1"/>
  <c r="K540" i="1" s="1"/>
  <c r="D542" i="1" l="1"/>
  <c r="F542" i="1" s="1"/>
  <c r="I542" i="1" s="1"/>
  <c r="C542" i="1"/>
  <c r="G543" i="1"/>
  <c r="H542" i="1" a="1"/>
  <c r="H542" i="1" s="1"/>
  <c r="B543" i="1"/>
  <c r="A543" i="1"/>
  <c r="J541" i="1"/>
  <c r="I541" i="1"/>
  <c r="K541" i="1" s="1"/>
  <c r="D543" i="1" l="1"/>
  <c r="F543" i="1" s="1"/>
  <c r="C543" i="1"/>
  <c r="H543" i="1" a="1"/>
  <c r="H543" i="1" s="1"/>
  <c r="G544" i="1"/>
  <c r="B544" i="1"/>
  <c r="A544" i="1"/>
  <c r="J542" i="1"/>
  <c r="K542" i="1" s="1"/>
  <c r="D544" i="1" l="1"/>
  <c r="F544" i="1" s="1"/>
  <c r="I544" i="1" s="1"/>
  <c r="C544" i="1"/>
  <c r="G545" i="1"/>
  <c r="H544" i="1" a="1"/>
  <c r="H544" i="1" s="1"/>
  <c r="B545" i="1"/>
  <c r="A545" i="1"/>
  <c r="J543" i="1"/>
  <c r="I543" i="1"/>
  <c r="K543" i="1" s="1"/>
  <c r="D545" i="1" l="1"/>
  <c r="F545" i="1" s="1"/>
  <c r="I545" i="1" s="1"/>
  <c r="C545" i="1"/>
  <c r="H545" i="1" a="1"/>
  <c r="H545" i="1" s="1"/>
  <c r="B546" i="1"/>
  <c r="G546" i="1"/>
  <c r="A546" i="1"/>
  <c r="J544" i="1"/>
  <c r="K544" i="1" s="1"/>
  <c r="D546" i="1" l="1"/>
  <c r="C546" i="1"/>
  <c r="B547" i="1"/>
  <c r="G547" i="1"/>
  <c r="H546" i="1" a="1"/>
  <c r="H546" i="1" s="1"/>
  <c r="A547" i="1"/>
  <c r="J545" i="1"/>
  <c r="K545" i="1" s="1"/>
  <c r="F546" i="1" l="1"/>
  <c r="I546" i="1" s="1"/>
  <c r="C547" i="1"/>
  <c r="D547" i="1"/>
  <c r="F547" i="1" s="1"/>
  <c r="H547" i="1" a="1"/>
  <c r="H547" i="1" s="1"/>
  <c r="G548" i="1"/>
  <c r="B548" i="1"/>
  <c r="A548" i="1"/>
  <c r="J546" i="1" l="1"/>
  <c r="K546" i="1" s="1"/>
  <c r="D548" i="1"/>
  <c r="C548" i="1"/>
  <c r="H548" i="1" a="1"/>
  <c r="H548" i="1" s="1"/>
  <c r="B549" i="1"/>
  <c r="G549" i="1"/>
  <c r="A549" i="1"/>
  <c r="J547" i="1"/>
  <c r="I547" i="1"/>
  <c r="K547" i="1" s="1"/>
  <c r="F548" i="1" l="1"/>
  <c r="I548" i="1" s="1"/>
  <c r="D549" i="1"/>
  <c r="F549" i="1" s="1"/>
  <c r="C549" i="1"/>
  <c r="B550" i="1"/>
  <c r="H549" i="1" a="1"/>
  <c r="H549" i="1" s="1"/>
  <c r="G550" i="1"/>
  <c r="A550" i="1"/>
  <c r="J548" i="1" l="1"/>
  <c r="K548" i="1" s="1"/>
  <c r="C550" i="1"/>
  <c r="D550" i="1"/>
  <c r="F550" i="1" s="1"/>
  <c r="I550" i="1" s="1"/>
  <c r="H550" i="1" a="1"/>
  <c r="H550" i="1" s="1"/>
  <c r="G551" i="1"/>
  <c r="B551" i="1"/>
  <c r="A551" i="1"/>
  <c r="J549" i="1"/>
  <c r="I549" i="1"/>
  <c r="K549" i="1" s="1"/>
  <c r="D551" i="1" l="1"/>
  <c r="F551" i="1" s="1"/>
  <c r="C551" i="1"/>
  <c r="H551" i="1" a="1"/>
  <c r="H551" i="1" s="1"/>
  <c r="B552" i="1"/>
  <c r="G552" i="1"/>
  <c r="A552" i="1"/>
  <c r="J550" i="1"/>
  <c r="K550" i="1" s="1"/>
  <c r="C552" i="1" l="1"/>
  <c r="D552" i="1"/>
  <c r="F552" i="1" s="1"/>
  <c r="I552" i="1" s="1"/>
  <c r="G553" i="1"/>
  <c r="B553" i="1"/>
  <c r="H552" i="1" a="1"/>
  <c r="H552" i="1" s="1"/>
  <c r="A553" i="1"/>
  <c r="J551" i="1"/>
  <c r="I551" i="1"/>
  <c r="K551" i="1" s="1"/>
  <c r="D553" i="1" l="1"/>
  <c r="C553" i="1"/>
  <c r="B554" i="1"/>
  <c r="G554" i="1"/>
  <c r="H553" i="1" a="1"/>
  <c r="H553" i="1" s="1"/>
  <c r="A554" i="1"/>
  <c r="J552" i="1"/>
  <c r="K552" i="1" s="1"/>
  <c r="F553" i="1" l="1"/>
  <c r="I553" i="1" s="1"/>
  <c r="D554" i="1"/>
  <c r="F554" i="1" s="1"/>
  <c r="I554" i="1" s="1"/>
  <c r="C554" i="1"/>
  <c r="G555" i="1"/>
  <c r="B555" i="1"/>
  <c r="H554" i="1" a="1"/>
  <c r="H554" i="1" s="1"/>
  <c r="A555" i="1"/>
  <c r="J553" i="1" l="1"/>
  <c r="K553" i="1" s="1"/>
  <c r="C555" i="1"/>
  <c r="D555" i="1"/>
  <c r="F555" i="1" s="1"/>
  <c r="G556" i="1"/>
  <c r="B556" i="1"/>
  <c r="H555" i="1" a="1"/>
  <c r="H555" i="1" s="1"/>
  <c r="A556" i="1"/>
  <c r="J554" i="1"/>
  <c r="K554" i="1" s="1"/>
  <c r="C556" i="1" l="1"/>
  <c r="D556" i="1"/>
  <c r="F556" i="1" s="1"/>
  <c r="G557" i="1"/>
  <c r="B557" i="1"/>
  <c r="H556" i="1" a="1"/>
  <c r="H556" i="1" s="1"/>
  <c r="A557" i="1"/>
  <c r="J555" i="1"/>
  <c r="I555" i="1"/>
  <c r="K555" i="1" s="1"/>
  <c r="D557" i="1" l="1"/>
  <c r="F557" i="1" s="1"/>
  <c r="C557" i="1"/>
  <c r="H557" i="1" a="1"/>
  <c r="H557" i="1" s="1"/>
  <c r="G558" i="1"/>
  <c r="B558" i="1"/>
  <c r="A558" i="1"/>
  <c r="J556" i="1"/>
  <c r="I556" i="1"/>
  <c r="K556" i="1" s="1"/>
  <c r="D558" i="1" l="1"/>
  <c r="C558" i="1"/>
  <c r="G559" i="1"/>
  <c r="B559" i="1"/>
  <c r="H558" i="1" a="1"/>
  <c r="H558" i="1" s="1"/>
  <c r="A559" i="1"/>
  <c r="J557" i="1"/>
  <c r="I557" i="1"/>
  <c r="K557" i="1" s="1"/>
  <c r="F558" i="1" l="1"/>
  <c r="I558" i="1" s="1"/>
  <c r="C559" i="1"/>
  <c r="D559" i="1"/>
  <c r="F559" i="1" s="1"/>
  <c r="H559" i="1" a="1"/>
  <c r="H559" i="1" s="1"/>
  <c r="G560" i="1"/>
  <c r="B560" i="1"/>
  <c r="A560" i="1"/>
  <c r="J558" i="1"/>
  <c r="K558" i="1" l="1"/>
  <c r="D560" i="1"/>
  <c r="C560" i="1"/>
  <c r="G561" i="1"/>
  <c r="H560" i="1" a="1"/>
  <c r="H560" i="1" s="1"/>
  <c r="B561" i="1"/>
  <c r="A561" i="1"/>
  <c r="J559" i="1"/>
  <c r="I559" i="1"/>
  <c r="K559" i="1" s="1"/>
  <c r="F560" i="1" l="1"/>
  <c r="I560" i="1" s="1"/>
  <c r="C561" i="1"/>
  <c r="D561" i="1"/>
  <c r="H561" i="1" a="1"/>
  <c r="H561" i="1" s="1"/>
  <c r="B562" i="1"/>
  <c r="G562" i="1"/>
  <c r="A562" i="1"/>
  <c r="J560" i="1" l="1"/>
  <c r="K560" i="1" s="1"/>
  <c r="F561" i="1"/>
  <c r="I561" i="1" s="1"/>
  <c r="D562" i="1"/>
  <c r="C562" i="1"/>
  <c r="H562" i="1" a="1"/>
  <c r="H562" i="1" s="1"/>
  <c r="G563" i="1"/>
  <c r="B563" i="1"/>
  <c r="A563" i="1"/>
  <c r="J561" i="1" l="1"/>
  <c r="K561" i="1" s="1"/>
  <c r="F562" i="1"/>
  <c r="I562" i="1" s="1"/>
  <c r="C563" i="1"/>
  <c r="D563" i="1"/>
  <c r="B564" i="1"/>
  <c r="H563" i="1" a="1"/>
  <c r="H563" i="1" s="1"/>
  <c r="G564" i="1"/>
  <c r="A564" i="1"/>
  <c r="J562" i="1"/>
  <c r="K562" i="1" l="1"/>
  <c r="F563" i="1"/>
  <c r="I563" i="1" s="1"/>
  <c r="C564" i="1"/>
  <c r="D564" i="1"/>
  <c r="F564" i="1" s="1"/>
  <c r="G565" i="1"/>
  <c r="B565" i="1"/>
  <c r="H564" i="1" a="1"/>
  <c r="H564" i="1" s="1"/>
  <c r="A565" i="1"/>
  <c r="J563" i="1" l="1"/>
  <c r="K563" i="1" s="1"/>
  <c r="C565" i="1"/>
  <c r="D565" i="1"/>
  <c r="F565" i="1" s="1"/>
  <c r="G566" i="1"/>
  <c r="B566" i="1"/>
  <c r="H565" i="1" a="1"/>
  <c r="H565" i="1" s="1"/>
  <c r="A566" i="1"/>
  <c r="J564" i="1"/>
  <c r="I564" i="1"/>
  <c r="K564" i="1" s="1"/>
  <c r="D566" i="1" l="1"/>
  <c r="F566" i="1" s="1"/>
  <c r="I566" i="1" s="1"/>
  <c r="C566" i="1"/>
  <c r="G567" i="1"/>
  <c r="B567" i="1"/>
  <c r="H566" i="1" a="1"/>
  <c r="H566" i="1" s="1"/>
  <c r="A567" i="1"/>
  <c r="J565" i="1"/>
  <c r="I565" i="1"/>
  <c r="K565" i="1" s="1"/>
  <c r="D567" i="1" l="1"/>
  <c r="F567" i="1" s="1"/>
  <c r="C567" i="1"/>
  <c r="B568" i="1"/>
  <c r="H567" i="1" a="1"/>
  <c r="H567" i="1" s="1"/>
  <c r="G568" i="1"/>
  <c r="A568" i="1"/>
  <c r="J566" i="1"/>
  <c r="K566" i="1" s="1"/>
  <c r="D568" i="1" l="1"/>
  <c r="C568" i="1"/>
  <c r="G569" i="1"/>
  <c r="B569" i="1"/>
  <c r="H568" i="1" a="1"/>
  <c r="H568" i="1" s="1"/>
  <c r="A569" i="1"/>
  <c r="J567" i="1"/>
  <c r="I567" i="1"/>
  <c r="K567" i="1" s="1"/>
  <c r="F568" i="1" l="1"/>
  <c r="I568" i="1" s="1"/>
  <c r="C569" i="1"/>
  <c r="D569" i="1"/>
  <c r="F569" i="1" s="1"/>
  <c r="G570" i="1"/>
  <c r="H569" i="1" a="1"/>
  <c r="H569" i="1" s="1"/>
  <c r="B570" i="1"/>
  <c r="A570" i="1"/>
  <c r="J568" i="1"/>
  <c r="K568" i="1" l="1"/>
  <c r="D570" i="1"/>
  <c r="C570" i="1"/>
  <c r="B571" i="1"/>
  <c r="G571" i="1"/>
  <c r="H570" i="1" a="1"/>
  <c r="H570" i="1" s="1"/>
  <c r="A571" i="1"/>
  <c r="J569" i="1"/>
  <c r="I569" i="1"/>
  <c r="K569" i="1" s="1"/>
  <c r="F570" i="1" l="1"/>
  <c r="I570" i="1" s="1"/>
  <c r="C571" i="1"/>
  <c r="D571" i="1"/>
  <c r="F571" i="1" s="1"/>
  <c r="B572" i="1"/>
  <c r="G572" i="1"/>
  <c r="H571" i="1" a="1"/>
  <c r="H571" i="1" s="1"/>
  <c r="A572" i="1"/>
  <c r="J570" i="1" l="1"/>
  <c r="K570" i="1" s="1"/>
  <c r="D572" i="1"/>
  <c r="C572" i="1"/>
  <c r="H572" i="1" a="1"/>
  <c r="H572" i="1" s="1"/>
  <c r="B573" i="1"/>
  <c r="G573" i="1"/>
  <c r="A573" i="1"/>
  <c r="J571" i="1"/>
  <c r="I571" i="1"/>
  <c r="K571" i="1" s="1"/>
  <c r="F572" i="1" l="1"/>
  <c r="I572" i="1" s="1"/>
  <c r="C573" i="1"/>
  <c r="D573" i="1"/>
  <c r="F573" i="1" s="1"/>
  <c r="G574" i="1"/>
  <c r="B574" i="1"/>
  <c r="H573" i="1" a="1"/>
  <c r="H573" i="1" s="1"/>
  <c r="A574" i="1"/>
  <c r="J572" i="1" l="1"/>
  <c r="K572" i="1" s="1"/>
  <c r="D574" i="1"/>
  <c r="C574" i="1"/>
  <c r="G575" i="1"/>
  <c r="B575" i="1"/>
  <c r="H574" i="1" a="1"/>
  <c r="H574" i="1" s="1"/>
  <c r="A575" i="1"/>
  <c r="J573" i="1"/>
  <c r="I573" i="1"/>
  <c r="K573" i="1" s="1"/>
  <c r="F574" i="1" l="1"/>
  <c r="I574" i="1" s="1"/>
  <c r="D575" i="1"/>
  <c r="F575" i="1" s="1"/>
  <c r="I575" i="1" s="1"/>
  <c r="C575" i="1"/>
  <c r="H575" i="1" a="1"/>
  <c r="H575" i="1" s="1"/>
  <c r="B576" i="1"/>
  <c r="G576" i="1"/>
  <c r="A576" i="1"/>
  <c r="J574" i="1" l="1"/>
  <c r="K574" i="1" s="1"/>
  <c r="C576" i="1"/>
  <c r="D576" i="1"/>
  <c r="F576" i="1" s="1"/>
  <c r="B577" i="1"/>
  <c r="H576" i="1" a="1"/>
  <c r="H576" i="1" s="1"/>
  <c r="G577" i="1"/>
  <c r="A577" i="1"/>
  <c r="J575" i="1"/>
  <c r="K575" i="1" s="1"/>
  <c r="C577" i="1" l="1"/>
  <c r="D577" i="1"/>
  <c r="F577" i="1" s="1"/>
  <c r="B578" i="1"/>
  <c r="H577" i="1" a="1"/>
  <c r="H577" i="1" s="1"/>
  <c r="G578" i="1"/>
  <c r="A578" i="1"/>
  <c r="J576" i="1"/>
  <c r="I576" i="1"/>
  <c r="K576" i="1" s="1"/>
  <c r="D578" i="1" l="1"/>
  <c r="F578" i="1" s="1"/>
  <c r="C578" i="1"/>
  <c r="G579" i="1"/>
  <c r="B579" i="1"/>
  <c r="H578" i="1" a="1"/>
  <c r="H578" i="1" s="1"/>
  <c r="A579" i="1"/>
  <c r="J577" i="1"/>
  <c r="I577" i="1"/>
  <c r="K577" i="1" s="1"/>
  <c r="I578" i="1"/>
  <c r="D579" i="1" l="1"/>
  <c r="F579" i="1" s="1"/>
  <c r="C579" i="1"/>
  <c r="B580" i="1"/>
  <c r="G580" i="1"/>
  <c r="H579" i="1" a="1"/>
  <c r="H579" i="1" s="1"/>
  <c r="A580" i="1"/>
  <c r="J578" i="1"/>
  <c r="K578" i="1" s="1"/>
  <c r="D580" i="1" l="1"/>
  <c r="C580" i="1"/>
  <c r="G581" i="1"/>
  <c r="B581" i="1"/>
  <c r="H580" i="1" a="1"/>
  <c r="H580" i="1" s="1"/>
  <c r="A581" i="1"/>
  <c r="J579" i="1"/>
  <c r="I579" i="1"/>
  <c r="K579" i="1" s="1"/>
  <c r="F580" i="1" l="1"/>
  <c r="I580" i="1" s="1"/>
  <c r="D581" i="1"/>
  <c r="C581" i="1"/>
  <c r="H581" i="1" a="1"/>
  <c r="H581" i="1" s="1"/>
  <c r="G582" i="1"/>
  <c r="B582" i="1"/>
  <c r="A582" i="1"/>
  <c r="J580" i="1" l="1"/>
  <c r="K580" i="1" s="1"/>
  <c r="F581" i="1"/>
  <c r="I581" i="1" s="1"/>
  <c r="D582" i="1"/>
  <c r="C582" i="1"/>
  <c r="G583" i="1"/>
  <c r="H582" i="1" a="1"/>
  <c r="H582" i="1" s="1"/>
  <c r="B583" i="1"/>
  <c r="A583" i="1"/>
  <c r="J581" i="1" l="1"/>
  <c r="K581" i="1"/>
  <c r="F582" i="1"/>
  <c r="I582" i="1" s="1"/>
  <c r="C583" i="1"/>
  <c r="D583" i="1"/>
  <c r="F583" i="1" s="1"/>
  <c r="G584" i="1"/>
  <c r="B584" i="1"/>
  <c r="H583" i="1" a="1"/>
  <c r="H583" i="1" s="1"/>
  <c r="A584" i="1"/>
  <c r="J582" i="1" l="1"/>
  <c r="K582" i="1" s="1"/>
  <c r="D584" i="1"/>
  <c r="F584" i="1" s="1"/>
  <c r="I584" i="1" s="1"/>
  <c r="C584" i="1"/>
  <c r="B585" i="1"/>
  <c r="G585" i="1"/>
  <c r="H584" i="1" a="1"/>
  <c r="H584" i="1" s="1"/>
  <c r="A585" i="1"/>
  <c r="J583" i="1"/>
  <c r="I583" i="1"/>
  <c r="K583" i="1" s="1"/>
  <c r="D585" i="1" l="1"/>
  <c r="F585" i="1" s="1"/>
  <c r="C585" i="1"/>
  <c r="B586" i="1"/>
  <c r="G586" i="1"/>
  <c r="H585" i="1" a="1"/>
  <c r="H585" i="1" s="1"/>
  <c r="A586" i="1"/>
  <c r="J584" i="1"/>
  <c r="K584" i="1" s="1"/>
  <c r="D586" i="1" l="1"/>
  <c r="F586" i="1" s="1"/>
  <c r="I586" i="1" s="1"/>
  <c r="C586" i="1"/>
  <c r="G587" i="1"/>
  <c r="B587" i="1"/>
  <c r="H586" i="1" a="1"/>
  <c r="H586" i="1" s="1"/>
  <c r="A587" i="1"/>
  <c r="J585" i="1"/>
  <c r="I585" i="1"/>
  <c r="K585" i="1" s="1"/>
  <c r="D587" i="1" l="1"/>
  <c r="C587" i="1"/>
  <c r="B588" i="1"/>
  <c r="H587" i="1" a="1"/>
  <c r="H587" i="1" s="1"/>
  <c r="G588" i="1"/>
  <c r="A588" i="1"/>
  <c r="J586" i="1"/>
  <c r="K586" i="1" s="1"/>
  <c r="F587" i="1" l="1"/>
  <c r="I587" i="1" s="1"/>
  <c r="D588" i="1"/>
  <c r="C588" i="1"/>
  <c r="B589" i="1"/>
  <c r="G589" i="1"/>
  <c r="H588" i="1" a="1"/>
  <c r="H588" i="1" s="1"/>
  <c r="A589" i="1"/>
  <c r="J587" i="1" l="1"/>
  <c r="K587" i="1" s="1"/>
  <c r="F588" i="1"/>
  <c r="I588" i="1" s="1"/>
  <c r="C589" i="1"/>
  <c r="D589" i="1"/>
  <c r="F589" i="1" s="1"/>
  <c r="H589" i="1" a="1"/>
  <c r="H589" i="1" s="1"/>
  <c r="G590" i="1"/>
  <c r="B590" i="1"/>
  <c r="A590" i="1"/>
  <c r="J588" i="1"/>
  <c r="K588" i="1" l="1"/>
  <c r="D590" i="1"/>
  <c r="C590" i="1"/>
  <c r="G591" i="1"/>
  <c r="B591" i="1"/>
  <c r="H590" i="1" a="1"/>
  <c r="H590" i="1" s="1"/>
  <c r="A591" i="1"/>
  <c r="J589" i="1"/>
  <c r="I589" i="1"/>
  <c r="K589" i="1" s="1"/>
  <c r="F590" i="1" l="1"/>
  <c r="I590" i="1" s="1"/>
  <c r="D591" i="1"/>
  <c r="F591" i="1" s="1"/>
  <c r="I591" i="1" s="1"/>
  <c r="C591" i="1"/>
  <c r="B592" i="1"/>
  <c r="G592" i="1"/>
  <c r="H591" i="1" a="1"/>
  <c r="H591" i="1" s="1"/>
  <c r="A592" i="1"/>
  <c r="J590" i="1" l="1"/>
  <c r="K590" i="1" s="1"/>
  <c r="D592" i="1"/>
  <c r="C592" i="1"/>
  <c r="B593" i="1"/>
  <c r="H592" i="1" a="1"/>
  <c r="H592" i="1" s="1"/>
  <c r="G593" i="1"/>
  <c r="A593" i="1"/>
  <c r="J591" i="1"/>
  <c r="K591" i="1" s="1"/>
  <c r="F592" i="1" l="1"/>
  <c r="I592" i="1" s="1"/>
  <c r="C593" i="1"/>
  <c r="D593" i="1"/>
  <c r="F593" i="1" s="1"/>
  <c r="G594" i="1"/>
  <c r="H593" i="1" a="1"/>
  <c r="H593" i="1" s="1"/>
  <c r="B594" i="1"/>
  <c r="A594" i="1"/>
  <c r="J592" i="1" l="1"/>
  <c r="K592" i="1" s="1"/>
  <c r="D594" i="1"/>
  <c r="F594" i="1" s="1"/>
  <c r="I594" i="1" s="1"/>
  <c r="C594" i="1"/>
  <c r="G595" i="1"/>
  <c r="B595" i="1"/>
  <c r="H594" i="1" a="1"/>
  <c r="H594" i="1" s="1"/>
  <c r="A595" i="1"/>
  <c r="J593" i="1"/>
  <c r="I593" i="1"/>
  <c r="K593" i="1" s="1"/>
  <c r="D595" i="1" l="1"/>
  <c r="F595" i="1" s="1"/>
  <c r="C595" i="1"/>
  <c r="B596" i="1"/>
  <c r="H595" i="1" a="1"/>
  <c r="H595" i="1" s="1"/>
  <c r="G596" i="1"/>
  <c r="A596" i="1"/>
  <c r="J594" i="1"/>
  <c r="K594" i="1" s="1"/>
  <c r="C596" i="1" l="1"/>
  <c r="D596" i="1"/>
  <c r="F596" i="1" s="1"/>
  <c r="I596" i="1" s="1"/>
  <c r="B597" i="1"/>
  <c r="G597" i="1"/>
  <c r="H596" i="1" a="1"/>
  <c r="H596" i="1" s="1"/>
  <c r="A597" i="1"/>
  <c r="J595" i="1"/>
  <c r="I595" i="1"/>
  <c r="K595" i="1" s="1"/>
  <c r="C597" i="1" l="1"/>
  <c r="D597" i="1"/>
  <c r="F597" i="1" s="1"/>
  <c r="G598" i="1"/>
  <c r="B598" i="1"/>
  <c r="H597" i="1" a="1"/>
  <c r="H597" i="1" s="1"/>
  <c r="A598" i="1"/>
  <c r="J596" i="1"/>
  <c r="K596" i="1" s="1"/>
  <c r="D598" i="1" l="1"/>
  <c r="F598" i="1" s="1"/>
  <c r="I598" i="1" s="1"/>
  <c r="C598" i="1"/>
  <c r="H598" i="1" a="1"/>
  <c r="H598" i="1" s="1"/>
  <c r="B599" i="1"/>
  <c r="G599" i="1"/>
  <c r="A599" i="1"/>
  <c r="J597" i="1"/>
  <c r="I597" i="1"/>
  <c r="K597" i="1" s="1"/>
  <c r="D599" i="1" l="1"/>
  <c r="F599" i="1" s="1"/>
  <c r="C599" i="1"/>
  <c r="G600" i="1"/>
  <c r="B600" i="1"/>
  <c r="H599" i="1" a="1"/>
  <c r="H599" i="1" s="1"/>
  <c r="A600" i="1"/>
  <c r="J598" i="1"/>
  <c r="K598" i="1" s="1"/>
  <c r="D600" i="1" l="1"/>
  <c r="F600" i="1" s="1"/>
  <c r="I600" i="1" s="1"/>
  <c r="C600" i="1"/>
  <c r="B601" i="1"/>
  <c r="G601" i="1"/>
  <c r="H600" i="1" a="1"/>
  <c r="H600" i="1" s="1"/>
  <c r="A601" i="1"/>
  <c r="J599" i="1"/>
  <c r="I599" i="1"/>
  <c r="K599" i="1" s="1"/>
  <c r="D601" i="1" l="1"/>
  <c r="C601" i="1"/>
  <c r="G602" i="1"/>
  <c r="B602" i="1"/>
  <c r="H601" i="1" a="1"/>
  <c r="H601" i="1" s="1"/>
  <c r="A602" i="1"/>
  <c r="J600" i="1"/>
  <c r="K600" i="1" s="1"/>
  <c r="F601" i="1" l="1"/>
  <c r="I601" i="1" s="1"/>
  <c r="D602" i="1"/>
  <c r="C602" i="1"/>
  <c r="B603" i="1"/>
  <c r="G603" i="1"/>
  <c r="H602" i="1" a="1"/>
  <c r="H602" i="1" s="1"/>
  <c r="A603" i="1"/>
  <c r="J601" i="1" l="1"/>
  <c r="K601" i="1" s="1"/>
  <c r="F602" i="1"/>
  <c r="I602" i="1" s="1"/>
  <c r="D603" i="1"/>
  <c r="F603" i="1" s="1"/>
  <c r="C603" i="1"/>
  <c r="H603" i="1" a="1"/>
  <c r="H603" i="1" s="1"/>
  <c r="B604" i="1"/>
  <c r="G604" i="1"/>
  <c r="A604" i="1"/>
  <c r="J602" i="1" l="1"/>
  <c r="K602" i="1" s="1"/>
  <c r="J603" i="1"/>
  <c r="G605" i="1"/>
  <c r="B605" i="1"/>
  <c r="H604" i="1" a="1"/>
  <c r="H604" i="1" s="1"/>
  <c r="A605" i="1"/>
  <c r="C604" i="1"/>
  <c r="D604" i="1"/>
  <c r="I603" i="1"/>
  <c r="K603" i="1" s="1"/>
  <c r="F604" i="1" l="1"/>
  <c r="J604" i="1" s="1"/>
  <c r="C605" i="1"/>
  <c r="D605" i="1"/>
  <c r="F605" i="1" s="1"/>
  <c r="B606" i="1"/>
  <c r="H605" i="1" a="1"/>
  <c r="H605" i="1" s="1"/>
  <c r="G606" i="1"/>
  <c r="A606" i="1"/>
  <c r="I604" i="1" l="1"/>
  <c r="K604" i="1" s="1"/>
  <c r="D606" i="1"/>
  <c r="F606" i="1" s="1"/>
  <c r="C606" i="1"/>
  <c r="H606" i="1" a="1"/>
  <c r="H606" i="1" s="1"/>
  <c r="B607" i="1"/>
  <c r="G607" i="1"/>
  <c r="A607" i="1"/>
  <c r="J605" i="1"/>
  <c r="I605" i="1"/>
  <c r="K605" i="1" s="1"/>
  <c r="C607" i="1" l="1"/>
  <c r="D607" i="1"/>
  <c r="F607" i="1" s="1"/>
  <c r="G608" i="1"/>
  <c r="B608" i="1"/>
  <c r="H607" i="1" a="1"/>
  <c r="H607" i="1" s="1"/>
  <c r="A608" i="1"/>
  <c r="J606" i="1"/>
  <c r="I606" i="1"/>
  <c r="K606" i="1" s="1"/>
  <c r="C608" i="1" l="1"/>
  <c r="D608" i="1"/>
  <c r="F608" i="1" s="1"/>
  <c r="I608" i="1" s="1"/>
  <c r="G609" i="1"/>
  <c r="B609" i="1"/>
  <c r="H608" i="1" a="1"/>
  <c r="H608" i="1" s="1"/>
  <c r="A609" i="1"/>
  <c r="J607" i="1"/>
  <c r="I607" i="1"/>
  <c r="K607" i="1" s="1"/>
  <c r="D609" i="1" l="1"/>
  <c r="F609" i="1" s="1"/>
  <c r="C609" i="1"/>
  <c r="G610" i="1"/>
  <c r="B610" i="1"/>
  <c r="H609" i="1" a="1"/>
  <c r="H609" i="1" s="1"/>
  <c r="A610" i="1"/>
  <c r="J608" i="1"/>
  <c r="K608" i="1" s="1"/>
  <c r="D610" i="1" l="1"/>
  <c r="C610" i="1"/>
  <c r="B611" i="1"/>
  <c r="G611" i="1"/>
  <c r="H610" i="1" a="1"/>
  <c r="H610" i="1" s="1"/>
  <c r="A611" i="1"/>
  <c r="J609" i="1"/>
  <c r="I609" i="1"/>
  <c r="K609" i="1" s="1"/>
  <c r="F610" i="1" l="1"/>
  <c r="I610" i="1" s="1"/>
  <c r="C611" i="1"/>
  <c r="D611" i="1"/>
  <c r="G612" i="1"/>
  <c r="B612" i="1"/>
  <c r="H611" i="1" a="1"/>
  <c r="H611" i="1" s="1"/>
  <c r="A612" i="1"/>
  <c r="J610" i="1" l="1"/>
  <c r="K610" i="1" s="1"/>
  <c r="F611" i="1"/>
  <c r="I611" i="1" s="1"/>
  <c r="D612" i="1"/>
  <c r="F612" i="1" s="1"/>
  <c r="C612" i="1"/>
  <c r="G613" i="1"/>
  <c r="H612" i="1" a="1"/>
  <c r="H612" i="1" s="1"/>
  <c r="B613" i="1"/>
  <c r="A613" i="1"/>
  <c r="J611" i="1" l="1"/>
  <c r="K611" i="1" s="1"/>
  <c r="C613" i="1"/>
  <c r="D613" i="1"/>
  <c r="F613" i="1" s="1"/>
  <c r="H613" i="1" a="1"/>
  <c r="H613" i="1" s="1"/>
  <c r="G614" i="1"/>
  <c r="B614" i="1"/>
  <c r="A614" i="1"/>
  <c r="J612" i="1"/>
  <c r="I612" i="1"/>
  <c r="K612" i="1" s="1"/>
  <c r="D614" i="1" l="1"/>
  <c r="F614" i="1" s="1"/>
  <c r="I614" i="1" s="1"/>
  <c r="C614" i="1"/>
  <c r="B615" i="1"/>
  <c r="G615" i="1"/>
  <c r="H614" i="1" a="1"/>
  <c r="H614" i="1" s="1"/>
  <c r="A615" i="1"/>
  <c r="J613" i="1"/>
  <c r="I613" i="1"/>
  <c r="K613" i="1" s="1"/>
  <c r="D615" i="1" l="1"/>
  <c r="F615" i="1" s="1"/>
  <c r="I615" i="1" s="1"/>
  <c r="C615" i="1"/>
  <c r="G616" i="1"/>
  <c r="B616" i="1"/>
  <c r="H615" i="1" a="1"/>
  <c r="H615" i="1" s="1"/>
  <c r="A616" i="1"/>
  <c r="J614" i="1"/>
  <c r="K614" i="1" s="1"/>
  <c r="D616" i="1" l="1"/>
  <c r="F616" i="1" s="1"/>
  <c r="I616" i="1" s="1"/>
  <c r="C616" i="1"/>
  <c r="B617" i="1"/>
  <c r="H616" i="1" a="1"/>
  <c r="H616" i="1" s="1"/>
  <c r="G617" i="1"/>
  <c r="A617" i="1"/>
  <c r="J615" i="1"/>
  <c r="K615" i="1" s="1"/>
  <c r="C617" i="1" l="1"/>
  <c r="D617" i="1"/>
  <c r="F617" i="1" s="1"/>
  <c r="H617" i="1" a="1"/>
  <c r="H617" i="1" s="1"/>
  <c r="B618" i="1"/>
  <c r="G618" i="1"/>
  <c r="A618" i="1"/>
  <c r="J616" i="1"/>
  <c r="K616" i="1" s="1"/>
  <c r="C618" i="1" l="1"/>
  <c r="D618" i="1"/>
  <c r="F618" i="1" s="1"/>
  <c r="G619" i="1"/>
  <c r="B619" i="1"/>
  <c r="H618" i="1" a="1"/>
  <c r="H618" i="1" s="1"/>
  <c r="A619" i="1"/>
  <c r="J617" i="1"/>
  <c r="I617" i="1"/>
  <c r="K617" i="1" s="1"/>
  <c r="C619" i="1" l="1"/>
  <c r="D619" i="1"/>
  <c r="F619" i="1" s="1"/>
  <c r="B620" i="1"/>
  <c r="H619" i="1" a="1"/>
  <c r="H619" i="1" s="1"/>
  <c r="G620" i="1"/>
  <c r="A620" i="1"/>
  <c r="J618" i="1"/>
  <c r="I618" i="1"/>
  <c r="K618" i="1" s="1"/>
  <c r="D620" i="1" l="1"/>
  <c r="F620" i="1" s="1"/>
  <c r="C620" i="1"/>
  <c r="B621" i="1"/>
  <c r="H620" i="1" a="1"/>
  <c r="H620" i="1" s="1"/>
  <c r="G621" i="1"/>
  <c r="A621" i="1"/>
  <c r="J619" i="1"/>
  <c r="I620" i="1"/>
  <c r="I619" i="1"/>
  <c r="K619" i="1" s="1"/>
  <c r="D621" i="1" l="1"/>
  <c r="F621" i="1" s="1"/>
  <c r="C621" i="1"/>
  <c r="H621" i="1" a="1"/>
  <c r="H621" i="1" s="1"/>
  <c r="G622" i="1"/>
  <c r="B622" i="1"/>
  <c r="A622" i="1"/>
  <c r="J620" i="1"/>
  <c r="K620" i="1" s="1"/>
  <c r="C622" i="1" l="1"/>
  <c r="D622" i="1"/>
  <c r="F622" i="1" s="1"/>
  <c r="G623" i="1"/>
  <c r="B623" i="1"/>
  <c r="H622" i="1" a="1"/>
  <c r="H622" i="1" s="1"/>
  <c r="A623" i="1"/>
  <c r="J621" i="1"/>
  <c r="I621" i="1"/>
  <c r="K621" i="1" s="1"/>
  <c r="I622" i="1"/>
  <c r="C623" i="1" l="1"/>
  <c r="D623" i="1"/>
  <c r="F623" i="1" s="1"/>
  <c r="B624" i="1"/>
  <c r="H623" i="1" a="1"/>
  <c r="H623" i="1" s="1"/>
  <c r="G624" i="1"/>
  <c r="A624" i="1"/>
  <c r="J622" i="1"/>
  <c r="K622" i="1" s="1"/>
  <c r="C624" i="1" l="1"/>
  <c r="D624" i="1"/>
  <c r="F624" i="1" s="1"/>
  <c r="B625" i="1"/>
  <c r="G625" i="1"/>
  <c r="H624" i="1" a="1"/>
  <c r="H624" i="1" s="1"/>
  <c r="A625" i="1"/>
  <c r="J623" i="1"/>
  <c r="I623" i="1"/>
  <c r="K623" i="1" s="1"/>
  <c r="C625" i="1" l="1"/>
  <c r="D625" i="1"/>
  <c r="F625" i="1" s="1"/>
  <c r="G626" i="1"/>
  <c r="H625" i="1" a="1"/>
  <c r="H625" i="1" s="1"/>
  <c r="B626" i="1"/>
  <c r="A626" i="1"/>
  <c r="J624" i="1"/>
  <c r="I624" i="1"/>
  <c r="K624" i="1" s="1"/>
  <c r="D626" i="1" l="1"/>
  <c r="C626" i="1"/>
  <c r="H626" i="1" a="1"/>
  <c r="H626" i="1" s="1"/>
  <c r="G627" i="1"/>
  <c r="B627" i="1"/>
  <c r="A627" i="1"/>
  <c r="J625" i="1"/>
  <c r="I625" i="1"/>
  <c r="K625" i="1" s="1"/>
  <c r="F626" i="1" l="1"/>
  <c r="I626" i="1" s="1"/>
  <c r="D627" i="1"/>
  <c r="C627" i="1"/>
  <c r="G628" i="1"/>
  <c r="B628" i="1"/>
  <c r="H627" i="1" a="1"/>
  <c r="H627" i="1" s="1"/>
  <c r="A628" i="1"/>
  <c r="J626" i="1"/>
  <c r="K626" i="1" l="1"/>
  <c r="F627" i="1"/>
  <c r="I627" i="1" s="1"/>
  <c r="D628" i="1"/>
  <c r="F628" i="1" s="1"/>
  <c r="C628" i="1"/>
  <c r="B629" i="1"/>
  <c r="H628" i="1" a="1"/>
  <c r="H628" i="1" s="1"/>
  <c r="G629" i="1"/>
  <c r="A629" i="1"/>
  <c r="J627" i="1" l="1"/>
  <c r="K627" i="1"/>
  <c r="B630" i="1"/>
  <c r="H629" i="1" a="1"/>
  <c r="H629" i="1" s="1"/>
  <c r="G630" i="1"/>
  <c r="A630" i="1"/>
  <c r="D629" i="1"/>
  <c r="C629" i="1"/>
  <c r="J628" i="1"/>
  <c r="I628" i="1"/>
  <c r="K628" i="1" s="1"/>
  <c r="F629" i="1" l="1"/>
  <c r="J629" i="1" s="1"/>
  <c r="C630" i="1"/>
  <c r="D630" i="1"/>
  <c r="G631" i="1"/>
  <c r="B631" i="1"/>
  <c r="H630" i="1" a="1"/>
  <c r="H630" i="1" s="1"/>
  <c r="A631" i="1"/>
  <c r="I629" i="1" l="1"/>
  <c r="K629" i="1" s="1"/>
  <c r="F630" i="1"/>
  <c r="I630" i="1" s="1"/>
  <c r="D631" i="1"/>
  <c r="C631" i="1"/>
  <c r="B632" i="1"/>
  <c r="H631" i="1" a="1"/>
  <c r="H631" i="1" s="1"/>
  <c r="G632" i="1"/>
  <c r="A632" i="1"/>
  <c r="J630" i="1" l="1"/>
  <c r="K630" i="1" s="1"/>
  <c r="F631" i="1"/>
  <c r="I631" i="1" s="1"/>
  <c r="C632" i="1"/>
  <c r="D632" i="1"/>
  <c r="F632" i="1" s="1"/>
  <c r="H632" i="1" a="1"/>
  <c r="H632" i="1" s="1"/>
  <c r="G633" i="1"/>
  <c r="B633" i="1"/>
  <c r="A633" i="1"/>
  <c r="J631" i="1"/>
  <c r="K631" i="1" l="1"/>
  <c r="D633" i="1"/>
  <c r="C633" i="1"/>
  <c r="G634" i="1"/>
  <c r="H633" i="1" a="1"/>
  <c r="H633" i="1" s="1"/>
  <c r="B634" i="1"/>
  <c r="A634" i="1"/>
  <c r="J632" i="1"/>
  <c r="I632" i="1"/>
  <c r="K632" i="1" s="1"/>
  <c r="F633" i="1" l="1"/>
  <c r="I633" i="1" s="1"/>
  <c r="D634" i="1"/>
  <c r="C634" i="1"/>
  <c r="B635" i="1"/>
  <c r="G635" i="1"/>
  <c r="H634" i="1" a="1"/>
  <c r="H634" i="1" s="1"/>
  <c r="A635" i="1"/>
  <c r="J633" i="1"/>
  <c r="K633" i="1" l="1"/>
  <c r="F634" i="1"/>
  <c r="I634" i="1" s="1"/>
  <c r="D635" i="1"/>
  <c r="C635" i="1"/>
  <c r="H635" i="1" a="1"/>
  <c r="H635" i="1" s="1"/>
  <c r="B636" i="1"/>
  <c r="G636" i="1"/>
  <c r="A636" i="1"/>
  <c r="J634" i="1"/>
  <c r="K634" i="1" l="1"/>
  <c r="F635" i="1"/>
  <c r="I635" i="1" s="1"/>
  <c r="C636" i="1"/>
  <c r="D636" i="1"/>
  <c r="F636" i="1" s="1"/>
  <c r="G637" i="1"/>
  <c r="H636" i="1" a="1"/>
  <c r="H636" i="1" s="1"/>
  <c r="B637" i="1"/>
  <c r="A637" i="1"/>
  <c r="J635" i="1"/>
  <c r="K635" i="1" l="1"/>
  <c r="D637" i="1"/>
  <c r="C637" i="1"/>
  <c r="B638" i="1"/>
  <c r="H637" i="1" a="1"/>
  <c r="H637" i="1" s="1"/>
  <c r="G638" i="1"/>
  <c r="A638" i="1"/>
  <c r="J636" i="1"/>
  <c r="I636" i="1"/>
  <c r="K636" i="1" s="1"/>
  <c r="F637" i="1" l="1"/>
  <c r="I637" i="1" s="1"/>
  <c r="D638" i="1"/>
  <c r="C638" i="1"/>
  <c r="G639" i="1"/>
  <c r="H638" i="1" a="1"/>
  <c r="H638" i="1" s="1"/>
  <c r="B639" i="1"/>
  <c r="A639" i="1"/>
  <c r="J637" i="1" l="1"/>
  <c r="K637" i="1" s="1"/>
  <c r="F638" i="1"/>
  <c r="I638" i="1" s="1"/>
  <c r="C639" i="1"/>
  <c r="D639" i="1"/>
  <c r="F639" i="1" s="1"/>
  <c r="G640" i="1"/>
  <c r="B640" i="1"/>
  <c r="H639" i="1" a="1"/>
  <c r="H639" i="1" s="1"/>
  <c r="A640" i="1"/>
  <c r="J638" i="1"/>
  <c r="K638" i="1" l="1"/>
  <c r="C640" i="1"/>
  <c r="D640" i="1"/>
  <c r="H640" i="1" a="1"/>
  <c r="H640" i="1" s="1"/>
  <c r="B641" i="1"/>
  <c r="G641" i="1"/>
  <c r="A641" i="1"/>
  <c r="J639" i="1"/>
  <c r="I639" i="1"/>
  <c r="K639" i="1" s="1"/>
  <c r="F640" i="1" l="1"/>
  <c r="I640" i="1" s="1"/>
  <c r="C641" i="1"/>
  <c r="D641" i="1"/>
  <c r="B642" i="1"/>
  <c r="H641" i="1" a="1"/>
  <c r="H641" i="1" s="1"/>
  <c r="G642" i="1"/>
  <c r="A642" i="1"/>
  <c r="J640" i="1" l="1"/>
  <c r="K640" i="1" s="1"/>
  <c r="F641" i="1"/>
  <c r="I641" i="1" s="1"/>
  <c r="D642" i="1"/>
  <c r="F642" i="1" s="1"/>
  <c r="C642" i="1"/>
  <c r="B643" i="1"/>
  <c r="G643" i="1"/>
  <c r="H642" i="1" a="1"/>
  <c r="H642" i="1" s="1"/>
  <c r="A643" i="1"/>
  <c r="J641" i="1"/>
  <c r="K641" i="1" l="1"/>
  <c r="D643" i="1"/>
  <c r="C643" i="1"/>
  <c r="B644" i="1"/>
  <c r="G644" i="1"/>
  <c r="H643" i="1" a="1"/>
  <c r="H643" i="1" s="1"/>
  <c r="A644" i="1"/>
  <c r="J642" i="1"/>
  <c r="I642" i="1"/>
  <c r="K642" i="1" s="1"/>
  <c r="F643" i="1" l="1"/>
  <c r="I643" i="1" s="1"/>
  <c r="D644" i="1"/>
  <c r="C644" i="1"/>
  <c r="H644" i="1" a="1"/>
  <c r="H644" i="1" s="1"/>
  <c r="B645" i="1"/>
  <c r="G645" i="1"/>
  <c r="A645" i="1"/>
  <c r="J643" i="1" l="1"/>
  <c r="K643" i="1" s="1"/>
  <c r="F644" i="1"/>
  <c r="I644" i="1" s="1"/>
  <c r="D645" i="1"/>
  <c r="C645" i="1"/>
  <c r="H645" i="1" a="1"/>
  <c r="H645" i="1" s="1"/>
  <c r="B646" i="1"/>
  <c r="G646" i="1"/>
  <c r="A646" i="1"/>
  <c r="J644" i="1"/>
  <c r="K644" i="1" l="1"/>
  <c r="F645" i="1"/>
  <c r="I645" i="1" s="1"/>
  <c r="D646" i="1"/>
  <c r="F646" i="1" s="1"/>
  <c r="C646" i="1"/>
  <c r="G647" i="1"/>
  <c r="H646" i="1" a="1"/>
  <c r="H646" i="1" s="1"/>
  <c r="B647" i="1"/>
  <c r="A647" i="1"/>
  <c r="J645" i="1"/>
  <c r="K645" i="1" l="1"/>
  <c r="D647" i="1"/>
  <c r="C647" i="1"/>
  <c r="G648" i="1"/>
  <c r="H647" i="1" a="1"/>
  <c r="H647" i="1" s="1"/>
  <c r="B648" i="1"/>
  <c r="A648" i="1"/>
  <c r="J646" i="1"/>
  <c r="I646" i="1"/>
  <c r="K646" i="1" s="1"/>
  <c r="F647" i="1" l="1"/>
  <c r="I647" i="1" s="1"/>
  <c r="C648" i="1"/>
  <c r="D648" i="1"/>
  <c r="F648" i="1" s="1"/>
  <c r="H648" i="1" a="1"/>
  <c r="H648" i="1" s="1"/>
  <c r="G649" i="1"/>
  <c r="B649" i="1"/>
  <c r="A649" i="1"/>
  <c r="J647" i="1"/>
  <c r="K647" i="1" l="1"/>
  <c r="C649" i="1"/>
  <c r="D649" i="1"/>
  <c r="F649" i="1" s="1"/>
  <c r="H649" i="1" a="1"/>
  <c r="H649" i="1" s="1"/>
  <c r="B650" i="1"/>
  <c r="G650" i="1"/>
  <c r="A650" i="1"/>
  <c r="J648" i="1"/>
  <c r="I648" i="1"/>
  <c r="K648" i="1" s="1"/>
  <c r="I649" i="1"/>
  <c r="C650" i="1" l="1"/>
  <c r="D650" i="1"/>
  <c r="F650" i="1" s="1"/>
  <c r="H650" i="1" a="1"/>
  <c r="H650" i="1" s="1"/>
  <c r="G651" i="1"/>
  <c r="B651" i="1"/>
  <c r="A651" i="1"/>
  <c r="J649" i="1"/>
  <c r="K649" i="1" s="1"/>
  <c r="C651" i="1" l="1"/>
  <c r="D651" i="1"/>
  <c r="B652" i="1"/>
  <c r="G652" i="1"/>
  <c r="H651" i="1" a="1"/>
  <c r="H651" i="1" s="1"/>
  <c r="A652" i="1"/>
  <c r="J650" i="1"/>
  <c r="I650" i="1"/>
  <c r="K650" i="1" s="1"/>
  <c r="F651" i="1" l="1"/>
  <c r="I651" i="1" s="1"/>
  <c r="C652" i="1"/>
  <c r="D652" i="1"/>
  <c r="H652" i="1" a="1"/>
  <c r="H652" i="1" s="1"/>
  <c r="G653" i="1"/>
  <c r="B653" i="1"/>
  <c r="A653" i="1"/>
  <c r="J651" i="1" l="1"/>
  <c r="K651" i="1" s="1"/>
  <c r="F652" i="1"/>
  <c r="I652" i="1" s="1"/>
  <c r="B654" i="1"/>
  <c r="H653" i="1" a="1"/>
  <c r="H653" i="1" s="1"/>
  <c r="G654" i="1"/>
  <c r="A654" i="1"/>
  <c r="C653" i="1"/>
  <c r="D653" i="1"/>
  <c r="J652" i="1" l="1"/>
  <c r="K652" i="1" s="1"/>
  <c r="F653" i="1"/>
  <c r="J653" i="1" s="1"/>
  <c r="I653" i="1"/>
  <c r="C654" i="1"/>
  <c r="D654" i="1"/>
  <c r="B655" i="1"/>
  <c r="H654" i="1" a="1"/>
  <c r="H654" i="1" s="1"/>
  <c r="G655" i="1"/>
  <c r="A655" i="1"/>
  <c r="F654" i="1" l="1"/>
  <c r="I654" i="1" s="1"/>
  <c r="K653" i="1"/>
  <c r="C655" i="1"/>
  <c r="D655" i="1"/>
  <c r="F655" i="1" s="1"/>
  <c r="B656" i="1"/>
  <c r="H655" i="1" a="1"/>
  <c r="H655" i="1" s="1"/>
  <c r="G656" i="1"/>
  <c r="A656" i="1"/>
  <c r="J654" i="1" l="1"/>
  <c r="K654" i="1" s="1"/>
  <c r="D656" i="1"/>
  <c r="F656" i="1" s="1"/>
  <c r="C656" i="1"/>
  <c r="B657" i="1"/>
  <c r="G657" i="1"/>
  <c r="H656" i="1" a="1"/>
  <c r="H656" i="1" s="1"/>
  <c r="A657" i="1"/>
  <c r="J655" i="1"/>
  <c r="I655" i="1"/>
  <c r="K655" i="1" s="1"/>
  <c r="C657" i="1" l="1"/>
  <c r="D657" i="1"/>
  <c r="H657" i="1" a="1"/>
  <c r="H657" i="1" s="1"/>
  <c r="B658" i="1"/>
  <c r="G658" i="1"/>
  <c r="A658" i="1"/>
  <c r="J656" i="1"/>
  <c r="I656" i="1"/>
  <c r="K656" i="1" s="1"/>
  <c r="F657" i="1" l="1"/>
  <c r="I657" i="1" s="1"/>
  <c r="D658" i="1"/>
  <c r="C658" i="1"/>
  <c r="G659" i="1"/>
  <c r="B659" i="1"/>
  <c r="H658" i="1" a="1"/>
  <c r="H658" i="1" s="1"/>
  <c r="A659" i="1"/>
  <c r="J657" i="1" l="1"/>
  <c r="K657" i="1" s="1"/>
  <c r="F658" i="1"/>
  <c r="I658" i="1" s="1"/>
  <c r="C659" i="1"/>
  <c r="D659" i="1"/>
  <c r="B660" i="1"/>
  <c r="H659" i="1" a="1"/>
  <c r="H659" i="1" s="1"/>
  <c r="G660" i="1"/>
  <c r="A660" i="1"/>
  <c r="J658" i="1" l="1"/>
  <c r="K658" i="1"/>
  <c r="F659" i="1"/>
  <c r="I659" i="1" s="1"/>
  <c r="D660" i="1"/>
  <c r="F660" i="1" s="1"/>
  <c r="C660" i="1"/>
  <c r="H660" i="1" a="1"/>
  <c r="H660" i="1" s="1"/>
  <c r="G661" i="1"/>
  <c r="B661" i="1"/>
  <c r="A661" i="1"/>
  <c r="J659" i="1"/>
  <c r="K659" i="1" l="1"/>
  <c r="C661" i="1"/>
  <c r="D661" i="1"/>
  <c r="F661" i="1" s="1"/>
  <c r="H661" i="1" a="1"/>
  <c r="H661" i="1" s="1"/>
  <c r="B662" i="1"/>
  <c r="G662" i="1"/>
  <c r="A662" i="1"/>
  <c r="J660" i="1"/>
  <c r="I660" i="1"/>
  <c r="K660" i="1" s="1"/>
  <c r="D662" i="1" l="1"/>
  <c r="F662" i="1" s="1"/>
  <c r="C662" i="1"/>
  <c r="H662" i="1" a="1"/>
  <c r="H662" i="1" s="1"/>
  <c r="G663" i="1"/>
  <c r="B663" i="1"/>
  <c r="A663" i="1"/>
  <c r="J661" i="1"/>
  <c r="I661" i="1"/>
  <c r="K661" i="1" s="1"/>
  <c r="D663" i="1" l="1"/>
  <c r="C663" i="1"/>
  <c r="G664" i="1"/>
  <c r="H663" i="1" a="1"/>
  <c r="H663" i="1" s="1"/>
  <c r="B664" i="1"/>
  <c r="A664" i="1"/>
  <c r="J662" i="1"/>
  <c r="I662" i="1"/>
  <c r="K662" i="1" s="1"/>
  <c r="F663" i="1" l="1"/>
  <c r="I663" i="1" s="1"/>
  <c r="D664" i="1"/>
  <c r="F664" i="1" s="1"/>
  <c r="C664" i="1"/>
  <c r="G665" i="1"/>
  <c r="H664" i="1" a="1"/>
  <c r="H664" i="1" s="1"/>
  <c r="B665" i="1"/>
  <c r="A665" i="1"/>
  <c r="J663" i="1" l="1"/>
  <c r="K663" i="1" s="1"/>
  <c r="D665" i="1"/>
  <c r="C665" i="1"/>
  <c r="G666" i="1"/>
  <c r="H665" i="1" a="1"/>
  <c r="H665" i="1" s="1"/>
  <c r="B666" i="1"/>
  <c r="A666" i="1"/>
  <c r="J664" i="1"/>
  <c r="I664" i="1"/>
  <c r="K664" i="1" s="1"/>
  <c r="F665" i="1" l="1"/>
  <c r="I665" i="1" s="1"/>
  <c r="D666" i="1"/>
  <c r="C666" i="1"/>
  <c r="B667" i="1"/>
  <c r="H666" i="1" a="1"/>
  <c r="H666" i="1" s="1"/>
  <c r="G667" i="1"/>
  <c r="A667" i="1"/>
  <c r="J665" i="1"/>
  <c r="K665" i="1" l="1"/>
  <c r="F666" i="1"/>
  <c r="I666" i="1" s="1"/>
  <c r="C667" i="1"/>
  <c r="D667" i="1"/>
  <c r="G668" i="1"/>
  <c r="H667" i="1" a="1"/>
  <c r="H667" i="1" s="1"/>
  <c r="B668" i="1"/>
  <c r="A668" i="1"/>
  <c r="J666" i="1"/>
  <c r="K666" i="1" l="1"/>
  <c r="F667" i="1"/>
  <c r="I667" i="1" s="1"/>
  <c r="C668" i="1"/>
  <c r="D668" i="1"/>
  <c r="F668" i="1" s="1"/>
  <c r="B669" i="1"/>
  <c r="H668" i="1" a="1"/>
  <c r="H668" i="1" s="1"/>
  <c r="G669" i="1"/>
  <c r="A669" i="1"/>
  <c r="J667" i="1"/>
  <c r="K667" i="1" l="1"/>
  <c r="C669" i="1"/>
  <c r="D669" i="1"/>
  <c r="F669" i="1" s="1"/>
  <c r="B670" i="1"/>
  <c r="G670" i="1"/>
  <c r="H669" i="1" a="1"/>
  <c r="H669" i="1" s="1"/>
  <c r="A670" i="1"/>
  <c r="J668" i="1"/>
  <c r="I668" i="1"/>
  <c r="K668" i="1" s="1"/>
  <c r="I669" i="1"/>
  <c r="D670" i="1" l="1"/>
  <c r="F670" i="1" s="1"/>
  <c r="C670" i="1"/>
  <c r="G671" i="1"/>
  <c r="B671" i="1"/>
  <c r="H670" i="1" a="1"/>
  <c r="H670" i="1" s="1"/>
  <c r="A671" i="1"/>
  <c r="J669" i="1"/>
  <c r="K669" i="1" s="1"/>
  <c r="C671" i="1" l="1"/>
  <c r="D671" i="1"/>
  <c r="F671" i="1" s="1"/>
  <c r="I671" i="1" s="1"/>
  <c r="G672" i="1"/>
  <c r="H671" i="1" a="1"/>
  <c r="H671" i="1" s="1"/>
  <c r="B672" i="1"/>
  <c r="A672" i="1"/>
  <c r="J670" i="1"/>
  <c r="I670" i="1"/>
  <c r="K670" i="1" s="1"/>
  <c r="D672" i="1" l="1"/>
  <c r="C672" i="1"/>
  <c r="G673" i="1"/>
  <c r="H672" i="1" a="1"/>
  <c r="H672" i="1" s="1"/>
  <c r="B673" i="1"/>
  <c r="A673" i="1"/>
  <c r="J671" i="1"/>
  <c r="K671" i="1" s="1"/>
  <c r="F672" i="1" l="1"/>
  <c r="I672" i="1" s="1"/>
  <c r="D673" i="1"/>
  <c r="C673" i="1"/>
  <c r="G674" i="1"/>
  <c r="B674" i="1"/>
  <c r="H673" i="1" a="1"/>
  <c r="H673" i="1" s="1"/>
  <c r="A674" i="1"/>
  <c r="J672" i="1" l="1"/>
  <c r="K672" i="1" s="1"/>
  <c r="F673" i="1"/>
  <c r="I673" i="1" s="1"/>
  <c r="C674" i="1"/>
  <c r="D674" i="1"/>
  <c r="F674" i="1" s="1"/>
  <c r="I674" i="1" s="1"/>
  <c r="G675" i="1"/>
  <c r="H674" i="1" a="1"/>
  <c r="H674" i="1" s="1"/>
  <c r="B675" i="1"/>
  <c r="A675" i="1"/>
  <c r="J673" i="1"/>
  <c r="K673" i="1" l="1"/>
  <c r="D675" i="1"/>
  <c r="C675" i="1"/>
  <c r="H675" i="1" a="1"/>
  <c r="H675" i="1" s="1"/>
  <c r="G676" i="1"/>
  <c r="B676" i="1"/>
  <c r="A676" i="1"/>
  <c r="J674" i="1"/>
  <c r="K674" i="1" s="1"/>
  <c r="F675" i="1" l="1"/>
  <c r="I675" i="1" s="1"/>
  <c r="C676" i="1"/>
  <c r="D676" i="1"/>
  <c r="F676" i="1" s="1"/>
  <c r="B677" i="1"/>
  <c r="H676" i="1" a="1"/>
  <c r="H676" i="1" s="1"/>
  <c r="G677" i="1"/>
  <c r="A677" i="1"/>
  <c r="J675" i="1"/>
  <c r="K675" i="1" l="1"/>
  <c r="D677" i="1"/>
  <c r="F677" i="1" s="1"/>
  <c r="C677" i="1"/>
  <c r="B678" i="1"/>
  <c r="G678" i="1"/>
  <c r="H677" i="1" a="1"/>
  <c r="H677" i="1" s="1"/>
  <c r="A678" i="1"/>
  <c r="J676" i="1"/>
  <c r="I676" i="1"/>
  <c r="K676" i="1" s="1"/>
  <c r="I677" i="1"/>
  <c r="C678" i="1" l="1"/>
  <c r="D678" i="1"/>
  <c r="F678" i="1" s="1"/>
  <c r="H678" i="1" a="1"/>
  <c r="H678" i="1" s="1"/>
  <c r="G679" i="1"/>
  <c r="B679" i="1"/>
  <c r="A679" i="1"/>
  <c r="J677" i="1"/>
  <c r="K677" i="1" s="1"/>
  <c r="D679" i="1" l="1"/>
  <c r="C679" i="1"/>
  <c r="H679" i="1" a="1"/>
  <c r="H679" i="1" s="1"/>
  <c r="B680" i="1"/>
  <c r="G680" i="1"/>
  <c r="A680" i="1"/>
  <c r="J678" i="1"/>
  <c r="I678" i="1"/>
  <c r="K678" i="1" s="1"/>
  <c r="F679" i="1" l="1"/>
  <c r="I679" i="1" s="1"/>
  <c r="C680" i="1"/>
  <c r="D680" i="1"/>
  <c r="G681" i="1"/>
  <c r="B681" i="1"/>
  <c r="H680" i="1" a="1"/>
  <c r="H680" i="1" s="1"/>
  <c r="A681" i="1"/>
  <c r="J679" i="1" l="1"/>
  <c r="K679" i="1" s="1"/>
  <c r="F680" i="1"/>
  <c r="I680" i="1" s="1"/>
  <c r="C681" i="1"/>
  <c r="D681" i="1"/>
  <c r="F681" i="1" s="1"/>
  <c r="I681" i="1" s="1"/>
  <c r="B682" i="1"/>
  <c r="H681" i="1" a="1"/>
  <c r="H681" i="1" s="1"/>
  <c r="G682" i="1"/>
  <c r="A682" i="1"/>
  <c r="J680" i="1"/>
  <c r="K680" i="1" l="1"/>
  <c r="C682" i="1"/>
  <c r="D682" i="1"/>
  <c r="F682" i="1" s="1"/>
  <c r="B683" i="1"/>
  <c r="G683" i="1"/>
  <c r="H682" i="1" a="1"/>
  <c r="H682" i="1" s="1"/>
  <c r="A683" i="1"/>
  <c r="J681" i="1"/>
  <c r="K681" i="1" s="1"/>
  <c r="C683" i="1" l="1"/>
  <c r="D683" i="1"/>
  <c r="F683" i="1" s="1"/>
  <c r="B684" i="1"/>
  <c r="G684" i="1"/>
  <c r="H683" i="1" a="1"/>
  <c r="H683" i="1" s="1"/>
  <c r="A684" i="1"/>
  <c r="J682" i="1"/>
  <c r="I682" i="1"/>
  <c r="K682" i="1" s="1"/>
  <c r="I683" i="1"/>
  <c r="C684" i="1" l="1"/>
  <c r="D684" i="1"/>
  <c r="F684" i="1" s="1"/>
  <c r="G685" i="1"/>
  <c r="B685" i="1"/>
  <c r="H684" i="1" a="1"/>
  <c r="H684" i="1" s="1"/>
  <c r="A685" i="1"/>
  <c r="J683" i="1"/>
  <c r="K683" i="1" s="1"/>
  <c r="D685" i="1" l="1"/>
  <c r="F685" i="1" s="1"/>
  <c r="I685" i="1" s="1"/>
  <c r="C685" i="1"/>
  <c r="G686" i="1"/>
  <c r="H685" i="1" a="1"/>
  <c r="H685" i="1" s="1"/>
  <c r="B686" i="1"/>
  <c r="A686" i="1"/>
  <c r="J684" i="1"/>
  <c r="I684" i="1"/>
  <c r="K684" i="1" s="1"/>
  <c r="D686" i="1" l="1"/>
  <c r="C686" i="1"/>
  <c r="B687" i="1"/>
  <c r="G687" i="1"/>
  <c r="H686" i="1" a="1"/>
  <c r="H686" i="1" s="1"/>
  <c r="A687" i="1"/>
  <c r="J685" i="1"/>
  <c r="K685" i="1" s="1"/>
  <c r="F686" i="1" l="1"/>
  <c r="I686" i="1" s="1"/>
  <c r="C687" i="1"/>
  <c r="D687" i="1"/>
  <c r="F687" i="1" s="1"/>
  <c r="H687" i="1" a="1"/>
  <c r="H687" i="1" s="1"/>
  <c r="G688" i="1"/>
  <c r="B688" i="1"/>
  <c r="A688" i="1"/>
  <c r="J686" i="1" l="1"/>
  <c r="K686" i="1" s="1"/>
  <c r="D688" i="1"/>
  <c r="F688" i="1" s="1"/>
  <c r="C688" i="1"/>
  <c r="H688" i="1" a="1"/>
  <c r="H688" i="1" s="1"/>
  <c r="B689" i="1"/>
  <c r="G689" i="1"/>
  <c r="A689" i="1"/>
  <c r="J687" i="1"/>
  <c r="I687" i="1"/>
  <c r="K687" i="1" s="1"/>
  <c r="D689" i="1" l="1"/>
  <c r="F689" i="1" s="1"/>
  <c r="I689" i="1" s="1"/>
  <c r="C689" i="1"/>
  <c r="H689" i="1" a="1"/>
  <c r="H689" i="1" s="1"/>
  <c r="B690" i="1"/>
  <c r="G690" i="1"/>
  <c r="A690" i="1"/>
  <c r="J688" i="1"/>
  <c r="I688" i="1"/>
  <c r="K688" i="1" s="1"/>
  <c r="C690" i="1" l="1"/>
  <c r="D690" i="1"/>
  <c r="F690" i="1" s="1"/>
  <c r="H690" i="1" a="1"/>
  <c r="H690" i="1" s="1"/>
  <c r="G691" i="1"/>
  <c r="B691" i="1"/>
  <c r="A691" i="1"/>
  <c r="J689" i="1"/>
  <c r="K689" i="1" s="1"/>
  <c r="D691" i="1" l="1"/>
  <c r="C691" i="1"/>
  <c r="B692" i="1"/>
  <c r="H691" i="1" a="1"/>
  <c r="H691" i="1" s="1"/>
  <c r="G692" i="1"/>
  <c r="A692" i="1"/>
  <c r="J690" i="1"/>
  <c r="I690" i="1"/>
  <c r="K690" i="1" s="1"/>
  <c r="F691" i="1" l="1"/>
  <c r="I691" i="1" s="1"/>
  <c r="C692" i="1"/>
  <c r="D692" i="1"/>
  <c r="F692" i="1" s="1"/>
  <c r="G693" i="1"/>
  <c r="B693" i="1"/>
  <c r="H692" i="1" a="1"/>
  <c r="H692" i="1" s="1"/>
  <c r="A693" i="1"/>
  <c r="J691" i="1"/>
  <c r="K691" i="1" l="1"/>
  <c r="C693" i="1"/>
  <c r="D693" i="1"/>
  <c r="F693" i="1" s="1"/>
  <c r="I693" i="1" s="1"/>
  <c r="H693" i="1" a="1"/>
  <c r="H693" i="1" s="1"/>
  <c r="G694" i="1"/>
  <c r="B694" i="1"/>
  <c r="A694" i="1"/>
  <c r="J692" i="1"/>
  <c r="I692" i="1"/>
  <c r="K692" i="1" s="1"/>
  <c r="C694" i="1" l="1"/>
  <c r="D694" i="1"/>
  <c r="F694" i="1" s="1"/>
  <c r="G695" i="1"/>
  <c r="H694" i="1" a="1"/>
  <c r="H694" i="1" s="1"/>
  <c r="B695" i="1"/>
  <c r="A695" i="1"/>
  <c r="J693" i="1"/>
  <c r="K693" i="1" s="1"/>
  <c r="C695" i="1" l="1"/>
  <c r="D695" i="1"/>
  <c r="F695" i="1" s="1"/>
  <c r="B696" i="1"/>
  <c r="H695" i="1" a="1"/>
  <c r="H695" i="1" s="1"/>
  <c r="G696" i="1"/>
  <c r="A696" i="1"/>
  <c r="J694" i="1"/>
  <c r="I694" i="1"/>
  <c r="K694" i="1" s="1"/>
  <c r="I695" i="1"/>
  <c r="D696" i="1" l="1"/>
  <c r="F696" i="1" s="1"/>
  <c r="I696" i="1" s="1"/>
  <c r="C696" i="1"/>
  <c r="G697" i="1"/>
  <c r="H696" i="1" a="1"/>
  <c r="H696" i="1" s="1"/>
  <c r="B697" i="1"/>
  <c r="A697" i="1"/>
  <c r="J695" i="1"/>
  <c r="K695" i="1" s="1"/>
  <c r="D697" i="1" l="1"/>
  <c r="C697" i="1"/>
  <c r="H697" i="1" a="1"/>
  <c r="H697" i="1" s="1"/>
  <c r="G698" i="1"/>
  <c r="B698" i="1"/>
  <c r="A698" i="1"/>
  <c r="J696" i="1"/>
  <c r="K696" i="1" s="1"/>
  <c r="F697" i="1" l="1"/>
  <c r="I697" i="1" s="1"/>
  <c r="C698" i="1"/>
  <c r="D698" i="1"/>
  <c r="F698" i="1" s="1"/>
  <c r="G699" i="1"/>
  <c r="H698" i="1" a="1"/>
  <c r="H698" i="1" s="1"/>
  <c r="B699" i="1"/>
  <c r="A699" i="1"/>
  <c r="J697" i="1" l="1"/>
  <c r="K697" i="1" s="1"/>
  <c r="D699" i="1"/>
  <c r="F699" i="1" s="1"/>
  <c r="I699" i="1" s="1"/>
  <c r="C699" i="1"/>
  <c r="G700" i="1"/>
  <c r="H699" i="1" a="1"/>
  <c r="H699" i="1" s="1"/>
  <c r="B700" i="1"/>
  <c r="A700" i="1"/>
  <c r="J698" i="1"/>
  <c r="I698" i="1"/>
  <c r="K698" i="1" s="1"/>
  <c r="D700" i="1" l="1"/>
  <c r="F700" i="1" s="1"/>
  <c r="C700" i="1"/>
  <c r="B701" i="1"/>
  <c r="G701" i="1"/>
  <c r="H700" i="1" a="1"/>
  <c r="H700" i="1" s="1"/>
  <c r="A701" i="1"/>
  <c r="J699" i="1"/>
  <c r="K699" i="1" s="1"/>
  <c r="C701" i="1" l="1"/>
  <c r="D701" i="1"/>
  <c r="B702" i="1"/>
  <c r="G702" i="1"/>
  <c r="H701" i="1" a="1"/>
  <c r="H701" i="1" s="1"/>
  <c r="A702" i="1"/>
  <c r="J700" i="1"/>
  <c r="I700" i="1"/>
  <c r="K700" i="1" s="1"/>
  <c r="F701" i="1" l="1"/>
  <c r="I701" i="1" s="1"/>
  <c r="C702" i="1"/>
  <c r="D702" i="1"/>
  <c r="H702" i="1" a="1"/>
  <c r="H702" i="1" s="1"/>
  <c r="B703" i="1"/>
  <c r="G703" i="1"/>
  <c r="A703" i="1"/>
  <c r="J701" i="1" l="1"/>
  <c r="K701" i="1" s="1"/>
  <c r="F702" i="1"/>
  <c r="I702" i="1" s="1"/>
  <c r="H703" i="1" a="1"/>
  <c r="H703" i="1" s="1"/>
  <c r="G704" i="1"/>
  <c r="B704" i="1"/>
  <c r="A704" i="1"/>
  <c r="C703" i="1"/>
  <c r="D703" i="1"/>
  <c r="F703" i="1" s="1"/>
  <c r="J702" i="1" l="1"/>
  <c r="K702" i="1" s="1"/>
  <c r="J703" i="1"/>
  <c r="I703" i="1"/>
  <c r="K703" i="1" s="1"/>
  <c r="D704" i="1"/>
  <c r="F704" i="1" s="1"/>
  <c r="C704" i="1"/>
  <c r="H704" i="1" a="1"/>
  <c r="H704" i="1" s="1"/>
  <c r="G705" i="1"/>
  <c r="B705" i="1"/>
  <c r="A705" i="1"/>
  <c r="C705" i="1" l="1"/>
  <c r="D705" i="1"/>
  <c r="F705" i="1" s="1"/>
  <c r="B706" i="1"/>
  <c r="G706" i="1"/>
  <c r="H705" i="1" a="1"/>
  <c r="H705" i="1" s="1"/>
  <c r="A706" i="1"/>
  <c r="J704" i="1"/>
  <c r="I704" i="1"/>
  <c r="K704" i="1" l="1"/>
  <c r="D706" i="1"/>
  <c r="F706" i="1" s="1"/>
  <c r="C706" i="1"/>
  <c r="G707" i="1"/>
  <c r="B707" i="1"/>
  <c r="H706" i="1" a="1"/>
  <c r="H706" i="1" s="1"/>
  <c r="A707" i="1"/>
  <c r="J705" i="1"/>
  <c r="I705" i="1"/>
  <c r="K705" i="1" l="1"/>
  <c r="J706" i="1"/>
  <c r="D707" i="1"/>
  <c r="F707" i="1" s="1"/>
  <c r="C707" i="1"/>
  <c r="H707" i="1" a="1"/>
  <c r="H707" i="1" s="1"/>
  <c r="G708" i="1"/>
  <c r="B708" i="1"/>
  <c r="A708" i="1"/>
  <c r="I706" i="1"/>
  <c r="K706" i="1" s="1"/>
  <c r="C708" i="1" l="1"/>
  <c r="D708" i="1"/>
  <c r="B709" i="1"/>
  <c r="G709" i="1"/>
  <c r="H708" i="1" a="1"/>
  <c r="H708" i="1" s="1"/>
  <c r="A709" i="1"/>
  <c r="J707" i="1"/>
  <c r="I707" i="1"/>
  <c r="K707" i="1" s="1"/>
  <c r="F708" i="1" l="1"/>
  <c r="I708" i="1" s="1"/>
  <c r="C709" i="1"/>
  <c r="D709" i="1"/>
  <c r="H709" i="1" a="1"/>
  <c r="H709" i="1" s="1"/>
  <c r="G710" i="1"/>
  <c r="B710" i="1"/>
  <c r="A710" i="1"/>
  <c r="J708" i="1"/>
  <c r="K708" i="1" l="1"/>
  <c r="F709" i="1"/>
  <c r="I709" i="1" s="1"/>
  <c r="D710" i="1"/>
  <c r="F710" i="1" s="1"/>
  <c r="C710" i="1"/>
  <c r="H710" i="1" a="1"/>
  <c r="H710" i="1" s="1"/>
  <c r="B711" i="1"/>
  <c r="G711" i="1"/>
  <c r="A711" i="1"/>
  <c r="J709" i="1"/>
  <c r="K709" i="1" l="1"/>
  <c r="D711" i="1"/>
  <c r="C711" i="1"/>
  <c r="B712" i="1"/>
  <c r="G712" i="1"/>
  <c r="H711" i="1" a="1"/>
  <c r="H711" i="1" s="1"/>
  <c r="A712" i="1"/>
  <c r="J710" i="1"/>
  <c r="I710" i="1"/>
  <c r="F711" i="1" l="1"/>
  <c r="I711" i="1" s="1"/>
  <c r="K710" i="1"/>
  <c r="D712" i="1"/>
  <c r="C712" i="1"/>
  <c r="B713" i="1"/>
  <c r="H712" i="1" a="1"/>
  <c r="H712" i="1" s="1"/>
  <c r="G713" i="1"/>
  <c r="A713" i="1"/>
  <c r="J711" i="1"/>
  <c r="K711" i="1" l="1"/>
  <c r="F712" i="1"/>
  <c r="I712" i="1" s="1"/>
  <c r="D713" i="1"/>
  <c r="C713" i="1"/>
  <c r="G714" i="1"/>
  <c r="H713" i="1" a="1"/>
  <c r="H713" i="1" s="1"/>
  <c r="B714" i="1"/>
  <c r="A714" i="1"/>
  <c r="J712" i="1"/>
  <c r="K712" i="1" l="1"/>
  <c r="F713" i="1"/>
  <c r="I713" i="1" s="1"/>
  <c r="D714" i="1"/>
  <c r="F714" i="1" s="1"/>
  <c r="C714" i="1"/>
  <c r="G715" i="1"/>
  <c r="B715" i="1"/>
  <c r="H714" i="1" a="1"/>
  <c r="H714" i="1" s="1"/>
  <c r="A715" i="1"/>
  <c r="J713" i="1"/>
  <c r="K713" i="1" l="1"/>
  <c r="J714" i="1"/>
  <c r="I714" i="1"/>
  <c r="K714" i="1" s="1"/>
  <c r="D715" i="1"/>
  <c r="F715" i="1" s="1"/>
  <c r="C715" i="1"/>
  <c r="G716" i="1"/>
  <c r="B716" i="1"/>
  <c r="H715" i="1" a="1"/>
  <c r="H715" i="1" s="1"/>
  <c r="A716" i="1"/>
  <c r="J715" i="1" l="1"/>
  <c r="D716" i="1"/>
  <c r="F716" i="1" s="1"/>
  <c r="C716" i="1"/>
  <c r="B717" i="1"/>
  <c r="G717" i="1"/>
  <c r="H716" i="1" a="1"/>
  <c r="H716" i="1" s="1"/>
  <c r="A717" i="1"/>
  <c r="I715" i="1"/>
  <c r="K715" i="1" s="1"/>
  <c r="D717" i="1" l="1"/>
  <c r="F717" i="1" s="1"/>
  <c r="C717" i="1"/>
  <c r="G718" i="1"/>
  <c r="H717" i="1" a="1"/>
  <c r="H717" i="1" s="1"/>
  <c r="B718" i="1"/>
  <c r="A718" i="1"/>
  <c r="J716" i="1"/>
  <c r="I716" i="1"/>
  <c r="K716" i="1" l="1"/>
  <c r="D718" i="1"/>
  <c r="F718" i="1" s="1"/>
  <c r="C718" i="1"/>
  <c r="H718" i="1" a="1"/>
  <c r="H718" i="1" s="1"/>
  <c r="B719" i="1"/>
  <c r="G719" i="1"/>
  <c r="A719" i="1"/>
  <c r="J717" i="1"/>
  <c r="I717" i="1"/>
  <c r="K717" i="1" l="1"/>
  <c r="B720" i="1"/>
  <c r="H719" i="1" a="1"/>
  <c r="H719" i="1" s="1"/>
  <c r="G720" i="1"/>
  <c r="A720" i="1"/>
  <c r="C719" i="1"/>
  <c r="D719" i="1"/>
  <c r="J718" i="1"/>
  <c r="I718" i="1"/>
  <c r="K718" i="1" s="1"/>
  <c r="F719" i="1" l="1"/>
  <c r="J719" i="1" s="1"/>
  <c r="D720" i="1"/>
  <c r="C720" i="1"/>
  <c r="G721" i="1"/>
  <c r="H720" i="1" a="1"/>
  <c r="H720" i="1" s="1"/>
  <c r="B721" i="1"/>
  <c r="A721" i="1"/>
  <c r="I719" i="1" l="1"/>
  <c r="K719" i="1" s="1"/>
  <c r="F720" i="1"/>
  <c r="I720" i="1" s="1"/>
  <c r="D721" i="1"/>
  <c r="F721" i="1" s="1"/>
  <c r="C721" i="1"/>
  <c r="B722" i="1"/>
  <c r="H721" i="1" a="1"/>
  <c r="H721" i="1" s="1"/>
  <c r="G722" i="1"/>
  <c r="A722" i="1"/>
  <c r="J720" i="1" l="1"/>
  <c r="K720" i="1" s="1"/>
  <c r="C722" i="1"/>
  <c r="D722" i="1"/>
  <c r="F722" i="1" s="1"/>
  <c r="G723" i="1"/>
  <c r="B723" i="1"/>
  <c r="H722" i="1" a="1"/>
  <c r="H722" i="1" s="1"/>
  <c r="A723" i="1"/>
  <c r="J721" i="1"/>
  <c r="I721" i="1"/>
  <c r="K721" i="1" s="1"/>
  <c r="C723" i="1" l="1"/>
  <c r="D723" i="1"/>
  <c r="B724" i="1"/>
  <c r="G724" i="1"/>
  <c r="H723" i="1" a="1"/>
  <c r="H723" i="1" s="1"/>
  <c r="A724" i="1"/>
  <c r="J722" i="1"/>
  <c r="I722" i="1"/>
  <c r="K722" i="1" s="1"/>
  <c r="F723" i="1" l="1"/>
  <c r="I723" i="1" s="1"/>
  <c r="C724" i="1"/>
  <c r="D724" i="1"/>
  <c r="F724" i="1" s="1"/>
  <c r="H724" i="1" a="1"/>
  <c r="H724" i="1" s="1"/>
  <c r="G725" i="1"/>
  <c r="B725" i="1"/>
  <c r="A725" i="1"/>
  <c r="J723" i="1" l="1"/>
  <c r="K723" i="1"/>
  <c r="C725" i="1"/>
  <c r="D725" i="1"/>
  <c r="G726" i="1"/>
  <c r="B726" i="1"/>
  <c r="H725" i="1" a="1"/>
  <c r="H725" i="1" s="1"/>
  <c r="A726" i="1"/>
  <c r="J724" i="1"/>
  <c r="I724" i="1"/>
  <c r="F725" i="1" l="1"/>
  <c r="I725" i="1" s="1"/>
  <c r="K724" i="1"/>
  <c r="C726" i="1"/>
  <c r="D726" i="1"/>
  <c r="G727" i="1"/>
  <c r="H726" i="1" a="1"/>
  <c r="H726" i="1" s="1"/>
  <c r="B727" i="1"/>
  <c r="A727" i="1"/>
  <c r="J725" i="1" l="1"/>
  <c r="K725" i="1" s="1"/>
  <c r="F726" i="1"/>
  <c r="I726" i="1" s="1"/>
  <c r="D727" i="1"/>
  <c r="F727" i="1" s="1"/>
  <c r="I727" i="1" s="1"/>
  <c r="C727" i="1"/>
  <c r="G728" i="1"/>
  <c r="H727" i="1" a="1"/>
  <c r="H727" i="1" s="1"/>
  <c r="B728" i="1"/>
  <c r="A728" i="1"/>
  <c r="J726" i="1"/>
  <c r="K726" i="1" l="1"/>
  <c r="C728" i="1"/>
  <c r="D728" i="1"/>
  <c r="F728" i="1" s="1"/>
  <c r="I728" i="1" s="1"/>
  <c r="G729" i="1"/>
  <c r="H728" i="1" a="1"/>
  <c r="H728" i="1" s="1"/>
  <c r="B729" i="1"/>
  <c r="A729" i="1"/>
  <c r="J727" i="1"/>
  <c r="K727" i="1" s="1"/>
  <c r="D729" i="1" l="1"/>
  <c r="F729" i="1" s="1"/>
  <c r="C729" i="1"/>
  <c r="B730" i="1"/>
  <c r="H729" i="1" a="1"/>
  <c r="H729" i="1" s="1"/>
  <c r="G730" i="1"/>
  <c r="A730" i="1"/>
  <c r="I729" i="1"/>
  <c r="J728" i="1"/>
  <c r="K728" i="1" s="1"/>
  <c r="C730" i="1" l="1"/>
  <c r="D730" i="1"/>
  <c r="G731" i="1"/>
  <c r="H730" i="1" a="1"/>
  <c r="H730" i="1" s="1"/>
  <c r="B731" i="1"/>
  <c r="A731" i="1"/>
  <c r="J729" i="1"/>
  <c r="K729" i="1" s="1"/>
  <c r="F730" i="1" l="1"/>
  <c r="I730" i="1" s="1"/>
  <c r="D731" i="1"/>
  <c r="F731" i="1" s="1"/>
  <c r="I731" i="1" s="1"/>
  <c r="C731" i="1"/>
  <c r="H731" i="1" a="1"/>
  <c r="H731" i="1" s="1"/>
  <c r="B732" i="1"/>
  <c r="G732" i="1"/>
  <c r="A732" i="1"/>
  <c r="J730" i="1" l="1"/>
  <c r="K730" i="1"/>
  <c r="D732" i="1"/>
  <c r="F732" i="1" s="1"/>
  <c r="C732" i="1"/>
  <c r="B733" i="1"/>
  <c r="H732" i="1" a="1"/>
  <c r="H732" i="1" s="1"/>
  <c r="G733" i="1"/>
  <c r="A733" i="1"/>
  <c r="J731" i="1"/>
  <c r="K731" i="1" s="1"/>
  <c r="C733" i="1" l="1"/>
  <c r="D733" i="1"/>
  <c r="F733" i="1" s="1"/>
  <c r="H733" i="1" a="1"/>
  <c r="H733" i="1" s="1"/>
  <c r="B734" i="1"/>
  <c r="G734" i="1"/>
  <c r="A734" i="1"/>
  <c r="J732" i="1"/>
  <c r="I732" i="1"/>
  <c r="K732" i="1" l="1"/>
  <c r="D734" i="1"/>
  <c r="F734" i="1" s="1"/>
  <c r="I734" i="1" s="1"/>
  <c r="C734" i="1"/>
  <c r="B735" i="1"/>
  <c r="G735" i="1"/>
  <c r="H734" i="1" a="1"/>
  <c r="H734" i="1" s="1"/>
  <c r="A735" i="1"/>
  <c r="J733" i="1"/>
  <c r="I733" i="1"/>
  <c r="K733" i="1" s="1"/>
  <c r="C735" i="1" l="1"/>
  <c r="D735" i="1"/>
  <c r="F735" i="1" s="1"/>
  <c r="I735" i="1" s="1"/>
  <c r="B736" i="1"/>
  <c r="H735" i="1" a="1"/>
  <c r="H735" i="1" s="1"/>
  <c r="G736" i="1"/>
  <c r="A736" i="1"/>
  <c r="J734" i="1"/>
  <c r="K734" i="1" s="1"/>
  <c r="C736" i="1" l="1"/>
  <c r="D736" i="1"/>
  <c r="F736" i="1" s="1"/>
  <c r="I736" i="1" s="1"/>
  <c r="H736" i="1" a="1"/>
  <c r="H736" i="1" s="1"/>
  <c r="G737" i="1"/>
  <c r="B737" i="1"/>
  <c r="A737" i="1"/>
  <c r="J735" i="1"/>
  <c r="K735" i="1" s="1"/>
  <c r="C737" i="1" l="1"/>
  <c r="D737" i="1"/>
  <c r="F737" i="1" s="1"/>
  <c r="B738" i="1"/>
  <c r="G738" i="1"/>
  <c r="H737" i="1" a="1"/>
  <c r="H737" i="1" s="1"/>
  <c r="A738" i="1"/>
  <c r="I737" i="1"/>
  <c r="J736" i="1"/>
  <c r="K736" i="1" s="1"/>
  <c r="D738" i="1" l="1"/>
  <c r="F738" i="1" s="1"/>
  <c r="C738" i="1"/>
  <c r="B739" i="1"/>
  <c r="G739" i="1"/>
  <c r="H738" i="1" a="1"/>
  <c r="H738" i="1" s="1"/>
  <c r="A739" i="1"/>
  <c r="J737" i="1"/>
  <c r="K737" i="1" s="1"/>
  <c r="D739" i="1" l="1"/>
  <c r="F739" i="1" s="1"/>
  <c r="I739" i="1" s="1"/>
  <c r="C739" i="1"/>
  <c r="B740" i="1"/>
  <c r="H739" i="1" a="1"/>
  <c r="H739" i="1" s="1"/>
  <c r="G740" i="1"/>
  <c r="A740" i="1"/>
  <c r="J738" i="1"/>
  <c r="I738" i="1"/>
  <c r="K738" i="1" l="1"/>
  <c r="D740" i="1"/>
  <c r="F740" i="1" s="1"/>
  <c r="C740" i="1"/>
  <c r="H740" i="1" a="1"/>
  <c r="H740" i="1" s="1"/>
  <c r="G741" i="1"/>
  <c r="B741" i="1"/>
  <c r="A741" i="1"/>
  <c r="J739" i="1"/>
  <c r="K739" i="1" s="1"/>
  <c r="D741" i="1" l="1"/>
  <c r="F741" i="1" s="1"/>
  <c r="I741" i="1" s="1"/>
  <c r="C741" i="1"/>
  <c r="B742" i="1"/>
  <c r="G742" i="1"/>
  <c r="H741" i="1" a="1"/>
  <c r="H741" i="1" s="1"/>
  <c r="A742" i="1"/>
  <c r="J740" i="1"/>
  <c r="I740" i="1"/>
  <c r="K740" i="1" l="1"/>
  <c r="H742" i="1" a="1"/>
  <c r="H742" i="1" s="1"/>
  <c r="G743" i="1"/>
  <c r="B743" i="1"/>
  <c r="A743" i="1"/>
  <c r="D742" i="1"/>
  <c r="F742" i="1" s="1"/>
  <c r="I742" i="1" s="1"/>
  <c r="C742" i="1"/>
  <c r="J741" i="1"/>
  <c r="K741" i="1" s="1"/>
  <c r="J742" i="1" l="1"/>
  <c r="K742" i="1" s="1"/>
  <c r="C743" i="1"/>
  <c r="D743" i="1"/>
  <c r="F743" i="1" s="1"/>
  <c r="I743" i="1" s="1"/>
  <c r="H743" i="1" a="1"/>
  <c r="H743" i="1" s="1"/>
  <c r="B744" i="1"/>
  <c r="G744" i="1"/>
  <c r="A744" i="1"/>
  <c r="D744" i="1" l="1"/>
  <c r="F744" i="1" s="1"/>
  <c r="C744" i="1"/>
  <c r="G745" i="1"/>
  <c r="H744" i="1" a="1"/>
  <c r="H744" i="1" s="1"/>
  <c r="B745" i="1"/>
  <c r="A745" i="1"/>
  <c r="J743" i="1"/>
  <c r="K743" i="1" s="1"/>
  <c r="C745" i="1" l="1"/>
  <c r="D745" i="1"/>
  <c r="F745" i="1" s="1"/>
  <c r="G746" i="1"/>
  <c r="B746" i="1"/>
  <c r="H745" i="1" a="1"/>
  <c r="H745" i="1" s="1"/>
  <c r="A746" i="1"/>
  <c r="I745" i="1"/>
  <c r="J744" i="1"/>
  <c r="I744" i="1"/>
  <c r="K744" i="1" s="1"/>
  <c r="C746" i="1" l="1"/>
  <c r="D746" i="1"/>
  <c r="F746" i="1" s="1"/>
  <c r="B747" i="1"/>
  <c r="H746" i="1" a="1"/>
  <c r="H746" i="1" s="1"/>
  <c r="G747" i="1"/>
  <c r="A747" i="1"/>
  <c r="J745" i="1"/>
  <c r="K745" i="1" s="1"/>
  <c r="C747" i="1" l="1"/>
  <c r="D747" i="1"/>
  <c r="H747" i="1" a="1"/>
  <c r="H747" i="1" s="1"/>
  <c r="G748" i="1"/>
  <c r="B748" i="1"/>
  <c r="A748" i="1"/>
  <c r="J746" i="1"/>
  <c r="I746" i="1"/>
  <c r="K746" i="1" s="1"/>
  <c r="F747" i="1" l="1"/>
  <c r="I747" i="1" s="1"/>
  <c r="D748" i="1"/>
  <c r="F748" i="1" s="1"/>
  <c r="C748" i="1"/>
  <c r="H748" i="1" a="1"/>
  <c r="H748" i="1" s="1"/>
  <c r="B749" i="1"/>
  <c r="G749" i="1"/>
  <c r="A749" i="1"/>
  <c r="J747" i="1"/>
  <c r="K747" i="1" l="1"/>
  <c r="C749" i="1"/>
  <c r="D749" i="1"/>
  <c r="G750" i="1"/>
  <c r="B750" i="1"/>
  <c r="H749" i="1" a="1"/>
  <c r="H749" i="1" s="1"/>
  <c r="A750" i="1"/>
  <c r="J748" i="1"/>
  <c r="I748" i="1"/>
  <c r="F749" i="1" l="1"/>
  <c r="I749" i="1" s="1"/>
  <c r="K748" i="1"/>
  <c r="D750" i="1"/>
  <c r="C750" i="1"/>
  <c r="B751" i="1"/>
  <c r="H750" i="1" a="1"/>
  <c r="H750" i="1" s="1"/>
  <c r="G751" i="1"/>
  <c r="A751" i="1"/>
  <c r="J749" i="1"/>
  <c r="K749" i="1" l="1"/>
  <c r="F750" i="1"/>
  <c r="I750" i="1" s="1"/>
  <c r="C751" i="1"/>
  <c r="D751" i="1"/>
  <c r="F751" i="1" s="1"/>
  <c r="I751" i="1" s="1"/>
  <c r="H751" i="1" a="1"/>
  <c r="H751" i="1" s="1"/>
  <c r="B752" i="1"/>
  <c r="G752" i="1"/>
  <c r="A752" i="1"/>
  <c r="J750" i="1"/>
  <c r="K750" i="1" l="1"/>
  <c r="H752" i="1" a="1"/>
  <c r="H752" i="1" s="1"/>
  <c r="G753" i="1"/>
  <c r="B753" i="1"/>
  <c r="A753" i="1"/>
  <c r="C752" i="1"/>
  <c r="D752" i="1"/>
  <c r="J751" i="1"/>
  <c r="K751" i="1" s="1"/>
  <c r="F752" i="1" l="1"/>
  <c r="I752" i="1" s="1"/>
  <c r="D753" i="1"/>
  <c r="F753" i="1" s="1"/>
  <c r="I753" i="1" s="1"/>
  <c r="C753" i="1"/>
  <c r="G754" i="1"/>
  <c r="B754" i="1"/>
  <c r="H753" i="1" a="1"/>
  <c r="H753" i="1" s="1"/>
  <c r="A754" i="1"/>
  <c r="J752" i="1" l="1"/>
  <c r="K752" i="1" s="1"/>
  <c r="C754" i="1"/>
  <c r="D754" i="1"/>
  <c r="F754" i="1" s="1"/>
  <c r="G755" i="1"/>
  <c r="B755" i="1"/>
  <c r="H754" i="1" a="1"/>
  <c r="H754" i="1" s="1"/>
  <c r="A755" i="1"/>
  <c r="J753" i="1"/>
  <c r="K753" i="1" s="1"/>
  <c r="C755" i="1" l="1"/>
  <c r="D755" i="1"/>
  <c r="F755" i="1" s="1"/>
  <c r="I755" i="1" s="1"/>
  <c r="H755" i="1" a="1"/>
  <c r="H755" i="1" s="1"/>
  <c r="B756" i="1"/>
  <c r="G756" i="1"/>
  <c r="A756" i="1"/>
  <c r="J754" i="1"/>
  <c r="I754" i="1"/>
  <c r="K754" i="1" s="1"/>
  <c r="D756" i="1" l="1"/>
  <c r="C756" i="1"/>
  <c r="H756" i="1" a="1"/>
  <c r="H756" i="1" s="1"/>
  <c r="B757" i="1"/>
  <c r="G757" i="1"/>
  <c r="A757" i="1"/>
  <c r="J755" i="1"/>
  <c r="K755" i="1" s="1"/>
  <c r="F756" i="1" l="1"/>
  <c r="I756" i="1" s="1"/>
  <c r="D757" i="1"/>
  <c r="C757" i="1"/>
  <c r="H757" i="1" a="1"/>
  <c r="H757" i="1" s="1"/>
  <c r="G758" i="1"/>
  <c r="B758" i="1"/>
  <c r="A758" i="1"/>
  <c r="J756" i="1" l="1"/>
  <c r="K756" i="1"/>
  <c r="F757" i="1"/>
  <c r="I757" i="1" s="1"/>
  <c r="C758" i="1"/>
  <c r="D758" i="1"/>
  <c r="F758" i="1" s="1"/>
  <c r="B759" i="1"/>
  <c r="H758" i="1" a="1"/>
  <c r="H758" i="1" s="1"/>
  <c r="G759" i="1"/>
  <c r="A759" i="1"/>
  <c r="J757" i="1"/>
  <c r="K757" i="1" l="1"/>
  <c r="C759" i="1"/>
  <c r="D759" i="1"/>
  <c r="G760" i="1"/>
  <c r="B760" i="1"/>
  <c r="H759" i="1" a="1"/>
  <c r="H759" i="1" s="1"/>
  <c r="A760" i="1"/>
  <c r="J758" i="1"/>
  <c r="I758" i="1"/>
  <c r="F759" i="1" l="1"/>
  <c r="I759" i="1" s="1"/>
  <c r="K758" i="1"/>
  <c r="D760" i="1"/>
  <c r="F760" i="1" s="1"/>
  <c r="C760" i="1"/>
  <c r="G761" i="1"/>
  <c r="H760" i="1" a="1"/>
  <c r="H760" i="1" s="1"/>
  <c r="B761" i="1"/>
  <c r="A761" i="1"/>
  <c r="J759" i="1" l="1"/>
  <c r="K759" i="1" s="1"/>
  <c r="C761" i="1"/>
  <c r="D761" i="1"/>
  <c r="B762" i="1"/>
  <c r="H761" i="1" a="1"/>
  <c r="H761" i="1" s="1"/>
  <c r="G762" i="1"/>
  <c r="A762" i="1"/>
  <c r="J760" i="1"/>
  <c r="I760" i="1"/>
  <c r="K760" i="1" s="1"/>
  <c r="F761" i="1" l="1"/>
  <c r="I761" i="1" s="1"/>
  <c r="C762" i="1"/>
  <c r="D762" i="1"/>
  <c r="F762" i="1" s="1"/>
  <c r="H762" i="1" a="1"/>
  <c r="H762" i="1" s="1"/>
  <c r="B763" i="1"/>
  <c r="G763" i="1"/>
  <c r="A763" i="1"/>
  <c r="J761" i="1"/>
  <c r="K761" i="1" l="1"/>
  <c r="C763" i="1"/>
  <c r="D763" i="1"/>
  <c r="F763" i="1" s="1"/>
  <c r="I763" i="1" s="1"/>
  <c r="B764" i="1"/>
  <c r="H763" i="1" a="1"/>
  <c r="H763" i="1" s="1"/>
  <c r="G764" i="1"/>
  <c r="A764" i="1"/>
  <c r="J762" i="1"/>
  <c r="I762" i="1"/>
  <c r="K762" i="1" l="1"/>
  <c r="D764" i="1"/>
  <c r="F764" i="1" s="1"/>
  <c r="C764" i="1"/>
  <c r="H764" i="1" a="1"/>
  <c r="H764" i="1" s="1"/>
  <c r="G765" i="1"/>
  <c r="B765" i="1"/>
  <c r="A765" i="1"/>
  <c r="J763" i="1"/>
  <c r="K763" i="1" s="1"/>
  <c r="C765" i="1" l="1"/>
  <c r="D765" i="1"/>
  <c r="F765" i="1" s="1"/>
  <c r="B766" i="1"/>
  <c r="H765" i="1" a="1"/>
  <c r="H765" i="1" s="1"/>
  <c r="G766" i="1"/>
  <c r="A766" i="1"/>
  <c r="J764" i="1"/>
  <c r="I764" i="1"/>
  <c r="I765" i="1"/>
  <c r="K764" i="1" l="1"/>
  <c r="D766" i="1"/>
  <c r="F766" i="1" s="1"/>
  <c r="C766" i="1"/>
  <c r="G767" i="1"/>
  <c r="H766" i="1" a="1"/>
  <c r="H766" i="1" s="1"/>
  <c r="B767" i="1"/>
  <c r="A767" i="1"/>
  <c r="J765" i="1"/>
  <c r="K765" i="1" s="1"/>
  <c r="D767" i="1" l="1"/>
  <c r="F767" i="1" s="1"/>
  <c r="I767" i="1" s="1"/>
  <c r="C767" i="1"/>
  <c r="H767" i="1" a="1"/>
  <c r="H767" i="1" s="1"/>
  <c r="G768" i="1"/>
  <c r="B768" i="1"/>
  <c r="A768" i="1"/>
  <c r="J766" i="1"/>
  <c r="I766" i="1"/>
  <c r="K766" i="1" s="1"/>
  <c r="D768" i="1" l="1"/>
  <c r="F768" i="1" s="1"/>
  <c r="C768" i="1"/>
  <c r="G769" i="1"/>
  <c r="B769" i="1"/>
  <c r="H768" i="1" a="1"/>
  <c r="H768" i="1" s="1"/>
  <c r="A769" i="1"/>
  <c r="J767" i="1"/>
  <c r="K767" i="1" s="1"/>
  <c r="D769" i="1" l="1"/>
  <c r="F769" i="1" s="1"/>
  <c r="I769" i="1" s="1"/>
  <c r="C769" i="1"/>
  <c r="B770" i="1"/>
  <c r="G770" i="1"/>
  <c r="H769" i="1" a="1"/>
  <c r="H769" i="1" s="1"/>
  <c r="A770" i="1"/>
  <c r="J768" i="1"/>
  <c r="I768" i="1"/>
  <c r="K768" i="1" l="1"/>
  <c r="D770" i="1"/>
  <c r="F770" i="1" s="1"/>
  <c r="I770" i="1" s="1"/>
  <c r="C770" i="1"/>
  <c r="B771" i="1"/>
  <c r="G771" i="1"/>
  <c r="H770" i="1" a="1"/>
  <c r="H770" i="1" s="1"/>
  <c r="A771" i="1"/>
  <c r="J769" i="1"/>
  <c r="K769" i="1" s="1"/>
  <c r="C771" i="1" l="1"/>
  <c r="D771" i="1"/>
  <c r="F771" i="1" s="1"/>
  <c r="I771" i="1" s="1"/>
  <c r="H771" i="1" a="1"/>
  <c r="H771" i="1" s="1"/>
  <c r="G772" i="1"/>
  <c r="B772" i="1"/>
  <c r="A772" i="1"/>
  <c r="J770" i="1"/>
  <c r="K770" i="1" s="1"/>
  <c r="D772" i="1" l="1"/>
  <c r="F772" i="1" s="1"/>
  <c r="C772" i="1"/>
  <c r="H772" i="1" a="1"/>
  <c r="H772" i="1" s="1"/>
  <c r="B773" i="1"/>
  <c r="G773" i="1"/>
  <c r="A773" i="1"/>
  <c r="J771" i="1"/>
  <c r="K771" i="1" s="1"/>
  <c r="D773" i="1" l="1"/>
  <c r="F773" i="1" s="1"/>
  <c r="I773" i="1" s="1"/>
  <c r="C773" i="1"/>
  <c r="G774" i="1"/>
  <c r="B774" i="1"/>
  <c r="H773" i="1" a="1"/>
  <c r="H773" i="1" s="1"/>
  <c r="A774" i="1"/>
  <c r="J772" i="1"/>
  <c r="I772" i="1"/>
  <c r="K772" i="1" l="1"/>
  <c r="D774" i="1"/>
  <c r="F774" i="1" s="1"/>
  <c r="I774" i="1" s="1"/>
  <c r="C774" i="1"/>
  <c r="G775" i="1"/>
  <c r="B775" i="1"/>
  <c r="H774" i="1" a="1"/>
  <c r="H774" i="1" s="1"/>
  <c r="A775" i="1"/>
  <c r="J773" i="1"/>
  <c r="K773" i="1" s="1"/>
  <c r="D775" i="1" l="1"/>
  <c r="F775" i="1" s="1"/>
  <c r="I775" i="1" s="1"/>
  <c r="C775" i="1"/>
  <c r="G776" i="1"/>
  <c r="H775" i="1" a="1"/>
  <c r="H775" i="1" s="1"/>
  <c r="B776" i="1"/>
  <c r="A776" i="1"/>
  <c r="J774" i="1"/>
  <c r="K774" i="1" s="1"/>
  <c r="D776" i="1" l="1"/>
  <c r="F776" i="1" s="1"/>
  <c r="C776" i="1"/>
  <c r="H776" i="1" a="1"/>
  <c r="H776" i="1" s="1"/>
  <c r="B777" i="1"/>
  <c r="G777" i="1"/>
  <c r="A777" i="1"/>
  <c r="J775" i="1"/>
  <c r="K775" i="1" s="1"/>
  <c r="D777" i="1" l="1"/>
  <c r="F777" i="1" s="1"/>
  <c r="I777" i="1" s="1"/>
  <c r="C777" i="1"/>
  <c r="B778" i="1"/>
  <c r="H777" i="1" a="1"/>
  <c r="H777" i="1" s="1"/>
  <c r="G778" i="1"/>
  <c r="A778" i="1"/>
  <c r="J776" i="1"/>
  <c r="I776" i="1"/>
  <c r="K776" i="1" s="1"/>
  <c r="D778" i="1" l="1"/>
  <c r="F778" i="1" s="1"/>
  <c r="C778" i="1"/>
  <c r="B779" i="1"/>
  <c r="H778" i="1" a="1"/>
  <c r="H778" i="1" s="1"/>
  <c r="G779" i="1"/>
  <c r="A779" i="1"/>
  <c r="J777" i="1"/>
  <c r="K777" i="1" s="1"/>
  <c r="C779" i="1" l="1"/>
  <c r="D779" i="1"/>
  <c r="F779" i="1" s="1"/>
  <c r="H779" i="1" a="1"/>
  <c r="H779" i="1" s="1"/>
  <c r="B780" i="1"/>
  <c r="G780" i="1"/>
  <c r="A780" i="1"/>
  <c r="J778" i="1"/>
  <c r="I778" i="1"/>
  <c r="K778" i="1" s="1"/>
  <c r="D780" i="1" l="1"/>
  <c r="F780" i="1" s="1"/>
  <c r="C780" i="1"/>
  <c r="H780" i="1" a="1"/>
  <c r="H780" i="1" s="1"/>
  <c r="G781" i="1"/>
  <c r="B781" i="1"/>
  <c r="A781" i="1"/>
  <c r="J779" i="1"/>
  <c r="I779" i="1"/>
  <c r="K779" i="1" s="1"/>
  <c r="C781" i="1" l="1"/>
  <c r="D781" i="1"/>
  <c r="F781" i="1" s="1"/>
  <c r="H781" i="1" a="1"/>
  <c r="H781" i="1" s="1"/>
  <c r="G782" i="1"/>
  <c r="B782" i="1"/>
  <c r="A782" i="1"/>
  <c r="I781" i="1"/>
  <c r="J780" i="1"/>
  <c r="I780" i="1"/>
  <c r="K780" i="1" l="1"/>
  <c r="D782" i="1"/>
  <c r="C782" i="1"/>
  <c r="B783" i="1"/>
  <c r="G783" i="1"/>
  <c r="H782" i="1" a="1"/>
  <c r="H782" i="1" s="1"/>
  <c r="A783" i="1"/>
  <c r="J781" i="1"/>
  <c r="K781" i="1" s="1"/>
  <c r="F782" i="1" l="1"/>
  <c r="I782" i="1" s="1"/>
  <c r="C783" i="1"/>
  <c r="D783" i="1"/>
  <c r="G784" i="1"/>
  <c r="H783" i="1" a="1"/>
  <c r="H783" i="1" s="1"/>
  <c r="B784" i="1"/>
  <c r="A784" i="1"/>
  <c r="J782" i="1" l="1"/>
  <c r="K782" i="1" s="1"/>
  <c r="F783" i="1"/>
  <c r="I783" i="1" s="1"/>
  <c r="D784" i="1"/>
  <c r="F784" i="1" s="1"/>
  <c r="C784" i="1"/>
  <c r="H784" i="1" a="1"/>
  <c r="H784" i="1" s="1"/>
  <c r="G785" i="1"/>
  <c r="B785" i="1"/>
  <c r="A785" i="1"/>
  <c r="J783" i="1" l="1"/>
  <c r="K783" i="1"/>
  <c r="D785" i="1"/>
  <c r="C785" i="1"/>
  <c r="B786" i="1"/>
  <c r="H785" i="1" a="1"/>
  <c r="H785" i="1" s="1"/>
  <c r="G786" i="1"/>
  <c r="A786" i="1"/>
  <c r="J784" i="1"/>
  <c r="I784" i="1"/>
  <c r="F785" i="1" l="1"/>
  <c r="I785" i="1" s="1"/>
  <c r="K784" i="1"/>
  <c r="D786" i="1"/>
  <c r="F786" i="1" s="1"/>
  <c r="C786" i="1"/>
  <c r="G787" i="1"/>
  <c r="H786" i="1" a="1"/>
  <c r="H786" i="1" s="1"/>
  <c r="B787" i="1"/>
  <c r="A787" i="1"/>
  <c r="J785" i="1"/>
  <c r="K785" i="1" l="1"/>
  <c r="D787" i="1"/>
  <c r="C787" i="1"/>
  <c r="G788" i="1"/>
  <c r="H787" i="1" a="1"/>
  <c r="H787" i="1" s="1"/>
  <c r="B788" i="1"/>
  <c r="A788" i="1"/>
  <c r="J786" i="1"/>
  <c r="I786" i="1"/>
  <c r="F787" i="1" l="1"/>
  <c r="I787" i="1" s="1"/>
  <c r="K786" i="1"/>
  <c r="D788" i="1"/>
  <c r="F788" i="1" s="1"/>
  <c r="C788" i="1"/>
  <c r="G789" i="1"/>
  <c r="H788" i="1" a="1"/>
  <c r="H788" i="1" s="1"/>
  <c r="B789" i="1"/>
  <c r="A789" i="1"/>
  <c r="J787" i="1"/>
  <c r="K787" i="1" l="1"/>
  <c r="C789" i="1"/>
  <c r="D789" i="1"/>
  <c r="F789" i="1" s="1"/>
  <c r="B790" i="1"/>
  <c r="H789" i="1" a="1"/>
  <c r="H789" i="1" s="1"/>
  <c r="G790" i="1"/>
  <c r="A790" i="1"/>
  <c r="J788" i="1"/>
  <c r="I788" i="1"/>
  <c r="K788" i="1" s="1"/>
  <c r="C790" i="1" l="1"/>
  <c r="D790" i="1"/>
  <c r="G791" i="1"/>
  <c r="B791" i="1"/>
  <c r="H790" i="1" a="1"/>
  <c r="H790" i="1" s="1"/>
  <c r="A791" i="1"/>
  <c r="J789" i="1"/>
  <c r="I789" i="1"/>
  <c r="F790" i="1" l="1"/>
  <c r="I790" i="1" s="1"/>
  <c r="K789" i="1"/>
  <c r="C791" i="1"/>
  <c r="D791" i="1"/>
  <c r="H791" i="1" a="1"/>
  <c r="H791" i="1" s="1"/>
  <c r="B792" i="1"/>
  <c r="G792" i="1"/>
  <c r="A792" i="1"/>
  <c r="J790" i="1" l="1"/>
  <c r="K790" i="1" s="1"/>
  <c r="F791" i="1"/>
  <c r="I791" i="1" s="1"/>
  <c r="D792" i="1"/>
  <c r="F792" i="1" s="1"/>
  <c r="C792" i="1"/>
  <c r="B793" i="1"/>
  <c r="G793" i="1"/>
  <c r="H792" i="1" a="1"/>
  <c r="H792" i="1" s="1"/>
  <c r="A793" i="1"/>
  <c r="J791" i="1"/>
  <c r="K791" i="1" l="1"/>
  <c r="C793" i="1"/>
  <c r="D793" i="1"/>
  <c r="F793" i="1" s="1"/>
  <c r="H793" i="1" a="1"/>
  <c r="H793" i="1" s="1"/>
  <c r="B794" i="1"/>
  <c r="G794" i="1"/>
  <c r="A794" i="1"/>
  <c r="J792" i="1"/>
  <c r="I792" i="1"/>
  <c r="K792" i="1" s="1"/>
  <c r="D794" i="1" l="1"/>
  <c r="F794" i="1" s="1"/>
  <c r="C794" i="1"/>
  <c r="G795" i="1"/>
  <c r="H794" i="1" a="1"/>
  <c r="H794" i="1" s="1"/>
  <c r="B795" i="1"/>
  <c r="A795" i="1"/>
  <c r="J793" i="1"/>
  <c r="I793" i="1"/>
  <c r="K793" i="1" s="1"/>
  <c r="D795" i="1" l="1"/>
  <c r="F795" i="1" s="1"/>
  <c r="C795" i="1"/>
  <c r="G796" i="1"/>
  <c r="H795" i="1" a="1"/>
  <c r="H795" i="1" s="1"/>
  <c r="B796" i="1"/>
  <c r="A796" i="1"/>
  <c r="I795" i="1"/>
  <c r="J794" i="1"/>
  <c r="I794" i="1"/>
  <c r="K794" i="1" l="1"/>
  <c r="C796" i="1"/>
  <c r="D796" i="1"/>
  <c r="F796" i="1" s="1"/>
  <c r="H796" i="1" a="1"/>
  <c r="H796" i="1" s="1"/>
  <c r="B797" i="1"/>
  <c r="G797" i="1"/>
  <c r="A797" i="1"/>
  <c r="J795" i="1"/>
  <c r="K795" i="1" s="1"/>
  <c r="C797" i="1" l="1"/>
  <c r="D797" i="1"/>
  <c r="B798" i="1"/>
  <c r="H797" i="1" a="1"/>
  <c r="H797" i="1" s="1"/>
  <c r="G798" i="1"/>
  <c r="A798" i="1"/>
  <c r="J796" i="1"/>
  <c r="I796" i="1"/>
  <c r="K796" i="1" s="1"/>
  <c r="F797" i="1" l="1"/>
  <c r="I797" i="1" s="1"/>
  <c r="D798" i="1"/>
  <c r="C798" i="1"/>
  <c r="G799" i="1"/>
  <c r="H798" i="1" a="1"/>
  <c r="H798" i="1" s="1"/>
  <c r="B799" i="1"/>
  <c r="A799" i="1"/>
  <c r="J797" i="1"/>
  <c r="K797" i="1" l="1"/>
  <c r="F798" i="1"/>
  <c r="I798" i="1" s="1"/>
  <c r="C799" i="1"/>
  <c r="D799" i="1"/>
  <c r="F799" i="1" s="1"/>
  <c r="I799" i="1" s="1"/>
  <c r="H799" i="1" a="1"/>
  <c r="H799" i="1" s="1"/>
  <c r="G800" i="1"/>
  <c r="B800" i="1"/>
  <c r="A800" i="1"/>
  <c r="J798" i="1"/>
  <c r="K798" i="1" l="1"/>
  <c r="C800" i="1"/>
  <c r="D800" i="1"/>
  <c r="F800" i="1" s="1"/>
  <c r="B801" i="1"/>
  <c r="G801" i="1"/>
  <c r="H800" i="1" a="1"/>
  <c r="H800" i="1" s="1"/>
  <c r="A801" i="1"/>
  <c r="J799" i="1"/>
  <c r="K799" i="1" s="1"/>
  <c r="C801" i="1" l="1"/>
  <c r="D801" i="1"/>
  <c r="F801" i="1" s="1"/>
  <c r="G802" i="1"/>
  <c r="H801" i="1" a="1"/>
  <c r="H801" i="1" s="1"/>
  <c r="B802" i="1"/>
  <c r="A802" i="1"/>
  <c r="J800" i="1"/>
  <c r="I800" i="1"/>
  <c r="K800" i="1" s="1"/>
  <c r="D802" i="1" l="1"/>
  <c r="F802" i="1" s="1"/>
  <c r="C802" i="1"/>
  <c r="G803" i="1"/>
  <c r="H802" i="1" a="1"/>
  <c r="H802" i="1" s="1"/>
  <c r="B803" i="1"/>
  <c r="A803" i="1"/>
  <c r="J801" i="1"/>
  <c r="I801" i="1"/>
  <c r="K801" i="1" s="1"/>
  <c r="D803" i="1" l="1"/>
  <c r="C803" i="1"/>
  <c r="B804" i="1"/>
  <c r="H803" i="1" a="1"/>
  <c r="H803" i="1" s="1"/>
  <c r="G804" i="1"/>
  <c r="A804" i="1"/>
  <c r="J802" i="1"/>
  <c r="I802" i="1"/>
  <c r="K802" i="1" s="1"/>
  <c r="F803" i="1" l="1"/>
  <c r="I803" i="1" s="1"/>
  <c r="D804" i="1"/>
  <c r="C804" i="1"/>
  <c r="B805" i="1"/>
  <c r="H804" i="1" a="1"/>
  <c r="H804" i="1" s="1"/>
  <c r="G805" i="1"/>
  <c r="A805" i="1"/>
  <c r="J803" i="1"/>
  <c r="K803" i="1" l="1"/>
  <c r="F804" i="1"/>
  <c r="I804" i="1" s="1"/>
  <c r="D805" i="1"/>
  <c r="C805" i="1"/>
  <c r="B806" i="1"/>
  <c r="H805" i="1" a="1"/>
  <c r="H805" i="1" s="1"/>
  <c r="G806" i="1"/>
  <c r="A806" i="1"/>
  <c r="J804" i="1"/>
  <c r="K804" i="1" l="1"/>
  <c r="F805" i="1"/>
  <c r="I805" i="1" s="1"/>
  <c r="D806" i="1"/>
  <c r="F806" i="1" s="1"/>
  <c r="C806" i="1"/>
  <c r="B807" i="1"/>
  <c r="G807" i="1"/>
  <c r="H806" i="1" a="1"/>
  <c r="H806" i="1" s="1"/>
  <c r="A807" i="1"/>
  <c r="J805" i="1"/>
  <c r="K805" i="1" l="1"/>
  <c r="C807" i="1"/>
  <c r="D807" i="1"/>
  <c r="H807" i="1" a="1"/>
  <c r="H807" i="1" s="1"/>
  <c r="B808" i="1"/>
  <c r="G808" i="1"/>
  <c r="A808" i="1"/>
  <c r="J806" i="1"/>
  <c r="I806" i="1"/>
  <c r="K806" i="1" s="1"/>
  <c r="F807" i="1" l="1"/>
  <c r="I807" i="1" s="1"/>
  <c r="C808" i="1"/>
  <c r="D808" i="1"/>
  <c r="F808" i="1" s="1"/>
  <c r="B809" i="1"/>
  <c r="G809" i="1"/>
  <c r="H808" i="1" a="1"/>
  <c r="H808" i="1" s="1"/>
  <c r="A809" i="1"/>
  <c r="J807" i="1"/>
  <c r="K807" i="1" l="1"/>
  <c r="C809" i="1"/>
  <c r="D809" i="1"/>
  <c r="F809" i="1" s="1"/>
  <c r="B810" i="1"/>
  <c r="H809" i="1" a="1"/>
  <c r="H809" i="1" s="1"/>
  <c r="G810" i="1"/>
  <c r="A810" i="1"/>
  <c r="J808" i="1"/>
  <c r="I808" i="1"/>
  <c r="K808" i="1" s="1"/>
  <c r="I809" i="1"/>
  <c r="C810" i="1" l="1"/>
  <c r="D810" i="1"/>
  <c r="F810" i="1" s="1"/>
  <c r="H810" i="1" a="1"/>
  <c r="H810" i="1" s="1"/>
  <c r="G811" i="1"/>
  <c r="B811" i="1"/>
  <c r="A811" i="1"/>
  <c r="J809" i="1"/>
  <c r="K809" i="1" s="1"/>
  <c r="D811" i="1" l="1"/>
  <c r="F811" i="1" s="1"/>
  <c r="I811" i="1" s="1"/>
  <c r="C811" i="1"/>
  <c r="G812" i="1"/>
  <c r="B812" i="1"/>
  <c r="H811" i="1" a="1"/>
  <c r="H811" i="1" s="1"/>
  <c r="A812" i="1"/>
  <c r="J810" i="1"/>
  <c r="I810" i="1"/>
  <c r="K810" i="1" s="1"/>
  <c r="D812" i="1" l="1"/>
  <c r="C812" i="1"/>
  <c r="G813" i="1"/>
  <c r="H812" i="1" a="1"/>
  <c r="H812" i="1" s="1"/>
  <c r="B813" i="1"/>
  <c r="A813" i="1"/>
  <c r="J811" i="1"/>
  <c r="K811" i="1" s="1"/>
  <c r="F812" i="1" l="1"/>
  <c r="I812" i="1" s="1"/>
  <c r="D813" i="1"/>
  <c r="C813" i="1"/>
  <c r="H813" i="1" a="1"/>
  <c r="H813" i="1" s="1"/>
  <c r="G814" i="1"/>
  <c r="B814" i="1"/>
  <c r="A814" i="1"/>
  <c r="J812" i="1" l="1"/>
  <c r="K812" i="1" s="1"/>
  <c r="F813" i="1"/>
  <c r="I813" i="1" s="1"/>
  <c r="D814" i="1"/>
  <c r="F814" i="1" s="1"/>
  <c r="C814" i="1"/>
  <c r="G815" i="1"/>
  <c r="H814" i="1" a="1"/>
  <c r="H814" i="1" s="1"/>
  <c r="B815" i="1"/>
  <c r="A815" i="1"/>
  <c r="J813" i="1" l="1"/>
  <c r="K813" i="1"/>
  <c r="D815" i="1"/>
  <c r="F815" i="1" s="1"/>
  <c r="I815" i="1" s="1"/>
  <c r="C815" i="1"/>
  <c r="H815" i="1" a="1"/>
  <c r="H815" i="1" s="1"/>
  <c r="G816" i="1"/>
  <c r="B816" i="1"/>
  <c r="A816" i="1"/>
  <c r="J814" i="1"/>
  <c r="I814" i="1"/>
  <c r="K814" i="1" s="1"/>
  <c r="C816" i="1" l="1"/>
  <c r="D816" i="1"/>
  <c r="G817" i="1"/>
  <c r="B817" i="1"/>
  <c r="H816" i="1" a="1"/>
  <c r="H816" i="1" s="1"/>
  <c r="A817" i="1"/>
  <c r="J815" i="1"/>
  <c r="K815" i="1" s="1"/>
  <c r="F816" i="1" l="1"/>
  <c r="I816" i="1" s="1"/>
  <c r="D817" i="1"/>
  <c r="C817" i="1"/>
  <c r="G818" i="1"/>
  <c r="B818" i="1"/>
  <c r="H817" i="1" a="1"/>
  <c r="H817" i="1" s="1"/>
  <c r="A818" i="1"/>
  <c r="J816" i="1" l="1"/>
  <c r="K816" i="1" s="1"/>
  <c r="F817" i="1"/>
  <c r="I817" i="1" s="1"/>
  <c r="C818" i="1"/>
  <c r="D818" i="1"/>
  <c r="F818" i="1" s="1"/>
  <c r="H818" i="1" a="1"/>
  <c r="H818" i="1" s="1"/>
  <c r="G819" i="1"/>
  <c r="B819" i="1"/>
  <c r="A819" i="1"/>
  <c r="J817" i="1"/>
  <c r="K817" i="1" l="1"/>
  <c r="C819" i="1"/>
  <c r="D819" i="1"/>
  <c r="F819" i="1" s="1"/>
  <c r="H819" i="1" a="1"/>
  <c r="H819" i="1" s="1"/>
  <c r="G820" i="1"/>
  <c r="B820" i="1"/>
  <c r="A820" i="1"/>
  <c r="J818" i="1"/>
  <c r="I818" i="1"/>
  <c r="K818" i="1" s="1"/>
  <c r="I819" i="1"/>
  <c r="C820" i="1" l="1"/>
  <c r="D820" i="1"/>
  <c r="G821" i="1"/>
  <c r="B821" i="1"/>
  <c r="H820" i="1" a="1"/>
  <c r="H820" i="1" s="1"/>
  <c r="A821" i="1"/>
  <c r="J819" i="1"/>
  <c r="K819" i="1" s="1"/>
  <c r="F820" i="1" l="1"/>
  <c r="I820" i="1" s="1"/>
  <c r="C821" i="1"/>
  <c r="D821" i="1"/>
  <c r="H821" i="1" a="1"/>
  <c r="H821" i="1" s="1"/>
  <c r="B822" i="1"/>
  <c r="G822" i="1"/>
  <c r="A822" i="1"/>
  <c r="J820" i="1" l="1"/>
  <c r="K820" i="1"/>
  <c r="F821" i="1"/>
  <c r="I821" i="1" s="1"/>
  <c r="D822" i="1"/>
  <c r="F822" i="1" s="1"/>
  <c r="C822" i="1"/>
  <c r="G823" i="1"/>
  <c r="H822" i="1" a="1"/>
  <c r="H822" i="1" s="1"/>
  <c r="B823" i="1"/>
  <c r="A823" i="1"/>
  <c r="J821" i="1"/>
  <c r="K821" i="1" l="1"/>
  <c r="D823" i="1"/>
  <c r="F823" i="1" s="1"/>
  <c r="C823" i="1"/>
  <c r="B824" i="1"/>
  <c r="H823" i="1" a="1"/>
  <c r="H823" i="1" s="1"/>
  <c r="G824" i="1"/>
  <c r="A824" i="1"/>
  <c r="I823" i="1"/>
  <c r="J822" i="1"/>
  <c r="I822" i="1"/>
  <c r="K822" i="1" s="1"/>
  <c r="D824" i="1" l="1"/>
  <c r="F824" i="1" s="1"/>
  <c r="C824" i="1"/>
  <c r="B825" i="1"/>
  <c r="H824" i="1" a="1"/>
  <c r="H824" i="1" s="1"/>
  <c r="G825" i="1"/>
  <c r="A825" i="1"/>
  <c r="J823" i="1"/>
  <c r="K823" i="1" s="1"/>
  <c r="C825" i="1" l="1"/>
  <c r="D825" i="1"/>
  <c r="B826" i="1"/>
  <c r="G826" i="1"/>
  <c r="H825" i="1" a="1"/>
  <c r="H825" i="1" s="1"/>
  <c r="A826" i="1"/>
  <c r="J824" i="1"/>
  <c r="I824" i="1"/>
  <c r="K824" i="1" s="1"/>
  <c r="F825" i="1" l="1"/>
  <c r="I825" i="1" s="1"/>
  <c r="C826" i="1"/>
  <c r="D826" i="1"/>
  <c r="H826" i="1" a="1"/>
  <c r="H826" i="1" s="1"/>
  <c r="G827" i="1"/>
  <c r="B827" i="1"/>
  <c r="A827" i="1"/>
  <c r="J825" i="1" l="1"/>
  <c r="K825" i="1" s="1"/>
  <c r="F826" i="1"/>
  <c r="I826" i="1" s="1"/>
  <c r="D827" i="1"/>
  <c r="C827" i="1"/>
  <c r="G828" i="1"/>
  <c r="H827" i="1" a="1"/>
  <c r="H827" i="1" s="1"/>
  <c r="B828" i="1"/>
  <c r="A828" i="1"/>
  <c r="J826" i="1"/>
  <c r="K826" i="1" l="1"/>
  <c r="F827" i="1"/>
  <c r="I827" i="1" s="1"/>
  <c r="D828" i="1"/>
  <c r="F828" i="1" s="1"/>
  <c r="C828" i="1"/>
  <c r="G829" i="1"/>
  <c r="H828" i="1" a="1"/>
  <c r="H828" i="1" s="1"/>
  <c r="B829" i="1"/>
  <c r="A829" i="1"/>
  <c r="J827" i="1" l="1"/>
  <c r="K827" i="1"/>
  <c r="C829" i="1"/>
  <c r="D829" i="1"/>
  <c r="H829" i="1" a="1"/>
  <c r="H829" i="1" s="1"/>
  <c r="G830" i="1"/>
  <c r="B830" i="1"/>
  <c r="A830" i="1"/>
  <c r="J828" i="1"/>
  <c r="I828" i="1"/>
  <c r="K828" i="1" s="1"/>
  <c r="F829" i="1" l="1"/>
  <c r="I829" i="1" s="1"/>
  <c r="D830" i="1"/>
  <c r="F830" i="1" s="1"/>
  <c r="C830" i="1"/>
  <c r="G831" i="1"/>
  <c r="B831" i="1"/>
  <c r="H830" i="1" a="1"/>
  <c r="H830" i="1" s="1"/>
  <c r="A831" i="1"/>
  <c r="J829" i="1" l="1"/>
  <c r="K829" i="1" s="1"/>
  <c r="D831" i="1"/>
  <c r="C831" i="1"/>
  <c r="B832" i="1"/>
  <c r="G832" i="1"/>
  <c r="H831" i="1" a="1"/>
  <c r="H831" i="1" s="1"/>
  <c r="A832" i="1"/>
  <c r="J830" i="1"/>
  <c r="I830" i="1"/>
  <c r="K830" i="1" s="1"/>
  <c r="F831" i="1" l="1"/>
  <c r="I831" i="1" s="1"/>
  <c r="C832" i="1"/>
  <c r="D832" i="1"/>
  <c r="B833" i="1"/>
  <c r="H832" i="1" a="1"/>
  <c r="H832" i="1" s="1"/>
  <c r="G833" i="1"/>
  <c r="A833" i="1"/>
  <c r="J831" i="1"/>
  <c r="K831" i="1" l="1"/>
  <c r="F832" i="1"/>
  <c r="I832" i="1" s="1"/>
  <c r="C833" i="1"/>
  <c r="D833" i="1"/>
  <c r="G834" i="1"/>
  <c r="B834" i="1"/>
  <c r="H833" i="1" a="1"/>
  <c r="H833" i="1" s="1"/>
  <c r="A834" i="1"/>
  <c r="J832" i="1"/>
  <c r="K832" i="1" l="1"/>
  <c r="F833" i="1"/>
  <c r="I833" i="1" s="1"/>
  <c r="C834" i="1"/>
  <c r="D834" i="1"/>
  <c r="F834" i="1" s="1"/>
  <c r="B835" i="1"/>
  <c r="H834" i="1" a="1"/>
  <c r="H834" i="1" s="1"/>
  <c r="G835" i="1"/>
  <c r="A835" i="1"/>
  <c r="J833" i="1" l="1"/>
  <c r="K833" i="1"/>
  <c r="C835" i="1"/>
  <c r="D835" i="1"/>
  <c r="F835" i="1" s="1"/>
  <c r="H835" i="1" a="1"/>
  <c r="H835" i="1" s="1"/>
  <c r="B836" i="1"/>
  <c r="G836" i="1"/>
  <c r="A836" i="1"/>
  <c r="J834" i="1"/>
  <c r="I834" i="1"/>
  <c r="K834" i="1" s="1"/>
  <c r="C836" i="1" l="1"/>
  <c r="D836" i="1"/>
  <c r="F836" i="1" s="1"/>
  <c r="G837" i="1"/>
  <c r="B837" i="1"/>
  <c r="H836" i="1" a="1"/>
  <c r="H836" i="1" s="1"/>
  <c r="A837" i="1"/>
  <c r="J835" i="1"/>
  <c r="I835" i="1"/>
  <c r="K835" i="1" s="1"/>
  <c r="D837" i="1" l="1"/>
  <c r="C837" i="1"/>
  <c r="H837" i="1" a="1"/>
  <c r="H837" i="1" s="1"/>
  <c r="B838" i="1"/>
  <c r="G838" i="1"/>
  <c r="A838" i="1"/>
  <c r="J836" i="1"/>
  <c r="I836" i="1"/>
  <c r="F837" i="1" l="1"/>
  <c r="I837" i="1" s="1"/>
  <c r="K836" i="1"/>
  <c r="D838" i="1"/>
  <c r="C838" i="1"/>
  <c r="G839" i="1"/>
  <c r="H838" i="1" a="1"/>
  <c r="H838" i="1" s="1"/>
  <c r="B839" i="1"/>
  <c r="A839" i="1"/>
  <c r="J837" i="1" l="1"/>
  <c r="K837" i="1"/>
  <c r="F838" i="1"/>
  <c r="I838" i="1" s="1"/>
  <c r="D839" i="1"/>
  <c r="F839" i="1" s="1"/>
  <c r="I839" i="1" s="1"/>
  <c r="C839" i="1"/>
  <c r="B840" i="1"/>
  <c r="G840" i="1"/>
  <c r="H839" i="1" a="1"/>
  <c r="H839" i="1" s="1"/>
  <c r="A840" i="1"/>
  <c r="J838" i="1"/>
  <c r="K838" i="1" l="1"/>
  <c r="C840" i="1"/>
  <c r="D840" i="1"/>
  <c r="F840" i="1" s="1"/>
  <c r="I840" i="1" s="1"/>
  <c r="B841" i="1"/>
  <c r="G841" i="1"/>
  <c r="H840" i="1" a="1"/>
  <c r="H840" i="1" s="1"/>
  <c r="A841" i="1"/>
  <c r="J839" i="1"/>
  <c r="K839" i="1" s="1"/>
  <c r="C841" i="1" l="1"/>
  <c r="D841" i="1"/>
  <c r="F841" i="1" s="1"/>
  <c r="I841" i="1" s="1"/>
  <c r="G842" i="1"/>
  <c r="H841" i="1" a="1"/>
  <c r="H841" i="1" s="1"/>
  <c r="B842" i="1"/>
  <c r="A842" i="1"/>
  <c r="J840" i="1"/>
  <c r="K840" i="1" s="1"/>
  <c r="C842" i="1" l="1"/>
  <c r="D842" i="1"/>
  <c r="F842" i="1" s="1"/>
  <c r="G843" i="1"/>
  <c r="B843" i="1"/>
  <c r="H842" i="1" a="1"/>
  <c r="H842" i="1" s="1"/>
  <c r="A843" i="1"/>
  <c r="J841" i="1"/>
  <c r="K841" i="1" s="1"/>
  <c r="D843" i="1" l="1"/>
  <c r="F843" i="1" s="1"/>
  <c r="I843" i="1" s="1"/>
  <c r="C843" i="1"/>
  <c r="G844" i="1"/>
  <c r="H843" i="1" a="1"/>
  <c r="H843" i="1" s="1"/>
  <c r="B844" i="1"/>
  <c r="A844" i="1"/>
  <c r="J842" i="1"/>
  <c r="I842" i="1"/>
  <c r="K842" i="1" s="1"/>
  <c r="D844" i="1" l="1"/>
  <c r="F844" i="1" s="1"/>
  <c r="I844" i="1" s="1"/>
  <c r="C844" i="1"/>
  <c r="B845" i="1"/>
  <c r="H844" i="1" a="1"/>
  <c r="H844" i="1" s="1"/>
  <c r="G845" i="1"/>
  <c r="A845" i="1"/>
  <c r="J843" i="1"/>
  <c r="K843" i="1" s="1"/>
  <c r="C845" i="1" l="1"/>
  <c r="D845" i="1"/>
  <c r="F845" i="1" s="1"/>
  <c r="I845" i="1" s="1"/>
  <c r="B846" i="1"/>
  <c r="G846" i="1"/>
  <c r="H845" i="1" a="1"/>
  <c r="H845" i="1" s="1"/>
  <c r="A846" i="1"/>
  <c r="J844" i="1"/>
  <c r="K844" i="1" s="1"/>
  <c r="C846" i="1" l="1"/>
  <c r="D846" i="1"/>
  <c r="F846" i="1" s="1"/>
  <c r="B847" i="1"/>
  <c r="G847" i="1"/>
  <c r="H846" i="1" a="1"/>
  <c r="H846" i="1" s="1"/>
  <c r="A847" i="1"/>
  <c r="J845" i="1"/>
  <c r="K845" i="1" s="1"/>
  <c r="D847" i="1" l="1"/>
  <c r="C847" i="1"/>
  <c r="B848" i="1"/>
  <c r="H847" i="1" a="1"/>
  <c r="H847" i="1" s="1"/>
  <c r="G848" i="1"/>
  <c r="A848" i="1"/>
  <c r="J846" i="1"/>
  <c r="I846" i="1"/>
  <c r="K846" i="1" s="1"/>
  <c r="F847" i="1" l="1"/>
  <c r="I847" i="1" s="1"/>
  <c r="D848" i="1"/>
  <c r="F848" i="1" s="1"/>
  <c r="C848" i="1"/>
  <c r="G849" i="1"/>
  <c r="B849" i="1"/>
  <c r="H848" i="1" a="1"/>
  <c r="H848" i="1" s="1"/>
  <c r="A849" i="1"/>
  <c r="J847" i="1"/>
  <c r="K847" i="1" l="1"/>
  <c r="C849" i="1"/>
  <c r="D849" i="1"/>
  <c r="F849" i="1" s="1"/>
  <c r="B850" i="1"/>
  <c r="H849" i="1" a="1"/>
  <c r="H849" i="1" s="1"/>
  <c r="G850" i="1"/>
  <c r="A850" i="1"/>
  <c r="I849" i="1"/>
  <c r="J848" i="1"/>
  <c r="I848" i="1"/>
  <c r="K848" i="1" s="1"/>
  <c r="D850" i="1" l="1"/>
  <c r="F850" i="1" s="1"/>
  <c r="I850" i="1" s="1"/>
  <c r="C850" i="1"/>
  <c r="H850" i="1" a="1"/>
  <c r="H850" i="1" s="1"/>
  <c r="G851" i="1"/>
  <c r="B851" i="1"/>
  <c r="A851" i="1"/>
  <c r="J849" i="1"/>
  <c r="K849" i="1" s="1"/>
  <c r="C851" i="1" l="1"/>
  <c r="D851" i="1"/>
  <c r="F851" i="1" s="1"/>
  <c r="I851" i="1" s="1"/>
  <c r="G852" i="1"/>
  <c r="H851" i="1" a="1"/>
  <c r="H851" i="1" s="1"/>
  <c r="B852" i="1"/>
  <c r="A852" i="1"/>
  <c r="J850" i="1"/>
  <c r="K850" i="1" s="1"/>
  <c r="C852" i="1" l="1"/>
  <c r="D852" i="1"/>
  <c r="F852" i="1" s="1"/>
  <c r="B853" i="1"/>
  <c r="H852" i="1" a="1"/>
  <c r="H852" i="1" s="1"/>
  <c r="G853" i="1"/>
  <c r="A853" i="1"/>
  <c r="J851" i="1"/>
  <c r="K851" i="1" s="1"/>
  <c r="C853" i="1" l="1"/>
  <c r="D853" i="1"/>
  <c r="F853" i="1" s="1"/>
  <c r="B854" i="1"/>
  <c r="G854" i="1"/>
  <c r="H853" i="1" a="1"/>
  <c r="H853" i="1" s="1"/>
  <c r="A854" i="1"/>
  <c r="J852" i="1"/>
  <c r="I852" i="1"/>
  <c r="K852" i="1" s="1"/>
  <c r="I853" i="1"/>
  <c r="D854" i="1" l="1"/>
  <c r="C854" i="1"/>
  <c r="B855" i="1"/>
  <c r="G855" i="1"/>
  <c r="H854" i="1" a="1"/>
  <c r="H854" i="1" s="1"/>
  <c r="A855" i="1"/>
  <c r="J853" i="1"/>
  <c r="K853" i="1" s="1"/>
  <c r="F854" i="1" l="1"/>
  <c r="I854" i="1" s="1"/>
  <c r="D855" i="1"/>
  <c r="C855" i="1"/>
  <c r="B856" i="1"/>
  <c r="G856" i="1"/>
  <c r="H855" i="1" a="1"/>
  <c r="H855" i="1" s="1"/>
  <c r="A856" i="1"/>
  <c r="J854" i="1"/>
  <c r="K854" i="1" l="1"/>
  <c r="F855" i="1"/>
  <c r="I855" i="1" s="1"/>
  <c r="C856" i="1"/>
  <c r="D856" i="1"/>
  <c r="B857" i="1"/>
  <c r="G857" i="1"/>
  <c r="H856" i="1" a="1"/>
  <c r="H856" i="1" s="1"/>
  <c r="A857" i="1"/>
  <c r="J855" i="1"/>
  <c r="K855" i="1" l="1"/>
  <c r="F856" i="1"/>
  <c r="I856" i="1" s="1"/>
  <c r="C857" i="1"/>
  <c r="D857" i="1"/>
  <c r="F857" i="1" s="1"/>
  <c r="G858" i="1"/>
  <c r="H857" i="1" a="1"/>
  <c r="H857" i="1" s="1"/>
  <c r="B858" i="1"/>
  <c r="A858" i="1"/>
  <c r="J856" i="1"/>
  <c r="K856" i="1" l="1"/>
  <c r="C858" i="1"/>
  <c r="D858" i="1"/>
  <c r="F858" i="1" s="1"/>
  <c r="B859" i="1"/>
  <c r="H858" i="1" a="1"/>
  <c r="H858" i="1" s="1"/>
  <c r="G859" i="1"/>
  <c r="A859" i="1"/>
  <c r="J857" i="1"/>
  <c r="I857" i="1"/>
  <c r="K857" i="1" s="1"/>
  <c r="C859" i="1" l="1"/>
  <c r="D859" i="1"/>
  <c r="F859" i="1" s="1"/>
  <c r="I859" i="1" s="1"/>
  <c r="H859" i="1" a="1"/>
  <c r="H859" i="1" s="1"/>
  <c r="B860" i="1"/>
  <c r="G860" i="1"/>
  <c r="A860" i="1"/>
  <c r="J858" i="1"/>
  <c r="I858" i="1"/>
  <c r="K858" i="1" s="1"/>
  <c r="D860" i="1" l="1"/>
  <c r="C860" i="1"/>
  <c r="G861" i="1"/>
  <c r="H860" i="1" a="1"/>
  <c r="H860" i="1" s="1"/>
  <c r="B861" i="1"/>
  <c r="A861" i="1"/>
  <c r="J859" i="1"/>
  <c r="K859" i="1" s="1"/>
  <c r="F860" i="1" l="1"/>
  <c r="I860" i="1" s="1"/>
  <c r="D861" i="1"/>
  <c r="C861" i="1"/>
  <c r="B862" i="1"/>
  <c r="H861" i="1" a="1"/>
  <c r="H861" i="1" s="1"/>
  <c r="G862" i="1"/>
  <c r="A862" i="1"/>
  <c r="J860" i="1" l="1"/>
  <c r="K860" i="1" s="1"/>
  <c r="F861" i="1"/>
  <c r="I861" i="1" s="1"/>
  <c r="C862" i="1"/>
  <c r="D862" i="1"/>
  <c r="F862" i="1" s="1"/>
  <c r="B863" i="1"/>
  <c r="H862" i="1" a="1"/>
  <c r="H862" i="1" s="1"/>
  <c r="G863" i="1"/>
  <c r="A863" i="1"/>
  <c r="J861" i="1" l="1"/>
  <c r="K861" i="1"/>
  <c r="C863" i="1"/>
  <c r="D863" i="1"/>
  <c r="F863" i="1" s="1"/>
  <c r="B864" i="1"/>
  <c r="H863" i="1" a="1"/>
  <c r="H863" i="1" s="1"/>
  <c r="G864" i="1"/>
  <c r="A864" i="1"/>
  <c r="J862" i="1"/>
  <c r="I862" i="1"/>
  <c r="K862" i="1" s="1"/>
  <c r="D864" i="1" l="1"/>
  <c r="F864" i="1" s="1"/>
  <c r="C864" i="1"/>
  <c r="B865" i="1"/>
  <c r="H864" i="1" a="1"/>
  <c r="H864" i="1" s="1"/>
  <c r="G865" i="1"/>
  <c r="A865" i="1"/>
  <c r="J863" i="1"/>
  <c r="I863" i="1"/>
  <c r="K863" i="1" s="1"/>
  <c r="C865" i="1" l="1"/>
  <c r="D865" i="1"/>
  <c r="F865" i="1" s="1"/>
  <c r="I865" i="1" s="1"/>
  <c r="G866" i="1"/>
  <c r="H865" i="1" a="1"/>
  <c r="H865" i="1" s="1"/>
  <c r="B866" i="1"/>
  <c r="A866" i="1"/>
  <c r="J864" i="1"/>
  <c r="I864" i="1"/>
  <c r="K864" i="1" s="1"/>
  <c r="D866" i="1" l="1"/>
  <c r="F866" i="1" s="1"/>
  <c r="C866" i="1"/>
  <c r="G867" i="1"/>
  <c r="B867" i="1"/>
  <c r="H866" i="1" a="1"/>
  <c r="H866" i="1" s="1"/>
  <c r="A867" i="1"/>
  <c r="J865" i="1"/>
  <c r="K865" i="1" s="1"/>
  <c r="C867" i="1" l="1"/>
  <c r="D867" i="1"/>
  <c r="H867" i="1" a="1"/>
  <c r="H867" i="1" s="1"/>
  <c r="G868" i="1"/>
  <c r="B868" i="1"/>
  <c r="A868" i="1"/>
  <c r="J866" i="1"/>
  <c r="I866" i="1"/>
  <c r="K866" i="1" s="1"/>
  <c r="F867" i="1" l="1"/>
  <c r="I867" i="1" s="1"/>
  <c r="D868" i="1"/>
  <c r="C868" i="1"/>
  <c r="G869" i="1"/>
  <c r="B869" i="1"/>
  <c r="H868" i="1" a="1"/>
  <c r="H868" i="1" s="1"/>
  <c r="A869" i="1"/>
  <c r="J867" i="1" l="1"/>
  <c r="K867" i="1" s="1"/>
  <c r="F868" i="1"/>
  <c r="I868" i="1" s="1"/>
  <c r="C869" i="1"/>
  <c r="D869" i="1"/>
  <c r="F869" i="1" s="1"/>
  <c r="I869" i="1" s="1"/>
  <c r="B870" i="1"/>
  <c r="G870" i="1"/>
  <c r="H869" i="1" a="1"/>
  <c r="H869" i="1" s="1"/>
  <c r="A870" i="1"/>
  <c r="J868" i="1"/>
  <c r="K868" i="1" l="1"/>
  <c r="C870" i="1"/>
  <c r="D870" i="1"/>
  <c r="F870" i="1" s="1"/>
  <c r="H870" i="1" a="1"/>
  <c r="H870" i="1" s="1"/>
  <c r="B871" i="1"/>
  <c r="G871" i="1"/>
  <c r="A871" i="1"/>
  <c r="J869" i="1"/>
  <c r="K869" i="1" s="1"/>
  <c r="D871" i="1" l="1"/>
  <c r="C871" i="1"/>
  <c r="H871" i="1" a="1"/>
  <c r="H871" i="1" s="1"/>
  <c r="B872" i="1"/>
  <c r="G872" i="1"/>
  <c r="A872" i="1"/>
  <c r="J870" i="1"/>
  <c r="I870" i="1"/>
  <c r="K870" i="1" s="1"/>
  <c r="F871" i="1" l="1"/>
  <c r="I871" i="1" s="1"/>
  <c r="D872" i="1"/>
  <c r="C872" i="1"/>
  <c r="B873" i="1"/>
  <c r="H872" i="1" a="1"/>
  <c r="H872" i="1" s="1"/>
  <c r="G873" i="1"/>
  <c r="A873" i="1"/>
  <c r="J871" i="1"/>
  <c r="K871" i="1" l="1"/>
  <c r="F872" i="1"/>
  <c r="I872" i="1" s="1"/>
  <c r="D873" i="1"/>
  <c r="C873" i="1"/>
  <c r="H873" i="1" a="1"/>
  <c r="H873" i="1" s="1"/>
  <c r="B874" i="1"/>
  <c r="G874" i="1"/>
  <c r="A874" i="1"/>
  <c r="J872" i="1"/>
  <c r="K872" i="1" l="1"/>
  <c r="F873" i="1"/>
  <c r="I873" i="1" s="1"/>
  <c r="C874" i="1"/>
  <c r="D874" i="1"/>
  <c r="F874" i="1" s="1"/>
  <c r="B875" i="1"/>
  <c r="H874" i="1" a="1"/>
  <c r="H874" i="1" s="1"/>
  <c r="G875" i="1"/>
  <c r="A875" i="1"/>
  <c r="J873" i="1" l="1"/>
  <c r="K873" i="1"/>
  <c r="D875" i="1"/>
  <c r="F875" i="1" s="1"/>
  <c r="I875" i="1" s="1"/>
  <c r="C875" i="1"/>
  <c r="G876" i="1"/>
  <c r="B876" i="1"/>
  <c r="H875" i="1" a="1"/>
  <c r="H875" i="1" s="1"/>
  <c r="A876" i="1"/>
  <c r="J874" i="1"/>
  <c r="I874" i="1"/>
  <c r="K874" i="1" s="1"/>
  <c r="C876" i="1" l="1"/>
  <c r="D876" i="1"/>
  <c r="G877" i="1"/>
  <c r="B877" i="1"/>
  <c r="H876" i="1" a="1"/>
  <c r="H876" i="1" s="1"/>
  <c r="A877" i="1"/>
  <c r="J875" i="1"/>
  <c r="K875" i="1" s="1"/>
  <c r="F876" i="1" l="1"/>
  <c r="I876" i="1" s="1"/>
  <c r="C877" i="1"/>
  <c r="D877" i="1"/>
  <c r="F877" i="1" s="1"/>
  <c r="I877" i="1" s="1"/>
  <c r="B878" i="1"/>
  <c r="H877" i="1" a="1"/>
  <c r="H877" i="1" s="1"/>
  <c r="G878" i="1"/>
  <c r="A878" i="1"/>
  <c r="J876" i="1" l="1"/>
  <c r="K876" i="1"/>
  <c r="C878" i="1"/>
  <c r="D878" i="1"/>
  <c r="B879" i="1"/>
  <c r="G879" i="1"/>
  <c r="H878" i="1" a="1"/>
  <c r="H878" i="1" s="1"/>
  <c r="A879" i="1"/>
  <c r="J877" i="1"/>
  <c r="K877" i="1" s="1"/>
  <c r="F878" i="1" l="1"/>
  <c r="I878" i="1" s="1"/>
  <c r="D879" i="1"/>
  <c r="F879" i="1" s="1"/>
  <c r="I879" i="1" s="1"/>
  <c r="C879" i="1"/>
  <c r="H879" i="1" a="1"/>
  <c r="H879" i="1" s="1"/>
  <c r="G880" i="1"/>
  <c r="B880" i="1"/>
  <c r="A880" i="1"/>
  <c r="J878" i="1"/>
  <c r="K878" i="1" l="1"/>
  <c r="C880" i="1"/>
  <c r="D880" i="1"/>
  <c r="F880" i="1" s="1"/>
  <c r="H880" i="1" a="1"/>
  <c r="H880" i="1" s="1"/>
  <c r="B881" i="1"/>
  <c r="G881" i="1"/>
  <c r="A881" i="1"/>
  <c r="J879" i="1"/>
  <c r="K879" i="1" s="1"/>
  <c r="C881" i="1" l="1"/>
  <c r="D881" i="1"/>
  <c r="H881" i="1" a="1"/>
  <c r="H881" i="1" s="1"/>
  <c r="G882" i="1"/>
  <c r="B882" i="1"/>
  <c r="A882" i="1"/>
  <c r="J880" i="1"/>
  <c r="I880" i="1"/>
  <c r="K880" i="1" s="1"/>
  <c r="F881" i="1" l="1"/>
  <c r="I881" i="1" s="1"/>
  <c r="D882" i="1"/>
  <c r="F882" i="1" s="1"/>
  <c r="I882" i="1" s="1"/>
  <c r="C882" i="1"/>
  <c r="H882" i="1" a="1"/>
  <c r="H882" i="1" s="1"/>
  <c r="B883" i="1"/>
  <c r="G883" i="1"/>
  <c r="A883" i="1"/>
  <c r="J881" i="1"/>
  <c r="K881" i="1" l="1"/>
  <c r="C883" i="1"/>
  <c r="D883" i="1"/>
  <c r="F883" i="1" s="1"/>
  <c r="H883" i="1" a="1"/>
  <c r="H883" i="1" s="1"/>
  <c r="G884" i="1"/>
  <c r="B884" i="1"/>
  <c r="A884" i="1"/>
  <c r="I883" i="1"/>
  <c r="J882" i="1"/>
  <c r="K882" i="1" s="1"/>
  <c r="D884" i="1" l="1"/>
  <c r="F884" i="1" s="1"/>
  <c r="C884" i="1"/>
  <c r="H884" i="1" a="1"/>
  <c r="H884" i="1" s="1"/>
  <c r="G885" i="1"/>
  <c r="B885" i="1"/>
  <c r="A885" i="1"/>
  <c r="J883" i="1"/>
  <c r="K883" i="1" s="1"/>
  <c r="D885" i="1" l="1"/>
  <c r="C885" i="1"/>
  <c r="G886" i="1"/>
  <c r="B886" i="1"/>
  <c r="H885" i="1" a="1"/>
  <c r="H885" i="1" s="1"/>
  <c r="A886" i="1"/>
  <c r="J884" i="1"/>
  <c r="I884" i="1"/>
  <c r="K884" i="1" s="1"/>
  <c r="F885" i="1" l="1"/>
  <c r="I885" i="1" s="1"/>
  <c r="C886" i="1"/>
  <c r="D886" i="1"/>
  <c r="F886" i="1" s="1"/>
  <c r="B887" i="1"/>
  <c r="H886" i="1" a="1"/>
  <c r="H886" i="1" s="1"/>
  <c r="G887" i="1"/>
  <c r="A887" i="1"/>
  <c r="J885" i="1" l="1"/>
  <c r="K885" i="1"/>
  <c r="D887" i="1"/>
  <c r="F887" i="1" s="1"/>
  <c r="I887" i="1" s="1"/>
  <c r="C887" i="1"/>
  <c r="G888" i="1"/>
  <c r="H887" i="1" a="1"/>
  <c r="H887" i="1" s="1"/>
  <c r="B888" i="1"/>
  <c r="A888" i="1"/>
  <c r="J886" i="1"/>
  <c r="I886" i="1"/>
  <c r="K886" i="1" s="1"/>
  <c r="D888" i="1" l="1"/>
  <c r="F888" i="1" s="1"/>
  <c r="C888" i="1"/>
  <c r="H888" i="1" a="1"/>
  <c r="H888" i="1" s="1"/>
  <c r="G889" i="1"/>
  <c r="B889" i="1"/>
  <c r="A889" i="1"/>
  <c r="J887" i="1"/>
  <c r="K887" i="1" s="1"/>
  <c r="D889" i="1" l="1"/>
  <c r="F889" i="1" s="1"/>
  <c r="I889" i="1" s="1"/>
  <c r="C889" i="1"/>
  <c r="B890" i="1"/>
  <c r="H889" i="1" a="1"/>
  <c r="H889" i="1" s="1"/>
  <c r="G890" i="1"/>
  <c r="A890" i="1"/>
  <c r="J888" i="1"/>
  <c r="I888" i="1"/>
  <c r="K888" i="1" s="1"/>
  <c r="D890" i="1" l="1"/>
  <c r="F890" i="1" s="1"/>
  <c r="I890" i="1" s="1"/>
  <c r="C890" i="1"/>
  <c r="G891" i="1"/>
  <c r="H890" i="1" a="1"/>
  <c r="H890" i="1" s="1"/>
  <c r="B891" i="1"/>
  <c r="A891" i="1"/>
  <c r="J889" i="1"/>
  <c r="K889" i="1" s="1"/>
  <c r="C891" i="1" l="1"/>
  <c r="D891" i="1"/>
  <c r="F891" i="1" s="1"/>
  <c r="I891" i="1" s="1"/>
  <c r="B892" i="1"/>
  <c r="H891" i="1" a="1"/>
  <c r="H891" i="1" s="1"/>
  <c r="G892" i="1"/>
  <c r="A892" i="1"/>
  <c r="J890" i="1"/>
  <c r="K890" i="1" s="1"/>
  <c r="C892" i="1" l="1"/>
  <c r="D892" i="1"/>
  <c r="F892" i="1" s="1"/>
  <c r="G893" i="1"/>
  <c r="B893" i="1"/>
  <c r="H892" i="1" a="1"/>
  <c r="H892" i="1" s="1"/>
  <c r="A893" i="1"/>
  <c r="J891" i="1"/>
  <c r="K891" i="1" s="1"/>
  <c r="C893" i="1" l="1"/>
  <c r="D893" i="1"/>
  <c r="F893" i="1" s="1"/>
  <c r="I893" i="1" s="1"/>
  <c r="H893" i="1" a="1"/>
  <c r="H893" i="1" s="1"/>
  <c r="B894" i="1"/>
  <c r="G894" i="1"/>
  <c r="A894" i="1"/>
  <c r="J892" i="1"/>
  <c r="I892" i="1"/>
  <c r="K892" i="1" s="1"/>
  <c r="C894" i="1" l="1"/>
  <c r="D894" i="1"/>
  <c r="F894" i="1" s="1"/>
  <c r="I894" i="1" s="1"/>
  <c r="G895" i="1"/>
  <c r="B895" i="1"/>
  <c r="H894" i="1" a="1"/>
  <c r="H894" i="1" s="1"/>
  <c r="A895" i="1"/>
  <c r="J893" i="1"/>
  <c r="K893" i="1" s="1"/>
  <c r="D895" i="1" l="1"/>
  <c r="C895" i="1"/>
  <c r="G896" i="1"/>
  <c r="B896" i="1"/>
  <c r="H895" i="1" a="1"/>
  <c r="H895" i="1" s="1"/>
  <c r="A896" i="1"/>
  <c r="J894" i="1"/>
  <c r="K894" i="1" s="1"/>
  <c r="F895" i="1" l="1"/>
  <c r="I895" i="1" s="1"/>
  <c r="D896" i="1"/>
  <c r="F896" i="1" s="1"/>
  <c r="C896" i="1"/>
  <c r="H896" i="1" a="1"/>
  <c r="H896" i="1" s="1"/>
  <c r="G897" i="1"/>
  <c r="B897" i="1"/>
  <c r="A897" i="1"/>
  <c r="J895" i="1" l="1"/>
  <c r="K895" i="1" s="1"/>
  <c r="C897" i="1"/>
  <c r="D897" i="1"/>
  <c r="F897" i="1" s="1"/>
  <c r="G898" i="1"/>
  <c r="H897" i="1" a="1"/>
  <c r="H897" i="1" s="1"/>
  <c r="B898" i="1"/>
  <c r="A898" i="1"/>
  <c r="J896" i="1"/>
  <c r="I896" i="1"/>
  <c r="K896" i="1" s="1"/>
  <c r="D898" i="1" l="1"/>
  <c r="F898" i="1" s="1"/>
  <c r="C898" i="1"/>
  <c r="H898" i="1" a="1"/>
  <c r="H898" i="1" s="1"/>
  <c r="G899" i="1"/>
  <c r="B899" i="1"/>
  <c r="A899" i="1"/>
  <c r="J897" i="1"/>
  <c r="I897" i="1"/>
  <c r="K897" i="1" s="1"/>
  <c r="D899" i="1" l="1"/>
  <c r="F899" i="1" s="1"/>
  <c r="I899" i="1" s="1"/>
  <c r="C899" i="1"/>
  <c r="H899" i="1" a="1"/>
  <c r="H899" i="1" s="1"/>
  <c r="G900" i="1"/>
  <c r="B900" i="1"/>
  <c r="A900" i="1"/>
  <c r="J898" i="1"/>
  <c r="I898" i="1"/>
  <c r="K898" i="1" s="1"/>
  <c r="C900" i="1" l="1"/>
  <c r="D900" i="1"/>
  <c r="F900" i="1" s="1"/>
  <c r="G901" i="1"/>
  <c r="H900" i="1" a="1"/>
  <c r="H900" i="1" s="1"/>
  <c r="B901" i="1"/>
  <c r="A901" i="1"/>
  <c r="J899" i="1"/>
  <c r="K899" i="1" s="1"/>
  <c r="D901" i="1" l="1"/>
  <c r="F901" i="1" s="1"/>
  <c r="I901" i="1" s="1"/>
  <c r="C901" i="1"/>
  <c r="B902" i="1"/>
  <c r="G902" i="1"/>
  <c r="H901" i="1" a="1"/>
  <c r="H901" i="1" s="1"/>
  <c r="A902" i="1"/>
  <c r="J900" i="1"/>
  <c r="I900" i="1"/>
  <c r="K900" i="1" l="1"/>
  <c r="D902" i="1"/>
  <c r="F902" i="1" s="1"/>
  <c r="C902" i="1"/>
  <c r="B903" i="1"/>
  <c r="H902" i="1" a="1"/>
  <c r="H902" i="1" s="1"/>
  <c r="G903" i="1"/>
  <c r="A903" i="1"/>
  <c r="J901" i="1"/>
  <c r="K901" i="1" s="1"/>
  <c r="C903" i="1" l="1"/>
  <c r="D903" i="1"/>
  <c r="F903" i="1" s="1"/>
  <c r="G904" i="1"/>
  <c r="H903" i="1" a="1"/>
  <c r="H903" i="1" s="1"/>
  <c r="B904" i="1"/>
  <c r="A904" i="1"/>
  <c r="I903" i="1"/>
  <c r="J902" i="1"/>
  <c r="I902" i="1"/>
  <c r="K902" i="1" s="1"/>
  <c r="D904" i="1" l="1"/>
  <c r="F904" i="1" s="1"/>
  <c r="C904" i="1"/>
  <c r="B905" i="1"/>
  <c r="H904" i="1" a="1"/>
  <c r="H904" i="1" s="1"/>
  <c r="G905" i="1"/>
  <c r="A905" i="1"/>
  <c r="J903" i="1"/>
  <c r="K903" i="1" s="1"/>
  <c r="C905" i="1" l="1"/>
  <c r="D905" i="1"/>
  <c r="F905" i="1" s="1"/>
  <c r="B906" i="1"/>
  <c r="H905" i="1" a="1"/>
  <c r="H905" i="1" s="1"/>
  <c r="G906" i="1"/>
  <c r="A906" i="1"/>
  <c r="J904" i="1"/>
  <c r="I904" i="1"/>
  <c r="K904" i="1" s="1"/>
  <c r="I905" i="1"/>
  <c r="C906" i="1" l="1"/>
  <c r="D906" i="1"/>
  <c r="F906" i="1" s="1"/>
  <c r="H906" i="1" a="1"/>
  <c r="H906" i="1" s="1"/>
  <c r="G907" i="1"/>
  <c r="B907" i="1"/>
  <c r="A907" i="1"/>
  <c r="J905" i="1"/>
  <c r="K905" i="1" s="1"/>
  <c r="C907" i="1" l="1"/>
  <c r="D907" i="1"/>
  <c r="F907" i="1" s="1"/>
  <c r="I907" i="1" s="1"/>
  <c r="G908" i="1"/>
  <c r="B908" i="1"/>
  <c r="H907" i="1" a="1"/>
  <c r="H907" i="1" s="1"/>
  <c r="A908" i="1"/>
  <c r="J906" i="1"/>
  <c r="I906" i="1"/>
  <c r="K906" i="1" s="1"/>
  <c r="D908" i="1" l="1"/>
  <c r="F908" i="1" s="1"/>
  <c r="C908" i="1"/>
  <c r="G909" i="1"/>
  <c r="H908" i="1" a="1"/>
  <c r="H908" i="1" s="1"/>
  <c r="B909" i="1"/>
  <c r="A909" i="1"/>
  <c r="J907" i="1"/>
  <c r="K907" i="1" s="1"/>
  <c r="D909" i="1" l="1"/>
  <c r="F909" i="1" s="1"/>
  <c r="I909" i="1" s="1"/>
  <c r="C909" i="1"/>
  <c r="H909" i="1" a="1"/>
  <c r="H909" i="1" s="1"/>
  <c r="B910" i="1"/>
  <c r="G910" i="1"/>
  <c r="A910" i="1"/>
  <c r="J908" i="1"/>
  <c r="I908" i="1"/>
  <c r="K908" i="1" l="1"/>
  <c r="D910" i="1"/>
  <c r="F910" i="1" s="1"/>
  <c r="I910" i="1" s="1"/>
  <c r="C910" i="1"/>
  <c r="H910" i="1" a="1"/>
  <c r="H910" i="1" s="1"/>
  <c r="G911" i="1"/>
  <c r="B911" i="1"/>
  <c r="A911" i="1"/>
  <c r="J909" i="1"/>
  <c r="K909" i="1" s="1"/>
  <c r="D911" i="1" l="1"/>
  <c r="F911" i="1" s="1"/>
  <c r="C911" i="1"/>
  <c r="H911" i="1" a="1"/>
  <c r="H911" i="1" s="1"/>
  <c r="G912" i="1"/>
  <c r="B912" i="1"/>
  <c r="A912" i="1"/>
  <c r="J910" i="1"/>
  <c r="K910" i="1" s="1"/>
  <c r="C912" i="1" l="1"/>
  <c r="D912" i="1"/>
  <c r="F912" i="1" s="1"/>
  <c r="G913" i="1"/>
  <c r="H912" i="1" a="1"/>
  <c r="H912" i="1" s="1"/>
  <c r="B913" i="1"/>
  <c r="A913" i="1"/>
  <c r="J911" i="1"/>
  <c r="I911" i="1"/>
  <c r="K911" i="1" s="1"/>
  <c r="C913" i="1" l="1"/>
  <c r="D913" i="1"/>
  <c r="F913" i="1" s="1"/>
  <c r="I913" i="1" s="1"/>
  <c r="G914" i="1"/>
  <c r="H913" i="1" a="1"/>
  <c r="H913" i="1" s="1"/>
  <c r="B914" i="1"/>
  <c r="A914" i="1"/>
  <c r="J912" i="1"/>
  <c r="I912" i="1"/>
  <c r="K912" i="1" s="1"/>
  <c r="D914" i="1" l="1"/>
  <c r="F914" i="1" s="1"/>
  <c r="C914" i="1"/>
  <c r="H914" i="1" a="1"/>
  <c r="H914" i="1" s="1"/>
  <c r="G915" i="1"/>
  <c r="B915" i="1"/>
  <c r="A915" i="1"/>
  <c r="J913" i="1"/>
  <c r="K913" i="1" s="1"/>
  <c r="D915" i="1" l="1"/>
  <c r="F915" i="1" s="1"/>
  <c r="I915" i="1" s="1"/>
  <c r="C915" i="1"/>
  <c r="G916" i="1"/>
  <c r="B916" i="1"/>
  <c r="H915" i="1" a="1"/>
  <c r="H915" i="1" s="1"/>
  <c r="A916" i="1"/>
  <c r="J914" i="1"/>
  <c r="I914" i="1"/>
  <c r="K914" i="1" s="1"/>
  <c r="C916" i="1" l="1"/>
  <c r="D916" i="1"/>
  <c r="F916" i="1" s="1"/>
  <c r="G917" i="1"/>
  <c r="H916" i="1" a="1"/>
  <c r="H916" i="1" s="1"/>
  <c r="B917" i="1"/>
  <c r="A917" i="1"/>
  <c r="J915" i="1"/>
  <c r="K915" i="1" s="1"/>
  <c r="D917" i="1" l="1"/>
  <c r="F917" i="1" s="1"/>
  <c r="I917" i="1" s="1"/>
  <c r="C917" i="1"/>
  <c r="G918" i="1"/>
  <c r="H917" i="1" a="1"/>
  <c r="H917" i="1" s="1"/>
  <c r="B918" i="1"/>
  <c r="A918" i="1"/>
  <c r="J916" i="1"/>
  <c r="I916" i="1"/>
  <c r="K916" i="1" s="1"/>
  <c r="D918" i="1" l="1"/>
  <c r="F918" i="1" s="1"/>
  <c r="C918" i="1"/>
  <c r="H918" i="1" a="1"/>
  <c r="H918" i="1" s="1"/>
  <c r="B919" i="1"/>
  <c r="G919" i="1"/>
  <c r="A919" i="1"/>
  <c r="J917" i="1"/>
  <c r="K917" i="1" s="1"/>
  <c r="C919" i="1" l="1"/>
  <c r="D919" i="1"/>
  <c r="F919" i="1" s="1"/>
  <c r="I919" i="1" s="1"/>
  <c r="G920" i="1"/>
  <c r="H919" i="1" a="1"/>
  <c r="H919" i="1" s="1"/>
  <c r="B920" i="1"/>
  <c r="A920" i="1"/>
  <c r="J918" i="1"/>
  <c r="I918" i="1"/>
  <c r="K918" i="1" s="1"/>
  <c r="C920" i="1" l="1"/>
  <c r="D920" i="1"/>
  <c r="F920" i="1" s="1"/>
  <c r="I920" i="1" s="1"/>
  <c r="H920" i="1" a="1"/>
  <c r="H920" i="1" s="1"/>
  <c r="B921" i="1"/>
  <c r="G921" i="1"/>
  <c r="A921" i="1"/>
  <c r="J919" i="1"/>
  <c r="K919" i="1" s="1"/>
  <c r="D921" i="1" l="1"/>
  <c r="F921" i="1" s="1"/>
  <c r="I921" i="1" s="1"/>
  <c r="C921" i="1"/>
  <c r="H921" i="1" a="1"/>
  <c r="H921" i="1" s="1"/>
  <c r="B922" i="1"/>
  <c r="G922" i="1"/>
  <c r="A922" i="1"/>
  <c r="J920" i="1"/>
  <c r="K920" i="1" s="1"/>
  <c r="J921" i="1" l="1"/>
  <c r="K921" i="1" s="1"/>
  <c r="C922" i="1"/>
  <c r="D922" i="1"/>
  <c r="F922" i="1" s="1"/>
  <c r="G923" i="1"/>
  <c r="B923" i="1"/>
  <c r="H922" i="1" a="1"/>
  <c r="H922" i="1" s="1"/>
  <c r="A923" i="1"/>
  <c r="C923" i="1" l="1"/>
  <c r="D923" i="1"/>
  <c r="F923" i="1" s="1"/>
  <c r="J922" i="1"/>
  <c r="B924" i="1"/>
  <c r="G924" i="1"/>
  <c r="H923" i="1" a="1"/>
  <c r="H923" i="1" s="1"/>
  <c r="A924" i="1"/>
  <c r="I922" i="1"/>
  <c r="K922" i="1" s="1"/>
  <c r="I923" i="1"/>
  <c r="D924" i="1" l="1"/>
  <c r="C924" i="1"/>
  <c r="B925" i="1"/>
  <c r="H924" i="1" a="1"/>
  <c r="H924" i="1" s="1"/>
  <c r="G925" i="1"/>
  <c r="A925" i="1"/>
  <c r="J923" i="1"/>
  <c r="K923" i="1" s="1"/>
  <c r="F924" i="1" l="1"/>
  <c r="I924" i="1" s="1"/>
  <c r="C925" i="1"/>
  <c r="D925" i="1"/>
  <c r="B926" i="1"/>
  <c r="H925" i="1" a="1"/>
  <c r="H925" i="1" s="1"/>
  <c r="G926" i="1"/>
  <c r="A926" i="1"/>
  <c r="J924" i="1" l="1"/>
  <c r="K924" i="1" s="1"/>
  <c r="F925" i="1"/>
  <c r="I925" i="1" s="1"/>
  <c r="D926" i="1"/>
  <c r="F926" i="1" s="1"/>
  <c r="C926" i="1"/>
  <c r="H926" i="1" a="1"/>
  <c r="H926" i="1" s="1"/>
  <c r="B927" i="1"/>
  <c r="G927" i="1"/>
  <c r="A927" i="1"/>
  <c r="J925" i="1"/>
  <c r="K925" i="1" l="1"/>
  <c r="C927" i="1"/>
  <c r="D927" i="1"/>
  <c r="H927" i="1" a="1"/>
  <c r="H927" i="1" s="1"/>
  <c r="B928" i="1"/>
  <c r="G928" i="1"/>
  <c r="A928" i="1"/>
  <c r="J926" i="1"/>
  <c r="I926" i="1"/>
  <c r="K926" i="1" s="1"/>
  <c r="F927" i="1" l="1"/>
  <c r="I927" i="1" s="1"/>
  <c r="C928" i="1"/>
  <c r="D928" i="1"/>
  <c r="H928" i="1" a="1"/>
  <c r="H928" i="1" s="1"/>
  <c r="B929" i="1"/>
  <c r="G929" i="1"/>
  <c r="A929" i="1"/>
  <c r="J927" i="1" l="1"/>
  <c r="K927" i="1" s="1"/>
  <c r="F928" i="1"/>
  <c r="I928" i="1" s="1"/>
  <c r="H929" i="1" a="1"/>
  <c r="H929" i="1" s="1"/>
  <c r="G930" i="1"/>
  <c r="B930" i="1"/>
  <c r="A930" i="1"/>
  <c r="D929" i="1"/>
  <c r="C929" i="1"/>
  <c r="J928" i="1"/>
  <c r="K928" i="1" l="1"/>
  <c r="F929" i="1"/>
  <c r="J929" i="1" s="1"/>
  <c r="I929" i="1"/>
  <c r="D930" i="1"/>
  <c r="F930" i="1" s="1"/>
  <c r="C930" i="1"/>
  <c r="B931" i="1"/>
  <c r="G931" i="1"/>
  <c r="H930" i="1" a="1"/>
  <c r="H930" i="1" s="1"/>
  <c r="A931" i="1"/>
  <c r="K929" i="1" l="1"/>
  <c r="D931" i="1"/>
  <c r="F931" i="1" s="1"/>
  <c r="C931" i="1"/>
  <c r="G932" i="1"/>
  <c r="B932" i="1"/>
  <c r="H931" i="1" a="1"/>
  <c r="H931" i="1" s="1"/>
  <c r="A932" i="1"/>
  <c r="J930" i="1"/>
  <c r="I930" i="1"/>
  <c r="K930" i="1" s="1"/>
  <c r="C932" i="1" l="1"/>
  <c r="D932" i="1"/>
  <c r="H932" i="1" a="1"/>
  <c r="H932" i="1" s="1"/>
  <c r="G933" i="1"/>
  <c r="B933" i="1"/>
  <c r="A933" i="1"/>
  <c r="J931" i="1"/>
  <c r="I931" i="1"/>
  <c r="K931" i="1" s="1"/>
  <c r="F932" i="1" l="1"/>
  <c r="I932" i="1" s="1"/>
  <c r="B934" i="1"/>
  <c r="H933" i="1" a="1"/>
  <c r="H933" i="1" s="1"/>
  <c r="G934" i="1"/>
  <c r="A934" i="1"/>
  <c r="C933" i="1"/>
  <c r="D933" i="1"/>
  <c r="J932" i="1" l="1"/>
  <c r="K932" i="1" s="1"/>
  <c r="F933" i="1"/>
  <c r="J933" i="1" s="1"/>
  <c r="C934" i="1"/>
  <c r="D934" i="1"/>
  <c r="F934" i="1" s="1"/>
  <c r="G935" i="1"/>
  <c r="H934" i="1" a="1"/>
  <c r="H934" i="1" s="1"/>
  <c r="B935" i="1"/>
  <c r="A935" i="1"/>
  <c r="I933" i="1" l="1"/>
  <c r="K933" i="1" s="1"/>
  <c r="D935" i="1"/>
  <c r="F935" i="1" s="1"/>
  <c r="C935" i="1"/>
  <c r="G936" i="1"/>
  <c r="B936" i="1"/>
  <c r="H935" i="1" a="1"/>
  <c r="H935" i="1" s="1"/>
  <c r="A936" i="1"/>
  <c r="J934" i="1"/>
  <c r="I934" i="1"/>
  <c r="K934" i="1" s="1"/>
  <c r="C936" i="1" l="1"/>
  <c r="D936" i="1"/>
  <c r="F936" i="1" s="1"/>
  <c r="B937" i="1"/>
  <c r="G937" i="1"/>
  <c r="H936" i="1" a="1"/>
  <c r="H936" i="1" s="1"/>
  <c r="A937" i="1"/>
  <c r="J935" i="1"/>
  <c r="I935" i="1"/>
  <c r="K935" i="1" s="1"/>
  <c r="C937" i="1" l="1"/>
  <c r="D937" i="1"/>
  <c r="B938" i="1"/>
  <c r="G938" i="1"/>
  <c r="H937" i="1" a="1"/>
  <c r="H937" i="1" s="1"/>
  <c r="A938" i="1"/>
  <c r="J936" i="1"/>
  <c r="I936" i="1"/>
  <c r="K936" i="1" s="1"/>
  <c r="F937" i="1" l="1"/>
  <c r="I937" i="1" s="1"/>
  <c r="C938" i="1"/>
  <c r="D938" i="1"/>
  <c r="F938" i="1" s="1"/>
  <c r="H938" i="1" a="1"/>
  <c r="H938" i="1" s="1"/>
  <c r="G939" i="1"/>
  <c r="B939" i="1"/>
  <c r="A939" i="1"/>
  <c r="J937" i="1" l="1"/>
  <c r="K937" i="1" s="1"/>
  <c r="D939" i="1"/>
  <c r="C939" i="1"/>
  <c r="G940" i="1"/>
  <c r="B940" i="1"/>
  <c r="H939" i="1" a="1"/>
  <c r="H939" i="1" s="1"/>
  <c r="A940" i="1"/>
  <c r="J938" i="1"/>
  <c r="I938" i="1"/>
  <c r="K938" i="1" s="1"/>
  <c r="F939" i="1" l="1"/>
  <c r="I939" i="1" s="1"/>
  <c r="C940" i="1"/>
  <c r="D940" i="1"/>
  <c r="F940" i="1" s="1"/>
  <c r="G941" i="1"/>
  <c r="B941" i="1"/>
  <c r="H940" i="1" a="1"/>
  <c r="H940" i="1" s="1"/>
  <c r="A941" i="1"/>
  <c r="J939" i="1" l="1"/>
  <c r="K939" i="1" s="1"/>
  <c r="C941" i="1"/>
  <c r="D941" i="1"/>
  <c r="F941" i="1" s="1"/>
  <c r="H941" i="1" a="1"/>
  <c r="H941" i="1" s="1"/>
  <c r="G942" i="1"/>
  <c r="B942" i="1"/>
  <c r="A942" i="1"/>
  <c r="J940" i="1"/>
  <c r="I940" i="1"/>
  <c r="K940" i="1" s="1"/>
  <c r="I941" i="1"/>
  <c r="C942" i="1" l="1"/>
  <c r="D942" i="1"/>
  <c r="F942" i="1" s="1"/>
  <c r="H942" i="1" a="1"/>
  <c r="H942" i="1" s="1"/>
  <c r="B943" i="1"/>
  <c r="G943" i="1"/>
  <c r="A943" i="1"/>
  <c r="J941" i="1"/>
  <c r="K941" i="1" s="1"/>
  <c r="C943" i="1" l="1"/>
  <c r="D943" i="1"/>
  <c r="F943" i="1" s="1"/>
  <c r="I943" i="1" s="1"/>
  <c r="B944" i="1"/>
  <c r="G944" i="1"/>
  <c r="H943" i="1" a="1"/>
  <c r="H943" i="1" s="1"/>
  <c r="A944" i="1"/>
  <c r="J942" i="1"/>
  <c r="I942" i="1"/>
  <c r="K942" i="1" s="1"/>
  <c r="D944" i="1" l="1"/>
  <c r="C944" i="1"/>
  <c r="B945" i="1"/>
  <c r="H944" i="1" a="1"/>
  <c r="H944" i="1" s="1"/>
  <c r="G945" i="1"/>
  <c r="A945" i="1"/>
  <c r="J943" i="1"/>
  <c r="K943" i="1" s="1"/>
  <c r="F944" i="1" l="1"/>
  <c r="I944" i="1" s="1"/>
  <c r="C945" i="1"/>
  <c r="D945" i="1"/>
  <c r="H945" i="1" a="1"/>
  <c r="H945" i="1" s="1"/>
  <c r="B946" i="1"/>
  <c r="G946" i="1"/>
  <c r="A946" i="1"/>
  <c r="J944" i="1" l="1"/>
  <c r="K944" i="1" s="1"/>
  <c r="F945" i="1"/>
  <c r="I945" i="1" s="1"/>
  <c r="C946" i="1"/>
  <c r="D946" i="1"/>
  <c r="G947" i="1"/>
  <c r="H946" i="1" a="1"/>
  <c r="H946" i="1" s="1"/>
  <c r="B947" i="1"/>
  <c r="A947" i="1"/>
  <c r="J945" i="1" l="1"/>
  <c r="K945" i="1" s="1"/>
  <c r="F946" i="1"/>
  <c r="I946" i="1" s="1"/>
  <c r="C947" i="1"/>
  <c r="D947" i="1"/>
  <c r="F947" i="1" s="1"/>
  <c r="B948" i="1"/>
  <c r="G948" i="1"/>
  <c r="H947" i="1" a="1"/>
  <c r="H947" i="1" s="1"/>
  <c r="A948" i="1"/>
  <c r="J946" i="1" l="1"/>
  <c r="K946" i="1" s="1"/>
  <c r="C948" i="1"/>
  <c r="D948" i="1"/>
  <c r="G949" i="1"/>
  <c r="B949" i="1"/>
  <c r="H948" i="1" a="1"/>
  <c r="H948" i="1" s="1"/>
  <c r="A949" i="1"/>
  <c r="J947" i="1"/>
  <c r="I947" i="1"/>
  <c r="K947" i="1" s="1"/>
  <c r="F948" i="1" l="1"/>
  <c r="I948" i="1" s="1"/>
  <c r="C949" i="1"/>
  <c r="D949" i="1"/>
  <c r="H949" i="1" a="1"/>
  <c r="H949" i="1" s="1"/>
  <c r="B950" i="1"/>
  <c r="G950" i="1"/>
  <c r="A950" i="1"/>
  <c r="J948" i="1" l="1"/>
  <c r="K948" i="1" s="1"/>
  <c r="F949" i="1"/>
  <c r="I949" i="1" s="1"/>
  <c r="C950" i="1"/>
  <c r="D950" i="1"/>
  <c r="F950" i="1" s="1"/>
  <c r="H950" i="1" a="1"/>
  <c r="H950" i="1" s="1"/>
  <c r="B951" i="1"/>
  <c r="G951" i="1"/>
  <c r="A951" i="1"/>
  <c r="J949" i="1" l="1"/>
  <c r="K949" i="1"/>
  <c r="D951" i="1"/>
  <c r="C951" i="1"/>
  <c r="G952" i="1"/>
  <c r="B952" i="1"/>
  <c r="H951" i="1" a="1"/>
  <c r="H951" i="1" s="1"/>
  <c r="A952" i="1"/>
  <c r="J950" i="1"/>
  <c r="I950" i="1"/>
  <c r="K950" i="1" s="1"/>
  <c r="F951" i="1" l="1"/>
  <c r="I951" i="1" s="1"/>
  <c r="D952" i="1"/>
  <c r="F952" i="1" s="1"/>
  <c r="C952" i="1"/>
  <c r="B953" i="1"/>
  <c r="G953" i="1"/>
  <c r="H952" i="1" a="1"/>
  <c r="H952" i="1" s="1"/>
  <c r="A953" i="1"/>
  <c r="J951" i="1"/>
  <c r="K951" i="1" l="1"/>
  <c r="D953" i="1"/>
  <c r="C953" i="1"/>
  <c r="B954" i="1"/>
  <c r="H953" i="1" a="1"/>
  <c r="H953" i="1" s="1"/>
  <c r="G954" i="1"/>
  <c r="A954" i="1"/>
  <c r="J952" i="1"/>
  <c r="I952" i="1"/>
  <c r="K952" i="1" s="1"/>
  <c r="F953" i="1" l="1"/>
  <c r="I953" i="1" s="1"/>
  <c r="D954" i="1"/>
  <c r="F954" i="1" s="1"/>
  <c r="C954" i="1"/>
  <c r="G955" i="1"/>
  <c r="B955" i="1"/>
  <c r="H954" i="1" a="1"/>
  <c r="H954" i="1" s="1"/>
  <c r="A955" i="1"/>
  <c r="J953" i="1" l="1"/>
  <c r="K953" i="1" s="1"/>
  <c r="D955" i="1"/>
  <c r="C955" i="1"/>
  <c r="H955" i="1" a="1"/>
  <c r="H955" i="1" s="1"/>
  <c r="B956" i="1"/>
  <c r="G956" i="1"/>
  <c r="A956" i="1"/>
  <c r="J954" i="1"/>
  <c r="I954" i="1"/>
  <c r="K954" i="1" s="1"/>
  <c r="F955" i="1" l="1"/>
  <c r="I955" i="1" s="1"/>
  <c r="D956" i="1"/>
  <c r="F956" i="1" s="1"/>
  <c r="C956" i="1"/>
  <c r="G957" i="1"/>
  <c r="B957" i="1"/>
  <c r="H956" i="1" a="1"/>
  <c r="H956" i="1" s="1"/>
  <c r="A957" i="1"/>
  <c r="J955" i="1"/>
  <c r="K955" i="1" l="1"/>
  <c r="C957" i="1"/>
  <c r="D957" i="1"/>
  <c r="H957" i="1" a="1"/>
  <c r="H957" i="1" s="1"/>
  <c r="B958" i="1"/>
  <c r="G958" i="1"/>
  <c r="A958" i="1"/>
  <c r="J956" i="1"/>
  <c r="I956" i="1"/>
  <c r="K956" i="1" s="1"/>
  <c r="F957" i="1" l="1"/>
  <c r="I957" i="1" s="1"/>
  <c r="C958" i="1"/>
  <c r="D958" i="1"/>
  <c r="F958" i="1" s="1"/>
  <c r="H958" i="1" a="1"/>
  <c r="H958" i="1" s="1"/>
  <c r="G959" i="1"/>
  <c r="B959" i="1"/>
  <c r="A959" i="1"/>
  <c r="J957" i="1" l="1"/>
  <c r="K957" i="1"/>
  <c r="D959" i="1"/>
  <c r="F959" i="1" s="1"/>
  <c r="C959" i="1"/>
  <c r="G960" i="1"/>
  <c r="H959" i="1" a="1"/>
  <c r="H959" i="1" s="1"/>
  <c r="B960" i="1"/>
  <c r="A960" i="1"/>
  <c r="J958" i="1"/>
  <c r="I958" i="1"/>
  <c r="K958" i="1" s="1"/>
  <c r="C960" i="1" l="1"/>
  <c r="D960" i="1"/>
  <c r="G961" i="1"/>
  <c r="B961" i="1"/>
  <c r="H960" i="1" a="1"/>
  <c r="H960" i="1" s="1"/>
  <c r="A961" i="1"/>
  <c r="J959" i="1"/>
  <c r="I959" i="1"/>
  <c r="F960" i="1" l="1"/>
  <c r="I960" i="1" s="1"/>
  <c r="K959" i="1"/>
  <c r="D961" i="1"/>
  <c r="C961" i="1"/>
  <c r="G962" i="1"/>
  <c r="H961" i="1" a="1"/>
  <c r="H961" i="1" s="1"/>
  <c r="B962" i="1"/>
  <c r="A962" i="1"/>
  <c r="J960" i="1" l="1"/>
  <c r="K960" i="1" s="1"/>
  <c r="F961" i="1"/>
  <c r="I961" i="1" s="1"/>
  <c r="D962" i="1"/>
  <c r="F962" i="1" s="1"/>
  <c r="C962" i="1"/>
  <c r="B963" i="1"/>
  <c r="G963" i="1"/>
  <c r="H962" i="1" a="1"/>
  <c r="H962" i="1" s="1"/>
  <c r="A963" i="1"/>
  <c r="J961" i="1"/>
  <c r="K961" i="1" l="1"/>
  <c r="C963" i="1"/>
  <c r="D963" i="1"/>
  <c r="F963" i="1" s="1"/>
  <c r="H963" i="1" a="1"/>
  <c r="H963" i="1" s="1"/>
  <c r="B964" i="1"/>
  <c r="G964" i="1"/>
  <c r="A964" i="1"/>
  <c r="I963" i="1"/>
  <c r="J962" i="1"/>
  <c r="I962" i="1"/>
  <c r="K962" i="1" s="1"/>
  <c r="D964" i="1" l="1"/>
  <c r="C964" i="1"/>
  <c r="G965" i="1"/>
  <c r="B965" i="1"/>
  <c r="H964" i="1" a="1"/>
  <c r="H964" i="1" s="1"/>
  <c r="A965" i="1"/>
  <c r="J963" i="1"/>
  <c r="K963" i="1" s="1"/>
  <c r="F964" i="1" l="1"/>
  <c r="I964" i="1" s="1"/>
  <c r="D965" i="1"/>
  <c r="C965" i="1"/>
  <c r="G966" i="1"/>
  <c r="B966" i="1"/>
  <c r="H965" i="1" a="1"/>
  <c r="H965" i="1" s="1"/>
  <c r="A966" i="1"/>
  <c r="J964" i="1" l="1"/>
  <c r="F965" i="1"/>
  <c r="I965" i="1" s="1"/>
  <c r="K964" i="1"/>
  <c r="C966" i="1"/>
  <c r="D966" i="1"/>
  <c r="F966" i="1" s="1"/>
  <c r="G967" i="1"/>
  <c r="B967" i="1"/>
  <c r="H966" i="1" a="1"/>
  <c r="H966" i="1" s="1"/>
  <c r="A967" i="1"/>
  <c r="J965" i="1"/>
  <c r="K965" i="1" l="1"/>
  <c r="C967" i="1"/>
  <c r="D967" i="1"/>
  <c r="F967" i="1" s="1"/>
  <c r="H967" i="1" a="1"/>
  <c r="H967" i="1" s="1"/>
  <c r="G968" i="1"/>
  <c r="B968" i="1"/>
  <c r="A968" i="1"/>
  <c r="J966" i="1"/>
  <c r="I966" i="1"/>
  <c r="K966" i="1" s="1"/>
  <c r="D968" i="1" l="1"/>
  <c r="C968" i="1"/>
  <c r="B969" i="1"/>
  <c r="H968" i="1" a="1"/>
  <c r="H968" i="1" s="1"/>
  <c r="G969" i="1"/>
  <c r="A969" i="1"/>
  <c r="J967" i="1"/>
  <c r="I967" i="1"/>
  <c r="K967" i="1" s="1"/>
  <c r="F968" i="1" l="1"/>
  <c r="I968" i="1" s="1"/>
  <c r="C969" i="1"/>
  <c r="D969" i="1"/>
  <c r="F969" i="1" s="1"/>
  <c r="I969" i="1" s="1"/>
  <c r="G970" i="1"/>
  <c r="B970" i="1"/>
  <c r="H969" i="1" a="1"/>
  <c r="H969" i="1" s="1"/>
  <c r="A970" i="1"/>
  <c r="J968" i="1"/>
  <c r="K968" i="1" l="1"/>
  <c r="D970" i="1"/>
  <c r="F970" i="1" s="1"/>
  <c r="C970" i="1"/>
  <c r="G971" i="1"/>
  <c r="H970" i="1" a="1"/>
  <c r="H970" i="1" s="1"/>
  <c r="B971" i="1"/>
  <c r="A971" i="1"/>
  <c r="J969" i="1"/>
  <c r="K969" i="1" s="1"/>
  <c r="C971" i="1" l="1"/>
  <c r="D971" i="1"/>
  <c r="F971" i="1" s="1"/>
  <c r="B972" i="1"/>
  <c r="G972" i="1"/>
  <c r="H971" i="1" a="1"/>
  <c r="H971" i="1" s="1"/>
  <c r="A972" i="1"/>
  <c r="J970" i="1"/>
  <c r="I970" i="1"/>
  <c r="K970" i="1" s="1"/>
  <c r="D972" i="1" l="1"/>
  <c r="F972" i="1" s="1"/>
  <c r="C972" i="1"/>
  <c r="H972" i="1" a="1"/>
  <c r="H972" i="1" s="1"/>
  <c r="G973" i="1"/>
  <c r="B973" i="1"/>
  <c r="A973" i="1"/>
  <c r="J971" i="1"/>
  <c r="I971" i="1"/>
  <c r="K971" i="1" s="1"/>
  <c r="D973" i="1" l="1"/>
  <c r="C973" i="1"/>
  <c r="H973" i="1" a="1"/>
  <c r="H973" i="1" s="1"/>
  <c r="B974" i="1"/>
  <c r="G974" i="1"/>
  <c r="A974" i="1"/>
  <c r="J972" i="1"/>
  <c r="I972" i="1"/>
  <c r="K972" i="1" s="1"/>
  <c r="F973" i="1" l="1"/>
  <c r="I973" i="1" s="1"/>
  <c r="C974" i="1"/>
  <c r="D974" i="1"/>
  <c r="F974" i="1" s="1"/>
  <c r="B975" i="1"/>
  <c r="H974" i="1" a="1"/>
  <c r="H974" i="1" s="1"/>
  <c r="G975" i="1"/>
  <c r="A975" i="1"/>
  <c r="J973" i="1"/>
  <c r="K973" i="1" l="1"/>
  <c r="D975" i="1"/>
  <c r="C975" i="1"/>
  <c r="H975" i="1" a="1"/>
  <c r="H975" i="1" s="1"/>
  <c r="B976" i="1"/>
  <c r="G976" i="1"/>
  <c r="A976" i="1"/>
  <c r="J974" i="1"/>
  <c r="I974" i="1"/>
  <c r="K974" i="1" s="1"/>
  <c r="F975" i="1" l="1"/>
  <c r="I975" i="1" s="1"/>
  <c r="D976" i="1"/>
  <c r="C976" i="1"/>
  <c r="H976" i="1" a="1"/>
  <c r="H976" i="1" s="1"/>
  <c r="B977" i="1"/>
  <c r="G977" i="1"/>
  <c r="A977" i="1"/>
  <c r="J975" i="1"/>
  <c r="K975" i="1" l="1"/>
  <c r="F976" i="1"/>
  <c r="I976" i="1" s="1"/>
  <c r="D977" i="1"/>
  <c r="F977" i="1" s="1"/>
  <c r="I977" i="1" s="1"/>
  <c r="C977" i="1"/>
  <c r="G978" i="1"/>
  <c r="H977" i="1" a="1"/>
  <c r="H977" i="1" s="1"/>
  <c r="B978" i="1"/>
  <c r="A978" i="1"/>
  <c r="J976" i="1"/>
  <c r="K976" i="1" l="1"/>
  <c r="C978" i="1"/>
  <c r="D978" i="1"/>
  <c r="F978" i="1" s="1"/>
  <c r="B979" i="1"/>
  <c r="G979" i="1"/>
  <c r="H978" i="1" a="1"/>
  <c r="H978" i="1" s="1"/>
  <c r="A979" i="1"/>
  <c r="J977" i="1"/>
  <c r="K977" i="1" s="1"/>
  <c r="C979" i="1" l="1"/>
  <c r="D979" i="1"/>
  <c r="F979" i="1" s="1"/>
  <c r="H979" i="1" a="1"/>
  <c r="H979" i="1" s="1"/>
  <c r="B980" i="1"/>
  <c r="G980" i="1"/>
  <c r="A980" i="1"/>
  <c r="J978" i="1"/>
  <c r="I978" i="1"/>
  <c r="K978" i="1" s="1"/>
  <c r="D980" i="1" l="1"/>
  <c r="F980" i="1" s="1"/>
  <c r="C980" i="1"/>
  <c r="B981" i="1"/>
  <c r="G981" i="1"/>
  <c r="H980" i="1" a="1"/>
  <c r="H980" i="1" s="1"/>
  <c r="A981" i="1"/>
  <c r="J979" i="1"/>
  <c r="I979" i="1"/>
  <c r="K979" i="1" s="1"/>
  <c r="C981" i="1" l="1"/>
  <c r="D981" i="1"/>
  <c r="G982" i="1"/>
  <c r="H981" i="1" a="1"/>
  <c r="H981" i="1" s="1"/>
  <c r="B982" i="1"/>
  <c r="A982" i="1"/>
  <c r="J980" i="1"/>
  <c r="I980" i="1"/>
  <c r="K980" i="1" s="1"/>
  <c r="F981" i="1" l="1"/>
  <c r="I981" i="1" s="1"/>
  <c r="C982" i="1"/>
  <c r="D982" i="1"/>
  <c r="F982" i="1" s="1"/>
  <c r="B983" i="1"/>
  <c r="H982" i="1" a="1"/>
  <c r="H982" i="1" s="1"/>
  <c r="G983" i="1"/>
  <c r="A983" i="1"/>
  <c r="J981" i="1" l="1"/>
  <c r="K981" i="1" s="1"/>
  <c r="D983" i="1"/>
  <c r="F983" i="1" s="1"/>
  <c r="I983" i="1" s="1"/>
  <c r="C983" i="1"/>
  <c r="B984" i="1"/>
  <c r="G984" i="1"/>
  <c r="H983" i="1" a="1"/>
  <c r="H983" i="1" s="1"/>
  <c r="A984" i="1"/>
  <c r="J982" i="1"/>
  <c r="I982" i="1"/>
  <c r="K982" i="1" s="1"/>
  <c r="C984" i="1" l="1"/>
  <c r="D984" i="1"/>
  <c r="F984" i="1" s="1"/>
  <c r="G985" i="1"/>
  <c r="B985" i="1"/>
  <c r="H984" i="1" a="1"/>
  <c r="H984" i="1" s="1"/>
  <c r="A985" i="1"/>
  <c r="J983" i="1"/>
  <c r="K983" i="1" s="1"/>
  <c r="C985" i="1" l="1"/>
  <c r="D985" i="1"/>
  <c r="G986" i="1"/>
  <c r="B986" i="1"/>
  <c r="H985" i="1" a="1"/>
  <c r="H985" i="1" s="1"/>
  <c r="A986" i="1"/>
  <c r="J984" i="1"/>
  <c r="I984" i="1"/>
  <c r="K984" i="1" s="1"/>
  <c r="F985" i="1" l="1"/>
  <c r="I985" i="1" s="1"/>
  <c r="D986" i="1"/>
  <c r="F986" i="1" s="1"/>
  <c r="C986" i="1"/>
  <c r="G987" i="1"/>
  <c r="B987" i="1"/>
  <c r="H986" i="1" a="1"/>
  <c r="H986" i="1" s="1"/>
  <c r="A987" i="1"/>
  <c r="J985" i="1"/>
  <c r="K985" i="1" l="1"/>
  <c r="D987" i="1"/>
  <c r="C987" i="1"/>
  <c r="H987" i="1" a="1"/>
  <c r="H987" i="1" s="1"/>
  <c r="G988" i="1"/>
  <c r="B988" i="1"/>
  <c r="A988" i="1"/>
  <c r="J986" i="1"/>
  <c r="I986" i="1"/>
  <c r="K986" i="1" s="1"/>
  <c r="F987" i="1" l="1"/>
  <c r="I987" i="1" s="1"/>
  <c r="D988" i="1"/>
  <c r="F988" i="1" s="1"/>
  <c r="C988" i="1"/>
  <c r="G989" i="1"/>
  <c r="H988" i="1" a="1"/>
  <c r="H988" i="1" s="1"/>
  <c r="B989" i="1"/>
  <c r="A989" i="1"/>
  <c r="J987" i="1"/>
  <c r="K987" i="1" l="1"/>
  <c r="D989" i="1"/>
  <c r="F989" i="1" s="1"/>
  <c r="C989" i="1"/>
  <c r="I989" i="1"/>
  <c r="B990" i="1"/>
  <c r="G990" i="1"/>
  <c r="H989" i="1" a="1"/>
  <c r="H989" i="1" s="1"/>
  <c r="A990" i="1"/>
  <c r="J988" i="1"/>
  <c r="I988" i="1"/>
  <c r="K988" i="1" s="1"/>
  <c r="C990" i="1" l="1"/>
  <c r="D990" i="1"/>
  <c r="H990" i="1" a="1"/>
  <c r="H990" i="1" s="1"/>
  <c r="B991" i="1"/>
  <c r="G991" i="1"/>
  <c r="A991" i="1"/>
  <c r="J989" i="1"/>
  <c r="K989" i="1" s="1"/>
  <c r="F990" i="1" l="1"/>
  <c r="I990" i="1" s="1"/>
  <c r="H991" i="1" a="1"/>
  <c r="H991" i="1" s="1"/>
  <c r="B992" i="1"/>
  <c r="G992" i="1"/>
  <c r="A992" i="1"/>
  <c r="D991" i="1"/>
  <c r="C991" i="1"/>
  <c r="J990" i="1" l="1"/>
  <c r="K990" i="1"/>
  <c r="F991" i="1"/>
  <c r="J991" i="1" s="1"/>
  <c r="C992" i="1"/>
  <c r="D992" i="1"/>
  <c r="F992" i="1" s="1"/>
  <c r="B993" i="1"/>
  <c r="H992" i="1" a="1"/>
  <c r="H992" i="1" s="1"/>
  <c r="G993" i="1"/>
  <c r="A993" i="1"/>
  <c r="I991" i="1" l="1"/>
  <c r="K991" i="1" s="1"/>
  <c r="C993" i="1"/>
  <c r="D993" i="1"/>
  <c r="F993" i="1" s="1"/>
  <c r="H993" i="1" a="1"/>
  <c r="H993" i="1" s="1"/>
  <c r="G994" i="1"/>
  <c r="B994" i="1"/>
  <c r="A994" i="1"/>
  <c r="J992" i="1"/>
  <c r="I992" i="1"/>
  <c r="K992" i="1" s="1"/>
  <c r="D994" i="1" l="1"/>
  <c r="C994" i="1"/>
  <c r="B995" i="1"/>
  <c r="G995" i="1"/>
  <c r="H994" i="1" a="1"/>
  <c r="H994" i="1" s="1"/>
  <c r="A995" i="1"/>
  <c r="J993" i="1"/>
  <c r="I993" i="1"/>
  <c r="K993" i="1" s="1"/>
  <c r="F994" i="1" l="1"/>
  <c r="I994" i="1" s="1"/>
  <c r="D995" i="1"/>
  <c r="C995" i="1"/>
  <c r="H995" i="1" a="1"/>
  <c r="H995" i="1" s="1"/>
  <c r="B996" i="1"/>
  <c r="G996" i="1"/>
  <c r="A996" i="1"/>
  <c r="J994" i="1" l="1"/>
  <c r="K994" i="1"/>
  <c r="F995" i="1"/>
  <c r="I995" i="1" s="1"/>
  <c r="D996" i="1"/>
  <c r="F996" i="1" s="1"/>
  <c r="C996" i="1"/>
  <c r="B997" i="1"/>
  <c r="G997" i="1"/>
  <c r="H996" i="1" a="1"/>
  <c r="H996" i="1" s="1"/>
  <c r="A997" i="1"/>
  <c r="J995" i="1"/>
  <c r="K995" i="1" l="1"/>
  <c r="D997" i="1"/>
  <c r="F997" i="1" s="1"/>
  <c r="C997" i="1"/>
  <c r="G998" i="1"/>
  <c r="B998" i="1"/>
  <c r="H997" i="1" a="1"/>
  <c r="H997" i="1" s="1"/>
  <c r="A998" i="1"/>
  <c r="I997" i="1"/>
  <c r="J996" i="1"/>
  <c r="I996" i="1"/>
  <c r="K996" i="1" s="1"/>
  <c r="C998" i="1" l="1"/>
  <c r="D998" i="1"/>
  <c r="F998" i="1" s="1"/>
  <c r="G999" i="1"/>
  <c r="H998" i="1" a="1"/>
  <c r="H998" i="1" s="1"/>
  <c r="B999" i="1"/>
  <c r="A999" i="1"/>
  <c r="J997" i="1"/>
  <c r="K997" i="1" s="1"/>
  <c r="D999" i="1" l="1"/>
  <c r="F999" i="1" s="1"/>
  <c r="I999" i="1" s="1"/>
  <c r="C999" i="1"/>
  <c r="B1000" i="1"/>
  <c r="H999" i="1" a="1"/>
  <c r="H999" i="1" s="1"/>
  <c r="G1000" i="1"/>
  <c r="A1000" i="1"/>
  <c r="J998" i="1"/>
  <c r="I998" i="1"/>
  <c r="K998" i="1" s="1"/>
  <c r="D1000" i="1" l="1"/>
  <c r="F1000" i="1" s="1"/>
  <c r="C1000" i="1"/>
  <c r="G1001" i="1"/>
  <c r="H1000" i="1" a="1"/>
  <c r="H1000" i="1" s="1"/>
  <c r="B1001" i="1"/>
  <c r="A1001" i="1"/>
  <c r="J999" i="1"/>
  <c r="K999" i="1" s="1"/>
  <c r="C1001" i="1" l="1"/>
  <c r="D1001" i="1"/>
  <c r="G1002" i="1"/>
  <c r="H1001" i="1" a="1"/>
  <c r="H1001" i="1" s="1"/>
  <c r="B1002" i="1"/>
  <c r="A1002" i="1"/>
  <c r="J1000" i="1"/>
  <c r="I1000" i="1"/>
  <c r="K1000" i="1" s="1"/>
  <c r="F1001" i="1" l="1"/>
  <c r="I1001" i="1" s="1"/>
  <c r="C1002" i="1"/>
  <c r="D1002" i="1"/>
  <c r="F1002" i="1" s="1"/>
  <c r="H1002" i="1" a="1"/>
  <c r="H1002" i="1" s="1"/>
  <c r="B1003" i="1"/>
  <c r="G1003" i="1"/>
  <c r="A1003" i="1"/>
  <c r="J1001" i="1"/>
  <c r="K1001" i="1" l="1"/>
  <c r="D1003" i="1"/>
  <c r="F1003" i="1" s="1"/>
  <c r="I1003" i="1" s="1"/>
  <c r="C1003" i="1"/>
  <c r="B1004" i="1"/>
  <c r="H1003" i="1" a="1"/>
  <c r="H1003" i="1" s="1"/>
  <c r="G1004" i="1"/>
  <c r="A1004" i="1"/>
  <c r="J1002" i="1"/>
  <c r="I1002" i="1"/>
  <c r="K1002" i="1" s="1"/>
  <c r="D1004" i="1" l="1"/>
  <c r="F1004" i="1" s="1"/>
  <c r="C1004" i="1"/>
  <c r="H1004" i="1" a="1"/>
  <c r="H1004" i="1" s="1"/>
  <c r="B1005" i="1"/>
  <c r="G1005" i="1"/>
  <c r="A1005" i="1"/>
  <c r="J1003" i="1"/>
  <c r="K1003" i="1" s="1"/>
  <c r="D1005" i="1" l="1"/>
  <c r="C1005" i="1"/>
  <c r="G1006" i="1"/>
  <c r="B1006" i="1"/>
  <c r="H1005" i="1" a="1"/>
  <c r="H1005" i="1" s="1"/>
  <c r="A1006" i="1"/>
  <c r="J1004" i="1"/>
  <c r="I1004" i="1"/>
  <c r="K1004" i="1" s="1"/>
  <c r="F1005" i="1" l="1"/>
  <c r="I1005" i="1" s="1"/>
  <c r="D1006" i="1"/>
  <c r="C1006" i="1"/>
  <c r="B1007" i="1"/>
  <c r="H1006" i="1" a="1"/>
  <c r="H1006" i="1" s="1"/>
  <c r="G1007" i="1"/>
  <c r="A1007" i="1"/>
  <c r="J1005" i="1"/>
  <c r="K1005" i="1" l="1"/>
  <c r="F1006" i="1"/>
  <c r="I1006" i="1" s="1"/>
  <c r="D1007" i="1"/>
  <c r="F1007" i="1" s="1"/>
  <c r="I1007" i="1" s="1"/>
  <c r="C1007" i="1"/>
  <c r="B1008" i="1"/>
  <c r="G1008" i="1"/>
  <c r="H1007" i="1" a="1"/>
  <c r="H1007" i="1" s="1"/>
  <c r="A1008" i="1"/>
  <c r="J1006" i="1" l="1"/>
  <c r="K1006" i="1" s="1"/>
  <c r="C1008" i="1"/>
  <c r="D1008" i="1"/>
  <c r="F1008" i="1" s="1"/>
  <c r="H1008" i="1" a="1"/>
  <c r="H1008" i="1" s="1"/>
  <c r="B1009" i="1"/>
  <c r="G1009" i="1"/>
  <c r="A1009" i="1"/>
  <c r="J1007" i="1"/>
  <c r="K1007" i="1" s="1"/>
  <c r="D1009" i="1" l="1"/>
  <c r="F1009" i="1" s="1"/>
  <c r="I1009" i="1" s="1"/>
  <c r="C1009" i="1"/>
  <c r="G1010" i="1"/>
  <c r="H1009" i="1" a="1"/>
  <c r="H1009" i="1" s="1"/>
  <c r="B1010" i="1"/>
  <c r="A1010" i="1"/>
  <c r="J1008" i="1"/>
  <c r="I1008" i="1"/>
  <c r="K1008" i="1" s="1"/>
  <c r="D1010" i="1" l="1"/>
  <c r="F1010" i="1" s="1"/>
  <c r="C1010" i="1"/>
  <c r="G1011" i="1"/>
  <c r="H1010" i="1" a="1"/>
  <c r="H1010" i="1" s="1"/>
  <c r="B1011" i="1"/>
  <c r="A1011" i="1"/>
  <c r="J1009" i="1"/>
  <c r="K1009" i="1" s="1"/>
  <c r="C1011" i="1" l="1"/>
  <c r="D1011" i="1"/>
  <c r="H1011" i="1" a="1"/>
  <c r="H1011" i="1" s="1"/>
  <c r="G1012" i="1"/>
  <c r="B1012" i="1"/>
  <c r="A1012" i="1"/>
  <c r="J1010" i="1"/>
  <c r="I1010" i="1"/>
  <c r="K1010" i="1" s="1"/>
  <c r="F1011" i="1" l="1"/>
  <c r="I1011" i="1" s="1"/>
  <c r="C1012" i="1"/>
  <c r="D1012" i="1"/>
  <c r="G1013" i="1"/>
  <c r="B1013" i="1"/>
  <c r="H1012" i="1" a="1"/>
  <c r="H1012" i="1" s="1"/>
  <c r="A1013" i="1"/>
  <c r="J1011" i="1" l="1"/>
  <c r="K1011" i="1" s="1"/>
  <c r="F1012" i="1"/>
  <c r="I1012" i="1" s="1"/>
  <c r="C1013" i="1"/>
  <c r="D1013" i="1"/>
  <c r="F1013" i="1" s="1"/>
  <c r="I1013" i="1" s="1"/>
  <c r="G1014" i="1"/>
  <c r="B1014" i="1"/>
  <c r="H1013" i="1" a="1"/>
  <c r="H1013" i="1" s="1"/>
  <c r="A1014" i="1"/>
  <c r="J1012" i="1"/>
  <c r="K1012" i="1" l="1"/>
  <c r="C1014" i="1"/>
  <c r="D1014" i="1"/>
  <c r="F1014" i="1" s="1"/>
  <c r="B1015" i="1"/>
  <c r="G1015" i="1"/>
  <c r="H1014" i="1" a="1"/>
  <c r="H1014" i="1" s="1"/>
  <c r="A1015" i="1"/>
  <c r="J1013" i="1"/>
  <c r="K1013" i="1" s="1"/>
  <c r="D1015" i="1" l="1"/>
  <c r="F1015" i="1" s="1"/>
  <c r="I1015" i="1" s="1"/>
  <c r="C1015" i="1"/>
  <c r="B1016" i="1"/>
  <c r="H1015" i="1" a="1"/>
  <c r="H1015" i="1" s="1"/>
  <c r="G1016" i="1"/>
  <c r="A1016" i="1"/>
  <c r="J1014" i="1"/>
  <c r="I1014" i="1"/>
  <c r="K1014" i="1" s="1"/>
  <c r="D1016" i="1" l="1"/>
  <c r="C1016" i="1"/>
  <c r="H1016" i="1" a="1"/>
  <c r="H1016" i="1" s="1"/>
  <c r="B1017" i="1"/>
  <c r="G1017" i="1"/>
  <c r="A1017" i="1"/>
  <c r="J1015" i="1"/>
  <c r="K1015" i="1" s="1"/>
  <c r="F1016" i="1" l="1"/>
  <c r="I1016" i="1" s="1"/>
  <c r="D1017" i="1"/>
  <c r="C1017" i="1"/>
  <c r="B1018" i="1"/>
  <c r="G1018" i="1"/>
  <c r="H1017" i="1" a="1"/>
  <c r="H1017" i="1" s="1"/>
  <c r="A1018" i="1"/>
  <c r="J1016" i="1"/>
  <c r="K1016" i="1" l="1"/>
  <c r="F1017" i="1"/>
  <c r="I1017" i="1" s="1"/>
  <c r="C1018" i="1"/>
  <c r="D1018" i="1"/>
  <c r="F1018" i="1" s="1"/>
  <c r="H1018" i="1" a="1"/>
  <c r="H1018" i="1" s="1"/>
  <c r="G1019" i="1"/>
  <c r="B1019" i="1"/>
  <c r="A1019" i="1"/>
  <c r="J1017" i="1" l="1"/>
  <c r="K1017" i="1"/>
  <c r="C1019" i="1"/>
  <c r="D1019" i="1"/>
  <c r="F1019" i="1" s="1"/>
  <c r="I1019" i="1" s="1"/>
  <c r="G1020" i="1"/>
  <c r="H1019" i="1" a="1"/>
  <c r="H1019" i="1" s="1"/>
  <c r="B1020" i="1"/>
  <c r="A1020" i="1"/>
  <c r="J1018" i="1"/>
  <c r="I1018" i="1"/>
  <c r="K1018" i="1" s="1"/>
  <c r="D1020" i="1" l="1"/>
  <c r="C1020" i="1"/>
  <c r="B1021" i="1"/>
  <c r="G1021" i="1"/>
  <c r="H1020" i="1" a="1"/>
  <c r="H1020" i="1" s="1"/>
  <c r="A1021" i="1"/>
  <c r="J1019" i="1"/>
  <c r="K1019" i="1" s="1"/>
  <c r="F1020" i="1" l="1"/>
  <c r="I1020" i="1" s="1"/>
  <c r="D1021" i="1"/>
  <c r="F1021" i="1" s="1"/>
  <c r="I1021" i="1" s="1"/>
  <c r="C1021" i="1"/>
  <c r="G1022" i="1"/>
  <c r="H1021" i="1" a="1"/>
  <c r="H1021" i="1" s="1"/>
  <c r="B1022" i="1"/>
  <c r="A1022" i="1"/>
  <c r="J1020" i="1" l="1"/>
  <c r="K1020" i="1"/>
  <c r="D1022" i="1"/>
  <c r="F1022" i="1" s="1"/>
  <c r="C1022" i="1"/>
  <c r="B1023" i="1"/>
  <c r="G1023" i="1"/>
  <c r="H1022" i="1" a="1"/>
  <c r="H1022" i="1" s="1"/>
  <c r="A1023" i="1"/>
  <c r="J1021" i="1"/>
  <c r="K1021" i="1" s="1"/>
  <c r="C1023" i="1" l="1"/>
  <c r="D1023" i="1"/>
  <c r="F1023" i="1" s="1"/>
  <c r="B1024" i="1"/>
  <c r="G1024" i="1"/>
  <c r="H1023" i="1" a="1"/>
  <c r="H1023" i="1" s="1"/>
  <c r="A1024" i="1"/>
  <c r="J1022" i="1"/>
  <c r="I1022" i="1"/>
  <c r="K1022" i="1" s="1"/>
  <c r="I1023" i="1"/>
  <c r="C1024" i="1" l="1"/>
  <c r="D1024" i="1"/>
  <c r="F1024" i="1" s="1"/>
  <c r="B1025" i="1"/>
  <c r="H1024" i="1" a="1"/>
  <c r="H1024" i="1" s="1"/>
  <c r="G1025" i="1"/>
  <c r="A1025" i="1"/>
  <c r="J1023" i="1"/>
  <c r="K1023" i="1" s="1"/>
  <c r="D1025" i="1" l="1"/>
  <c r="F1025" i="1" s="1"/>
  <c r="I1025" i="1" s="1"/>
  <c r="C1025" i="1"/>
  <c r="B1026" i="1"/>
  <c r="G1026" i="1"/>
  <c r="H1025" i="1" a="1"/>
  <c r="H1025" i="1" s="1"/>
  <c r="A1026" i="1"/>
  <c r="J1024" i="1"/>
  <c r="I1024" i="1"/>
  <c r="K1024" i="1" s="1"/>
  <c r="C1026" i="1" l="1"/>
  <c r="D1026" i="1"/>
  <c r="F1026" i="1" s="1"/>
  <c r="G1027" i="1"/>
  <c r="H1026" i="1" a="1"/>
  <c r="H1026" i="1" s="1"/>
  <c r="B1027" i="1"/>
  <c r="A1027" i="1"/>
  <c r="J1025" i="1"/>
  <c r="K1025" i="1" s="1"/>
  <c r="C1027" i="1" l="1"/>
  <c r="D1027" i="1"/>
  <c r="F1027" i="1" s="1"/>
  <c r="H1027" i="1" a="1"/>
  <c r="H1027" i="1" s="1"/>
  <c r="B1028" i="1"/>
  <c r="G1028" i="1"/>
  <c r="A1028" i="1"/>
  <c r="J1026" i="1"/>
  <c r="I1026" i="1"/>
  <c r="K1026" i="1" s="1"/>
  <c r="I1027" i="1"/>
  <c r="D1028" i="1" l="1"/>
  <c r="F1028" i="1" s="1"/>
  <c r="C1028" i="1"/>
  <c r="H1028" i="1" a="1"/>
  <c r="H1028" i="1" s="1"/>
  <c r="G1029" i="1"/>
  <c r="B1029" i="1"/>
  <c r="A1029" i="1"/>
  <c r="J1027" i="1"/>
  <c r="K1027" i="1" s="1"/>
  <c r="C1029" i="1" l="1"/>
  <c r="D1029" i="1"/>
  <c r="F1029" i="1" s="1"/>
  <c r="B1030" i="1"/>
  <c r="H1029" i="1" a="1"/>
  <c r="H1029" i="1" s="1"/>
  <c r="G1030" i="1"/>
  <c r="A1030" i="1"/>
  <c r="J1028" i="1"/>
  <c r="I1028" i="1"/>
  <c r="K1028" i="1" s="1"/>
  <c r="I1029" i="1"/>
  <c r="D1030" i="1" l="1"/>
  <c r="F1030" i="1" s="1"/>
  <c r="C1030" i="1"/>
  <c r="H1030" i="1" a="1"/>
  <c r="H1030" i="1" s="1"/>
  <c r="B1031" i="1"/>
  <c r="G1031" i="1"/>
  <c r="A1031" i="1"/>
  <c r="J1029" i="1"/>
  <c r="K1029" i="1" s="1"/>
  <c r="D1031" i="1" l="1"/>
  <c r="F1031" i="1" s="1"/>
  <c r="I1031" i="1" s="1"/>
  <c r="C1031" i="1"/>
  <c r="G1032" i="1"/>
  <c r="H1031" i="1" a="1"/>
  <c r="H1031" i="1" s="1"/>
  <c r="B1032" i="1"/>
  <c r="A1032" i="1"/>
  <c r="J1030" i="1"/>
  <c r="I1030" i="1"/>
  <c r="K1030" i="1" s="1"/>
  <c r="D1032" i="1" l="1"/>
  <c r="F1032" i="1" s="1"/>
  <c r="C1032" i="1"/>
  <c r="H1032" i="1" a="1"/>
  <c r="H1032" i="1" s="1"/>
  <c r="B1033" i="1"/>
  <c r="G1033" i="1"/>
  <c r="A1033" i="1"/>
  <c r="J1031" i="1"/>
  <c r="K1031" i="1" s="1"/>
  <c r="D1033" i="1" l="1"/>
  <c r="F1033" i="1" s="1"/>
  <c r="I1033" i="1" s="1"/>
  <c r="C1033" i="1"/>
  <c r="B1034" i="1"/>
  <c r="H1033" i="1" a="1"/>
  <c r="H1033" i="1" s="1"/>
  <c r="G1034" i="1"/>
  <c r="A1034" i="1"/>
  <c r="J1032" i="1"/>
  <c r="I1032" i="1"/>
  <c r="K1032" i="1" s="1"/>
  <c r="C1034" i="1" l="1"/>
  <c r="D1034" i="1"/>
  <c r="F1034" i="1" s="1"/>
  <c r="I1034" i="1" s="1"/>
  <c r="B1035" i="1"/>
  <c r="G1035" i="1"/>
  <c r="H1034" i="1" a="1"/>
  <c r="H1034" i="1" s="1"/>
  <c r="A1035" i="1"/>
  <c r="J1033" i="1"/>
  <c r="K1033" i="1" s="1"/>
  <c r="D1035" i="1" l="1"/>
  <c r="F1035" i="1" s="1"/>
  <c r="I1035" i="1" s="1"/>
  <c r="C1035" i="1"/>
  <c r="G1036" i="1"/>
  <c r="B1036" i="1"/>
  <c r="H1035" i="1" a="1"/>
  <c r="H1035" i="1" s="1"/>
  <c r="A1036" i="1"/>
  <c r="J1034" i="1"/>
  <c r="K1034" i="1" s="1"/>
  <c r="D1036" i="1" l="1"/>
  <c r="F1036" i="1" s="1"/>
  <c r="C1036" i="1"/>
  <c r="G1037" i="1"/>
  <c r="B1037" i="1"/>
  <c r="H1036" i="1" a="1"/>
  <c r="H1036" i="1" s="1"/>
  <c r="A1037" i="1"/>
  <c r="J1035" i="1"/>
  <c r="K1035" i="1" s="1"/>
  <c r="C1037" i="1" l="1"/>
  <c r="D1037" i="1"/>
  <c r="B1038" i="1"/>
  <c r="G1038" i="1"/>
  <c r="H1037" i="1" a="1"/>
  <c r="H1037" i="1" s="1"/>
  <c r="A1038" i="1"/>
  <c r="J1036" i="1"/>
  <c r="I1036" i="1"/>
  <c r="K1036" i="1" s="1"/>
  <c r="F1037" i="1" l="1"/>
  <c r="I1037" i="1" s="1"/>
  <c r="C1038" i="1"/>
  <c r="D1038" i="1"/>
  <c r="F1038" i="1" s="1"/>
  <c r="G1039" i="1"/>
  <c r="B1039" i="1"/>
  <c r="H1038" i="1" a="1"/>
  <c r="H1038" i="1" s="1"/>
  <c r="A1039" i="1"/>
  <c r="J1037" i="1" l="1"/>
  <c r="K1037" i="1"/>
  <c r="C1039" i="1"/>
  <c r="D1039" i="1"/>
  <c r="H1039" i="1" a="1"/>
  <c r="H1039" i="1" s="1"/>
  <c r="B1040" i="1"/>
  <c r="G1040" i="1"/>
  <c r="A1040" i="1"/>
  <c r="J1038" i="1"/>
  <c r="I1038" i="1"/>
  <c r="K1038" i="1" s="1"/>
  <c r="F1039" i="1" l="1"/>
  <c r="I1039" i="1" s="1"/>
  <c r="C1040" i="1"/>
  <c r="D1040" i="1"/>
  <c r="F1040" i="1" s="1"/>
  <c r="G1041" i="1"/>
  <c r="B1041" i="1"/>
  <c r="H1040" i="1" a="1"/>
  <c r="H1040" i="1" s="1"/>
  <c r="A1041" i="1"/>
  <c r="J1039" i="1"/>
  <c r="K1039" i="1" l="1"/>
  <c r="D1041" i="1"/>
  <c r="F1041" i="1" s="1"/>
  <c r="C1041" i="1"/>
  <c r="G1042" i="1"/>
  <c r="H1041" i="1" a="1"/>
  <c r="H1041" i="1" s="1"/>
  <c r="B1042" i="1"/>
  <c r="A1042" i="1"/>
  <c r="J1040" i="1"/>
  <c r="I1040" i="1"/>
  <c r="K1040" i="1" s="1"/>
  <c r="D1042" i="1" l="1"/>
  <c r="F1042" i="1" s="1"/>
  <c r="C1042" i="1"/>
  <c r="G1043" i="1"/>
  <c r="H1042" i="1" a="1"/>
  <c r="H1042" i="1" s="1"/>
  <c r="B1043" i="1"/>
  <c r="A1043" i="1"/>
  <c r="J1041" i="1"/>
  <c r="I1041" i="1"/>
  <c r="K1041" i="1" s="1"/>
  <c r="D1043" i="1" l="1"/>
  <c r="C1043" i="1"/>
  <c r="B1044" i="1"/>
  <c r="G1044" i="1"/>
  <c r="H1043" i="1" a="1"/>
  <c r="H1043" i="1" s="1"/>
  <c r="A1044" i="1"/>
  <c r="J1042" i="1"/>
  <c r="I1042" i="1"/>
  <c r="K1042" i="1" s="1"/>
  <c r="F1043" i="1" l="1"/>
  <c r="I1043" i="1" s="1"/>
  <c r="D1044" i="1"/>
  <c r="C1044" i="1"/>
  <c r="B1045" i="1"/>
  <c r="H1044" i="1" a="1"/>
  <c r="H1044" i="1" s="1"/>
  <c r="G1045" i="1"/>
  <c r="A1045" i="1"/>
  <c r="J1043" i="1" l="1"/>
  <c r="K1043" i="1" s="1"/>
  <c r="F1044" i="1"/>
  <c r="I1044" i="1" s="1"/>
  <c r="D1045" i="1"/>
  <c r="C1045" i="1"/>
  <c r="H1045" i="1" a="1"/>
  <c r="H1045" i="1" s="1"/>
  <c r="B1046" i="1"/>
  <c r="G1046" i="1"/>
  <c r="A1046" i="1"/>
  <c r="J1044" i="1"/>
  <c r="K1044" i="1" l="1"/>
  <c r="F1045" i="1"/>
  <c r="I1045" i="1" s="1"/>
  <c r="C1046" i="1"/>
  <c r="D1046" i="1"/>
  <c r="F1046" i="1" s="1"/>
  <c r="H1046" i="1" a="1"/>
  <c r="H1046" i="1" s="1"/>
  <c r="G1047" i="1"/>
  <c r="B1047" i="1"/>
  <c r="A1047" i="1"/>
  <c r="J1045" i="1" l="1"/>
  <c r="K1045" i="1" s="1"/>
  <c r="C1047" i="1"/>
  <c r="D1047" i="1"/>
  <c r="G1048" i="1"/>
  <c r="B1048" i="1"/>
  <c r="H1047" i="1" a="1"/>
  <c r="H1047" i="1" s="1"/>
  <c r="A1048" i="1"/>
  <c r="J1046" i="1"/>
  <c r="I1046" i="1"/>
  <c r="K1046" i="1" s="1"/>
  <c r="F1047" i="1" l="1"/>
  <c r="I1047" i="1" s="1"/>
  <c r="D1048" i="1"/>
  <c r="C1048" i="1"/>
  <c r="G1049" i="1"/>
  <c r="B1049" i="1"/>
  <c r="H1048" i="1" a="1"/>
  <c r="H1048" i="1" s="1"/>
  <c r="A1049" i="1"/>
  <c r="J1047" i="1"/>
  <c r="K1047" i="1" l="1"/>
  <c r="F1048" i="1"/>
  <c r="I1048" i="1" s="1"/>
  <c r="C1049" i="1"/>
  <c r="D1049" i="1"/>
  <c r="G1050" i="1"/>
  <c r="H1049" i="1" a="1"/>
  <c r="H1049" i="1" s="1"/>
  <c r="B1050" i="1"/>
  <c r="A1050" i="1"/>
  <c r="J1048" i="1"/>
  <c r="K1048" i="1" l="1"/>
  <c r="F1049" i="1"/>
  <c r="I1049" i="1" s="1"/>
  <c r="D1050" i="1"/>
  <c r="F1050" i="1" s="1"/>
  <c r="C1050" i="1"/>
  <c r="H1050" i="1" a="1"/>
  <c r="H1050" i="1" s="1"/>
  <c r="B1051" i="1"/>
  <c r="G1051" i="1"/>
  <c r="A1051" i="1"/>
  <c r="J1049" i="1" l="1"/>
  <c r="K1049" i="1"/>
  <c r="D1051" i="1"/>
  <c r="F1051" i="1" s="1"/>
  <c r="I1051" i="1" s="1"/>
  <c r="C1051" i="1"/>
  <c r="G1052" i="1"/>
  <c r="B1052" i="1"/>
  <c r="H1051" i="1" a="1"/>
  <c r="H1051" i="1" s="1"/>
  <c r="A1052" i="1"/>
  <c r="J1050" i="1"/>
  <c r="I1050" i="1"/>
  <c r="K1050" i="1" s="1"/>
  <c r="D1052" i="1" l="1"/>
  <c r="F1052" i="1" s="1"/>
  <c r="C1052" i="1"/>
  <c r="B1053" i="1"/>
  <c r="H1052" i="1" a="1"/>
  <c r="H1052" i="1" s="1"/>
  <c r="G1053" i="1"/>
  <c r="A1053" i="1"/>
  <c r="J1051" i="1"/>
  <c r="K1051" i="1" s="1"/>
  <c r="D1053" i="1" l="1"/>
  <c r="F1053" i="1" s="1"/>
  <c r="I1053" i="1" s="1"/>
  <c r="C1053" i="1"/>
  <c r="H1053" i="1" a="1"/>
  <c r="H1053" i="1" s="1"/>
  <c r="B1054" i="1"/>
  <c r="G1054" i="1"/>
  <c r="A1054" i="1"/>
  <c r="J1052" i="1"/>
  <c r="I1052" i="1"/>
  <c r="K1052" i="1" s="1"/>
  <c r="C1054" i="1" l="1"/>
  <c r="D1054" i="1"/>
  <c r="F1054" i="1" s="1"/>
  <c r="H1054" i="1" a="1"/>
  <c r="H1054" i="1" s="1"/>
  <c r="B1055" i="1"/>
  <c r="G1055" i="1"/>
  <c r="A1055" i="1"/>
  <c r="J1053" i="1"/>
  <c r="K1053" i="1" s="1"/>
  <c r="C1055" i="1" l="1"/>
  <c r="D1055" i="1"/>
  <c r="F1055" i="1" s="1"/>
  <c r="B1056" i="1"/>
  <c r="H1055" i="1" a="1"/>
  <c r="H1055" i="1" s="1"/>
  <c r="G1056" i="1"/>
  <c r="A1056" i="1"/>
  <c r="J1054" i="1"/>
  <c r="I1054" i="1"/>
  <c r="K1054" i="1" s="1"/>
  <c r="I1055" i="1"/>
  <c r="D1056" i="1" l="1"/>
  <c r="F1056" i="1" s="1"/>
  <c r="C1056" i="1"/>
  <c r="G1057" i="1"/>
  <c r="B1057" i="1"/>
  <c r="H1056" i="1" a="1"/>
  <c r="H1056" i="1" s="1"/>
  <c r="A1057" i="1"/>
  <c r="J1055" i="1"/>
  <c r="K1055" i="1" s="1"/>
  <c r="C1057" i="1" l="1"/>
  <c r="D1057" i="1"/>
  <c r="F1057" i="1" s="1"/>
  <c r="I1057" i="1" s="1"/>
  <c r="B1058" i="1"/>
  <c r="G1058" i="1"/>
  <c r="H1057" i="1" a="1"/>
  <c r="H1057" i="1" s="1"/>
  <c r="A1058" i="1"/>
  <c r="J1056" i="1"/>
  <c r="I1056" i="1"/>
  <c r="K1056" i="1" s="1"/>
  <c r="D1058" i="1" l="1"/>
  <c r="F1058" i="1" s="1"/>
  <c r="C1058" i="1"/>
  <c r="G1059" i="1"/>
  <c r="H1058" i="1" a="1"/>
  <c r="H1058" i="1" s="1"/>
  <c r="B1059" i="1"/>
  <c r="A1059" i="1"/>
  <c r="J1057" i="1"/>
  <c r="K1057" i="1" s="1"/>
  <c r="D1059" i="1" l="1"/>
  <c r="F1059" i="1" s="1"/>
  <c r="I1059" i="1" s="1"/>
  <c r="C1059" i="1"/>
  <c r="G1060" i="1"/>
  <c r="H1059" i="1" a="1"/>
  <c r="H1059" i="1" s="1"/>
  <c r="B1060" i="1"/>
  <c r="A1060" i="1"/>
  <c r="J1058" i="1"/>
  <c r="I1058" i="1"/>
  <c r="K1058" i="1" s="1"/>
  <c r="D1060" i="1" l="1"/>
  <c r="F1060" i="1" s="1"/>
  <c r="I1060" i="1" s="1"/>
  <c r="C1060" i="1"/>
  <c r="H1060" i="1" a="1"/>
  <c r="H1060" i="1" s="1"/>
  <c r="G1061" i="1"/>
  <c r="B1061" i="1"/>
  <c r="A1061" i="1"/>
  <c r="J1059" i="1"/>
  <c r="K1059" i="1" s="1"/>
  <c r="D1061" i="1" l="1"/>
  <c r="F1061" i="1" s="1"/>
  <c r="I1061" i="1" s="1"/>
  <c r="C1061" i="1"/>
  <c r="G1062" i="1"/>
  <c r="H1061" i="1" a="1"/>
  <c r="H1061" i="1" s="1"/>
  <c r="B1062" i="1"/>
  <c r="A1062" i="1"/>
  <c r="J1060" i="1"/>
  <c r="K1060" i="1" s="1"/>
  <c r="C1062" i="1" l="1"/>
  <c r="D1062" i="1"/>
  <c r="F1062" i="1" s="1"/>
  <c r="B1063" i="1"/>
  <c r="G1063" i="1"/>
  <c r="H1062" i="1" a="1"/>
  <c r="H1062" i="1" s="1"/>
  <c r="A1063" i="1"/>
  <c r="J1061" i="1"/>
  <c r="K1061" i="1" s="1"/>
  <c r="C1063" i="1" l="1"/>
  <c r="D1063" i="1"/>
  <c r="F1063" i="1" s="1"/>
  <c r="H1063" i="1" a="1"/>
  <c r="H1063" i="1" s="1"/>
  <c r="G1064" i="1"/>
  <c r="B1064" i="1"/>
  <c r="A1064" i="1"/>
  <c r="J1062" i="1"/>
  <c r="I1062" i="1"/>
  <c r="K1062" i="1" s="1"/>
  <c r="I1063" i="1"/>
  <c r="C1064" i="1" l="1"/>
  <c r="D1064" i="1"/>
  <c r="F1064" i="1" s="1"/>
  <c r="G1065" i="1"/>
  <c r="B1065" i="1"/>
  <c r="H1064" i="1" a="1"/>
  <c r="H1064" i="1" s="1"/>
  <c r="A1065" i="1"/>
  <c r="J1063" i="1"/>
  <c r="K1063" i="1" s="1"/>
  <c r="C1065" i="1" l="1"/>
  <c r="D1065" i="1"/>
  <c r="F1065" i="1" s="1"/>
  <c r="I1065" i="1" s="1"/>
  <c r="G1066" i="1"/>
  <c r="B1066" i="1"/>
  <c r="H1065" i="1" a="1"/>
  <c r="H1065" i="1" s="1"/>
  <c r="A1066" i="1"/>
  <c r="J1064" i="1"/>
  <c r="I1064" i="1"/>
  <c r="K1064" i="1" s="1"/>
  <c r="D1066" i="1" l="1"/>
  <c r="F1066" i="1" s="1"/>
  <c r="I1066" i="1" s="1"/>
  <c r="C1066" i="1"/>
  <c r="H1066" i="1" a="1"/>
  <c r="H1066" i="1" s="1"/>
  <c r="G1067" i="1"/>
  <c r="B1067" i="1"/>
  <c r="A1067" i="1"/>
  <c r="J1065" i="1"/>
  <c r="K1065" i="1" s="1"/>
  <c r="D1067" i="1" l="1"/>
  <c r="C1067" i="1"/>
  <c r="G1068" i="1"/>
  <c r="H1067" i="1" a="1"/>
  <c r="H1067" i="1" s="1"/>
  <c r="B1068" i="1"/>
  <c r="A1068" i="1"/>
  <c r="J1066" i="1"/>
  <c r="K1066" i="1" s="1"/>
  <c r="F1067" i="1" l="1"/>
  <c r="I1067" i="1" s="1"/>
  <c r="C1068" i="1"/>
  <c r="D1068" i="1"/>
  <c r="F1068" i="1" s="1"/>
  <c r="G1069" i="1"/>
  <c r="B1069" i="1"/>
  <c r="H1068" i="1" a="1"/>
  <c r="H1068" i="1" s="1"/>
  <c r="A1069" i="1"/>
  <c r="J1067" i="1" l="1"/>
  <c r="K1067" i="1"/>
  <c r="C1069" i="1"/>
  <c r="D1069" i="1"/>
  <c r="F1069" i="1" s="1"/>
  <c r="H1069" i="1" a="1"/>
  <c r="H1069" i="1" s="1"/>
  <c r="B1070" i="1"/>
  <c r="G1070" i="1"/>
  <c r="A1070" i="1"/>
  <c r="J1068" i="1"/>
  <c r="I1069" i="1"/>
  <c r="I1068" i="1"/>
  <c r="K1068" i="1" s="1"/>
  <c r="D1070" i="1" l="1"/>
  <c r="F1070" i="1" s="1"/>
  <c r="C1070" i="1"/>
  <c r="G1071" i="1"/>
  <c r="B1071" i="1"/>
  <c r="H1070" i="1" a="1"/>
  <c r="H1070" i="1" s="1"/>
  <c r="A1071" i="1"/>
  <c r="J1069" i="1"/>
  <c r="K1069" i="1" s="1"/>
  <c r="D1071" i="1" l="1"/>
  <c r="F1071" i="1" s="1"/>
  <c r="I1071" i="1" s="1"/>
  <c r="C1071" i="1"/>
  <c r="H1071" i="1" a="1"/>
  <c r="H1071" i="1" s="1"/>
  <c r="B1072" i="1"/>
  <c r="G1072" i="1"/>
  <c r="A1072" i="1"/>
  <c r="J1070" i="1"/>
  <c r="I1070" i="1"/>
  <c r="K1070" i="1" s="1"/>
  <c r="D1072" i="1" l="1"/>
  <c r="F1072" i="1" s="1"/>
  <c r="I1072" i="1" s="1"/>
  <c r="C1072" i="1"/>
  <c r="B1073" i="1"/>
  <c r="H1072" i="1" a="1"/>
  <c r="H1072" i="1" s="1"/>
  <c r="G1073" i="1"/>
  <c r="A1073" i="1"/>
  <c r="J1071" i="1"/>
  <c r="K1071" i="1" s="1"/>
  <c r="D1073" i="1" l="1"/>
  <c r="C1073" i="1"/>
  <c r="G1074" i="1"/>
  <c r="H1073" i="1" a="1"/>
  <c r="H1073" i="1" s="1"/>
  <c r="B1074" i="1"/>
  <c r="A1074" i="1"/>
  <c r="J1072" i="1"/>
  <c r="K1072" i="1" s="1"/>
  <c r="F1073" i="1" l="1"/>
  <c r="I1073" i="1" s="1"/>
  <c r="C1074" i="1"/>
  <c r="D1074" i="1"/>
  <c r="F1074" i="1" s="1"/>
  <c r="H1074" i="1" a="1"/>
  <c r="H1074" i="1" s="1"/>
  <c r="B1075" i="1"/>
  <c r="G1075" i="1"/>
  <c r="A1075" i="1"/>
  <c r="J1073" i="1" l="1"/>
  <c r="K1073" i="1"/>
  <c r="C1075" i="1"/>
  <c r="D1075" i="1"/>
  <c r="F1075" i="1" s="1"/>
  <c r="I1075" i="1" s="1"/>
  <c r="B1076" i="1"/>
  <c r="H1075" i="1" a="1"/>
  <c r="H1075" i="1" s="1"/>
  <c r="G1076" i="1"/>
  <c r="A1076" i="1"/>
  <c r="J1074" i="1"/>
  <c r="I1074" i="1"/>
  <c r="K1074" i="1" s="1"/>
  <c r="D1076" i="1" l="1"/>
  <c r="F1076" i="1" s="1"/>
  <c r="C1076" i="1"/>
  <c r="B1077" i="1"/>
  <c r="G1077" i="1"/>
  <c r="H1076" i="1" a="1"/>
  <c r="H1076" i="1" s="1"/>
  <c r="A1077" i="1"/>
  <c r="J1075" i="1"/>
  <c r="K1075" i="1" s="1"/>
  <c r="C1077" i="1" l="1"/>
  <c r="D1077" i="1"/>
  <c r="F1077" i="1" s="1"/>
  <c r="I1077" i="1" s="1"/>
  <c r="H1077" i="1" a="1"/>
  <c r="H1077" i="1" s="1"/>
  <c r="B1078" i="1"/>
  <c r="G1078" i="1"/>
  <c r="A1078" i="1"/>
  <c r="J1076" i="1"/>
  <c r="I1076" i="1"/>
  <c r="K1076" i="1" s="1"/>
  <c r="C1078" i="1" l="1"/>
  <c r="D1078" i="1"/>
  <c r="F1078" i="1" s="1"/>
  <c r="I1078" i="1" s="1"/>
  <c r="H1078" i="1" a="1"/>
  <c r="H1078" i="1" s="1"/>
  <c r="B1079" i="1"/>
  <c r="G1079" i="1"/>
  <c r="A1079" i="1"/>
  <c r="J1077" i="1"/>
  <c r="K1077" i="1" s="1"/>
  <c r="B1080" i="1" l="1"/>
  <c r="G1080" i="1"/>
  <c r="H1079" i="1" a="1"/>
  <c r="H1079" i="1" s="1"/>
  <c r="A1080" i="1"/>
  <c r="D1079" i="1"/>
  <c r="C1079" i="1"/>
  <c r="J1078" i="1"/>
  <c r="K1078" i="1" s="1"/>
  <c r="F1079" i="1" l="1"/>
  <c r="I1079" i="1" s="1"/>
  <c r="D1080" i="1"/>
  <c r="F1080" i="1" s="1"/>
  <c r="C1080" i="1"/>
  <c r="G1081" i="1"/>
  <c r="B1081" i="1"/>
  <c r="H1080" i="1" a="1"/>
  <c r="H1080" i="1" s="1"/>
  <c r="A1081" i="1"/>
  <c r="J1079" i="1" l="1"/>
  <c r="K1079" i="1" s="1"/>
  <c r="D1081" i="1"/>
  <c r="F1081" i="1" s="1"/>
  <c r="C1081" i="1"/>
  <c r="B1082" i="1"/>
  <c r="H1081" i="1" a="1"/>
  <c r="H1081" i="1" s="1"/>
  <c r="G1082" i="1"/>
  <c r="A1082" i="1"/>
  <c r="J1080" i="1"/>
  <c r="I1080" i="1"/>
  <c r="K1080" i="1" s="1"/>
  <c r="C1082" i="1" l="1"/>
  <c r="D1082" i="1"/>
  <c r="F1082" i="1" s="1"/>
  <c r="H1082" i="1" a="1"/>
  <c r="H1082" i="1" s="1"/>
  <c r="G1083" i="1"/>
  <c r="B1083" i="1"/>
  <c r="A1083" i="1"/>
  <c r="J1081" i="1"/>
  <c r="I1081" i="1"/>
  <c r="K1081" i="1" s="1"/>
  <c r="C1083" i="1" l="1"/>
  <c r="D1083" i="1"/>
  <c r="F1083" i="1" s="1"/>
  <c r="G1084" i="1"/>
  <c r="B1084" i="1"/>
  <c r="H1083" i="1" a="1"/>
  <c r="H1083" i="1" s="1"/>
  <c r="A1084" i="1"/>
  <c r="J1082" i="1"/>
  <c r="I1082" i="1"/>
  <c r="K1082" i="1" s="1"/>
  <c r="I1083" i="1"/>
  <c r="C1084" i="1" l="1"/>
  <c r="D1084" i="1"/>
  <c r="F1084" i="1" s="1"/>
  <c r="B1085" i="1"/>
  <c r="G1085" i="1"/>
  <c r="H1084" i="1" a="1"/>
  <c r="H1084" i="1" s="1"/>
  <c r="A1085" i="1"/>
  <c r="J1083" i="1"/>
  <c r="K1083" i="1" s="1"/>
  <c r="D1085" i="1" l="1"/>
  <c r="C1085" i="1"/>
  <c r="B1086" i="1"/>
  <c r="G1086" i="1"/>
  <c r="H1085" i="1" a="1"/>
  <c r="H1085" i="1" s="1"/>
  <c r="A1086" i="1"/>
  <c r="J1084" i="1"/>
  <c r="I1084" i="1"/>
  <c r="K1084" i="1" s="1"/>
  <c r="F1085" i="1" l="1"/>
  <c r="I1085" i="1" s="1"/>
  <c r="C1086" i="1"/>
  <c r="D1086" i="1"/>
  <c r="B1087" i="1"/>
  <c r="G1087" i="1"/>
  <c r="H1086" i="1" a="1"/>
  <c r="H1086" i="1" s="1"/>
  <c r="A1087" i="1"/>
  <c r="J1085" i="1" l="1"/>
  <c r="K1085" i="1"/>
  <c r="F1086" i="1"/>
  <c r="I1086" i="1" s="1"/>
  <c r="D1087" i="1"/>
  <c r="C1087" i="1"/>
  <c r="H1087" i="1" a="1"/>
  <c r="H1087" i="1" s="1"/>
  <c r="G1088" i="1"/>
  <c r="B1088" i="1"/>
  <c r="A1088" i="1"/>
  <c r="J1086" i="1"/>
  <c r="K1086" i="1" l="1"/>
  <c r="F1087" i="1"/>
  <c r="I1087" i="1" s="1"/>
  <c r="D1088" i="1"/>
  <c r="F1088" i="1" s="1"/>
  <c r="C1088" i="1"/>
  <c r="H1088" i="1" a="1"/>
  <c r="H1088" i="1" s="1"/>
  <c r="G1089" i="1"/>
  <c r="B1089" i="1"/>
  <c r="A1089" i="1"/>
  <c r="J1087" i="1"/>
  <c r="K1087" i="1" l="1"/>
  <c r="D1089" i="1"/>
  <c r="F1089" i="1" s="1"/>
  <c r="I1089" i="1" s="1"/>
  <c r="C1089" i="1"/>
  <c r="G1090" i="1"/>
  <c r="B1090" i="1"/>
  <c r="H1089" i="1" a="1"/>
  <c r="H1089" i="1" s="1"/>
  <c r="A1090" i="1"/>
  <c r="J1088" i="1"/>
  <c r="I1088" i="1"/>
  <c r="K1088" i="1" s="1"/>
  <c r="D1090" i="1" l="1"/>
  <c r="F1090" i="1" s="1"/>
  <c r="I1090" i="1" s="1"/>
  <c r="C1090" i="1"/>
  <c r="B1091" i="1"/>
  <c r="G1091" i="1"/>
  <c r="H1090" i="1" a="1"/>
  <c r="H1090" i="1" s="1"/>
  <c r="A1091" i="1"/>
  <c r="J1089" i="1"/>
  <c r="K1089" i="1" s="1"/>
  <c r="C1091" i="1" l="1"/>
  <c r="D1091" i="1"/>
  <c r="F1091" i="1" s="1"/>
  <c r="I1091" i="1" s="1"/>
  <c r="B1092" i="1"/>
  <c r="G1092" i="1"/>
  <c r="H1091" i="1" a="1"/>
  <c r="H1091" i="1" s="1"/>
  <c r="A1092" i="1"/>
  <c r="J1090" i="1"/>
  <c r="K1090" i="1" s="1"/>
  <c r="C1092" i="1" l="1"/>
  <c r="D1092" i="1"/>
  <c r="F1092" i="1" s="1"/>
  <c r="B1093" i="1"/>
  <c r="G1093" i="1"/>
  <c r="H1092" i="1" a="1"/>
  <c r="H1092" i="1" s="1"/>
  <c r="A1093" i="1"/>
  <c r="J1091" i="1"/>
  <c r="K1091" i="1" s="1"/>
  <c r="C1093" i="1" l="1"/>
  <c r="D1093" i="1"/>
  <c r="F1093" i="1" s="1"/>
  <c r="I1093" i="1" s="1"/>
  <c r="H1093" i="1" a="1"/>
  <c r="H1093" i="1" s="1"/>
  <c r="B1094" i="1"/>
  <c r="G1094" i="1"/>
  <c r="A1094" i="1"/>
  <c r="J1092" i="1"/>
  <c r="I1092" i="1"/>
  <c r="K1092" i="1" s="1"/>
  <c r="D1094" i="1" l="1"/>
  <c r="F1094" i="1" s="1"/>
  <c r="I1094" i="1" s="1"/>
  <c r="C1094" i="1"/>
  <c r="B1095" i="1"/>
  <c r="G1095" i="1"/>
  <c r="H1094" i="1" a="1"/>
  <c r="H1094" i="1" s="1"/>
  <c r="A1095" i="1"/>
  <c r="J1093" i="1"/>
  <c r="K1093" i="1" s="1"/>
  <c r="D1095" i="1" l="1"/>
  <c r="F1095" i="1" s="1"/>
  <c r="I1095" i="1" s="1"/>
  <c r="C1095" i="1"/>
  <c r="G1096" i="1"/>
  <c r="B1096" i="1"/>
  <c r="H1095" i="1" a="1"/>
  <c r="H1095" i="1" s="1"/>
  <c r="A1096" i="1"/>
  <c r="J1094" i="1"/>
  <c r="K1094" i="1" s="1"/>
  <c r="C1096" i="1" l="1"/>
  <c r="D1096" i="1"/>
  <c r="F1096" i="1" s="1"/>
  <c r="G1097" i="1"/>
  <c r="B1097" i="1"/>
  <c r="H1096" i="1" a="1"/>
  <c r="H1096" i="1" s="1"/>
  <c r="A1097" i="1"/>
  <c r="J1095" i="1"/>
  <c r="K1095" i="1" s="1"/>
  <c r="D1097" i="1" l="1"/>
  <c r="F1097" i="1" s="1"/>
  <c r="I1097" i="1" s="1"/>
  <c r="C1097" i="1"/>
  <c r="H1097" i="1" a="1"/>
  <c r="H1097" i="1" s="1"/>
  <c r="G1098" i="1"/>
  <c r="B1098" i="1"/>
  <c r="A1098" i="1"/>
  <c r="J1096" i="1"/>
  <c r="I1096" i="1"/>
  <c r="K1096" i="1" s="1"/>
  <c r="D1098" i="1" l="1"/>
  <c r="F1098" i="1" s="1"/>
  <c r="C1098" i="1"/>
  <c r="B1099" i="1"/>
  <c r="H1098" i="1" a="1"/>
  <c r="H1098" i="1" s="1"/>
  <c r="G1099" i="1"/>
  <c r="A1099" i="1"/>
  <c r="J1097" i="1"/>
  <c r="K1097" i="1" s="1"/>
  <c r="C1099" i="1" l="1"/>
  <c r="D1099" i="1"/>
  <c r="F1099" i="1" s="1"/>
  <c r="B1100" i="1"/>
  <c r="H1099" i="1" a="1"/>
  <c r="H1099" i="1" s="1"/>
  <c r="G1100" i="1"/>
  <c r="A1100" i="1"/>
  <c r="J1098" i="1"/>
  <c r="I1098" i="1"/>
  <c r="K1098" i="1" s="1"/>
  <c r="J1099" i="1" l="1"/>
  <c r="C1100" i="1"/>
  <c r="D1100" i="1"/>
  <c r="F1100" i="1" s="1"/>
  <c r="G1101" i="1"/>
  <c r="H1100" i="1" a="1"/>
  <c r="H1100" i="1" s="1"/>
  <c r="B1101" i="1"/>
  <c r="A1101" i="1"/>
  <c r="I1099" i="1"/>
  <c r="K1099" i="1" s="1"/>
  <c r="D1101" i="1" l="1"/>
  <c r="F1101" i="1" s="1"/>
  <c r="I1101" i="1" s="1"/>
  <c r="C1101" i="1"/>
  <c r="G1102" i="1"/>
  <c r="H1101" i="1" a="1"/>
  <c r="H1101" i="1" s="1"/>
  <c r="B1102" i="1"/>
  <c r="A1102" i="1"/>
  <c r="J1100" i="1"/>
  <c r="I1100" i="1"/>
  <c r="K1100" i="1" s="1"/>
  <c r="D1102" i="1" l="1"/>
  <c r="C1102" i="1"/>
  <c r="G1103" i="1"/>
  <c r="H1102" i="1" a="1"/>
  <c r="H1102" i="1" s="1"/>
  <c r="B1103" i="1"/>
  <c r="A1103" i="1"/>
  <c r="J1101" i="1"/>
  <c r="K1101" i="1" s="1"/>
  <c r="F1102" i="1" l="1"/>
  <c r="I1102" i="1" s="1"/>
  <c r="D1103" i="1"/>
  <c r="F1103" i="1" s="1"/>
  <c r="C1103" i="1"/>
  <c r="B1104" i="1"/>
  <c r="G1104" i="1"/>
  <c r="H1103" i="1" a="1"/>
  <c r="H1103" i="1" s="1"/>
  <c r="A1104" i="1"/>
  <c r="J1102" i="1"/>
  <c r="K1102" i="1" l="1"/>
  <c r="D1104" i="1"/>
  <c r="F1104" i="1" s="1"/>
  <c r="C1104" i="1"/>
  <c r="J1103" i="1"/>
  <c r="B1105" i="1"/>
  <c r="H1104" i="1" a="1"/>
  <c r="H1104" i="1" s="1"/>
  <c r="G1105" i="1"/>
  <c r="A1105" i="1"/>
  <c r="I1103" i="1"/>
  <c r="K1103" i="1" s="1"/>
  <c r="C1105" i="1" l="1"/>
  <c r="D1105" i="1"/>
  <c r="F1105" i="1" s="1"/>
  <c r="I1105" i="1" s="1"/>
  <c r="B1106" i="1"/>
  <c r="G1106" i="1"/>
  <c r="H1105" i="1" a="1"/>
  <c r="H1105" i="1" s="1"/>
  <c r="A1106" i="1"/>
  <c r="J1104" i="1"/>
  <c r="I1104" i="1"/>
  <c r="K1104" i="1" s="1"/>
  <c r="C1106" i="1" l="1"/>
  <c r="D1106" i="1"/>
  <c r="F1106" i="1" s="1"/>
  <c r="B1107" i="1"/>
  <c r="G1107" i="1"/>
  <c r="H1106" i="1" a="1"/>
  <c r="H1106" i="1" s="1"/>
  <c r="A1107" i="1"/>
  <c r="J1105" i="1"/>
  <c r="K1105" i="1" s="1"/>
  <c r="D1107" i="1" l="1"/>
  <c r="F1107" i="1" s="1"/>
  <c r="C1107" i="1"/>
  <c r="H1107" i="1" a="1"/>
  <c r="H1107" i="1" s="1"/>
  <c r="G1108" i="1"/>
  <c r="B1108" i="1"/>
  <c r="A1108" i="1"/>
  <c r="J1106" i="1"/>
  <c r="I1106" i="1"/>
  <c r="K1106" i="1" s="1"/>
  <c r="D1108" i="1" l="1"/>
  <c r="F1108" i="1" s="1"/>
  <c r="I1108" i="1" s="1"/>
  <c r="C1108" i="1"/>
  <c r="G1109" i="1"/>
  <c r="B1109" i="1"/>
  <c r="H1108" i="1" a="1"/>
  <c r="H1108" i="1" s="1"/>
  <c r="A1109" i="1"/>
  <c r="J1107" i="1"/>
  <c r="I1107" i="1"/>
  <c r="K1107" i="1" s="1"/>
  <c r="C1109" i="1" l="1"/>
  <c r="D1109" i="1"/>
  <c r="F1109" i="1" s="1"/>
  <c r="B1110" i="1"/>
  <c r="H1109" i="1" a="1"/>
  <c r="H1109" i="1" s="1"/>
  <c r="G1110" i="1"/>
  <c r="A1110" i="1"/>
  <c r="J1108" i="1"/>
  <c r="K1108" i="1" s="1"/>
  <c r="C1110" i="1" l="1"/>
  <c r="D1110" i="1"/>
  <c r="F1110" i="1" s="1"/>
  <c r="G1111" i="1"/>
  <c r="B1111" i="1"/>
  <c r="H1110" i="1" a="1"/>
  <c r="H1110" i="1" s="1"/>
  <c r="A1111" i="1"/>
  <c r="J1109" i="1"/>
  <c r="I1109" i="1"/>
  <c r="K1109" i="1" s="1"/>
  <c r="C1111" i="1" l="1"/>
  <c r="D1111" i="1"/>
  <c r="H1111" i="1" a="1"/>
  <c r="H1111" i="1" s="1"/>
  <c r="B1112" i="1"/>
  <c r="G1112" i="1"/>
  <c r="A1112" i="1"/>
  <c r="J1110" i="1"/>
  <c r="I1110" i="1"/>
  <c r="K1110" i="1" s="1"/>
  <c r="F1111" i="1" l="1"/>
  <c r="I1111" i="1" s="1"/>
  <c r="D1112" i="1"/>
  <c r="F1112" i="1" s="1"/>
  <c r="C1112" i="1"/>
  <c r="B1113" i="1"/>
  <c r="H1112" i="1" a="1"/>
  <c r="H1112" i="1" s="1"/>
  <c r="G1113" i="1"/>
  <c r="A1113" i="1"/>
  <c r="J1111" i="1"/>
  <c r="K1111" i="1" l="1"/>
  <c r="C1113" i="1"/>
  <c r="D1113" i="1"/>
  <c r="F1113" i="1" s="1"/>
  <c r="B1114" i="1"/>
  <c r="H1113" i="1" a="1"/>
  <c r="H1113" i="1" s="1"/>
  <c r="G1114" i="1"/>
  <c r="A1114" i="1"/>
  <c r="J1112" i="1"/>
  <c r="I1112" i="1"/>
  <c r="K1112" i="1" s="1"/>
  <c r="D1114" i="1" l="1"/>
  <c r="F1114" i="1" s="1"/>
  <c r="C1114" i="1"/>
  <c r="B1115" i="1"/>
  <c r="H1114" i="1" a="1"/>
  <c r="H1114" i="1" s="1"/>
  <c r="G1115" i="1"/>
  <c r="A1115" i="1"/>
  <c r="J1113" i="1"/>
  <c r="I1113" i="1"/>
  <c r="K1113" i="1" s="1"/>
  <c r="D1115" i="1" l="1"/>
  <c r="F1115" i="1" s="1"/>
  <c r="C1115" i="1"/>
  <c r="H1115" i="1" a="1"/>
  <c r="H1115" i="1" s="1"/>
  <c r="G1116" i="1"/>
  <c r="B1116" i="1"/>
  <c r="A1116" i="1"/>
  <c r="J1114" i="1"/>
  <c r="I1114" i="1"/>
  <c r="K1114" i="1" s="1"/>
  <c r="D1116" i="1" l="1"/>
  <c r="F1116" i="1" s="1"/>
  <c r="C1116" i="1"/>
  <c r="B1117" i="1"/>
  <c r="H1116" i="1" a="1"/>
  <c r="H1116" i="1" s="1"/>
  <c r="G1117" i="1"/>
  <c r="A1117" i="1"/>
  <c r="J1115" i="1"/>
  <c r="I1115" i="1"/>
  <c r="K1115" i="1" s="1"/>
  <c r="J1116" i="1" l="1"/>
  <c r="I1116" i="1"/>
  <c r="K1116" i="1" s="1"/>
  <c r="D1117" i="1"/>
  <c r="F1117" i="1" s="1"/>
  <c r="C1117" i="1"/>
  <c r="B1118" i="1"/>
  <c r="G1118" i="1"/>
  <c r="H1117" i="1" a="1"/>
  <c r="H1117" i="1" s="1"/>
  <c r="A1118" i="1"/>
  <c r="D1118" i="1" l="1"/>
  <c r="C1118" i="1"/>
  <c r="H1118" i="1" a="1"/>
  <c r="H1118" i="1" s="1"/>
  <c r="B1119" i="1"/>
  <c r="G1119" i="1"/>
  <c r="A1119" i="1"/>
  <c r="J1117" i="1"/>
  <c r="I1117" i="1"/>
  <c r="K1117" i="1" s="1"/>
  <c r="F1118" i="1" l="1"/>
  <c r="I1118" i="1" s="1"/>
  <c r="D1119" i="1"/>
  <c r="F1119" i="1" s="1"/>
  <c r="C1119" i="1"/>
  <c r="G1120" i="1"/>
  <c r="H1119" i="1" a="1"/>
  <c r="H1119" i="1" s="1"/>
  <c r="B1120" i="1"/>
  <c r="A1120" i="1"/>
  <c r="J1118" i="1" l="1"/>
  <c r="K1118" i="1" s="1"/>
  <c r="D1120" i="1"/>
  <c r="F1120" i="1" s="1"/>
  <c r="I1120" i="1" s="1"/>
  <c r="C1120" i="1"/>
  <c r="B1121" i="1"/>
  <c r="H1120" i="1" a="1"/>
  <c r="H1120" i="1" s="1"/>
  <c r="G1121" i="1"/>
  <c r="A1121" i="1"/>
  <c r="J1119" i="1"/>
  <c r="I1119" i="1"/>
  <c r="K1119" i="1" s="1"/>
  <c r="D1121" i="1" l="1"/>
  <c r="C1121" i="1"/>
  <c r="G1122" i="1"/>
  <c r="H1121" i="1" a="1"/>
  <c r="H1121" i="1" s="1"/>
  <c r="B1122" i="1"/>
  <c r="A1122" i="1"/>
  <c r="J1120" i="1"/>
  <c r="K1120" i="1" s="1"/>
  <c r="F1121" i="1" l="1"/>
  <c r="I1121" i="1" s="1"/>
  <c r="D1122" i="1"/>
  <c r="C1122" i="1"/>
  <c r="H1122" i="1" a="1"/>
  <c r="H1122" i="1" s="1"/>
  <c r="G1123" i="1"/>
  <c r="B1123" i="1"/>
  <c r="A1123" i="1"/>
  <c r="J1121" i="1" l="1"/>
  <c r="K1121" i="1" s="1"/>
  <c r="F1122" i="1"/>
  <c r="I1122" i="1" s="1"/>
  <c r="C1123" i="1"/>
  <c r="D1123" i="1"/>
  <c r="F1123" i="1" s="1"/>
  <c r="G1124" i="1"/>
  <c r="B1124" i="1"/>
  <c r="H1123" i="1" a="1"/>
  <c r="H1123" i="1" s="1"/>
  <c r="A1124" i="1"/>
  <c r="J1122" i="1"/>
  <c r="K1122" i="1" l="1"/>
  <c r="D1124" i="1"/>
  <c r="F1124" i="1" s="1"/>
  <c r="C1124" i="1"/>
  <c r="B1125" i="1"/>
  <c r="G1125" i="1"/>
  <c r="H1124" i="1" a="1"/>
  <c r="H1124" i="1" s="1"/>
  <c r="A1125" i="1"/>
  <c r="J1123" i="1"/>
  <c r="I1123" i="1"/>
  <c r="K1123" i="1" s="1"/>
  <c r="I1124" i="1"/>
  <c r="C1125" i="1" l="1"/>
  <c r="D1125" i="1"/>
  <c r="F1125" i="1" s="1"/>
  <c r="G1126" i="1"/>
  <c r="B1126" i="1"/>
  <c r="H1125" i="1" a="1"/>
  <c r="H1125" i="1" s="1"/>
  <c r="A1126" i="1"/>
  <c r="J1124" i="1"/>
  <c r="K1124" i="1" s="1"/>
  <c r="C1126" i="1" l="1"/>
  <c r="D1126" i="1"/>
  <c r="F1126" i="1" s="1"/>
  <c r="H1126" i="1" a="1"/>
  <c r="H1126" i="1" s="1"/>
  <c r="G1127" i="1"/>
  <c r="B1127" i="1"/>
  <c r="A1127" i="1"/>
  <c r="J1125" i="1"/>
  <c r="I1125" i="1"/>
  <c r="K1125" i="1" s="1"/>
  <c r="I1126" i="1"/>
  <c r="D1127" i="1" l="1"/>
  <c r="C1127" i="1"/>
  <c r="B1128" i="1"/>
  <c r="G1128" i="1"/>
  <c r="H1127" i="1" a="1"/>
  <c r="H1127" i="1" s="1"/>
  <c r="A1128" i="1"/>
  <c r="J1126" i="1"/>
  <c r="K1126" i="1" s="1"/>
  <c r="F1127" i="1" l="1"/>
  <c r="I1127" i="1" s="1"/>
  <c r="C1128" i="1"/>
  <c r="D1128" i="1"/>
  <c r="H1128" i="1" a="1"/>
  <c r="H1128" i="1" s="1"/>
  <c r="G1129" i="1"/>
  <c r="B1129" i="1"/>
  <c r="A1129" i="1"/>
  <c r="J1127" i="1"/>
  <c r="K1127" i="1" l="1"/>
  <c r="F1128" i="1"/>
  <c r="I1128" i="1" s="1"/>
  <c r="C1129" i="1"/>
  <c r="D1129" i="1"/>
  <c r="F1129" i="1" s="1"/>
  <c r="H1129" i="1" a="1"/>
  <c r="H1129" i="1" s="1"/>
  <c r="G1130" i="1"/>
  <c r="B1130" i="1"/>
  <c r="A1130" i="1"/>
  <c r="J1128" i="1"/>
  <c r="K1128" i="1" l="1"/>
  <c r="C1130" i="1"/>
  <c r="D1130" i="1"/>
  <c r="F1130" i="1" s="1"/>
  <c r="I1130" i="1" s="1"/>
  <c r="B1131" i="1"/>
  <c r="H1130" i="1" a="1"/>
  <c r="H1130" i="1" s="1"/>
  <c r="G1131" i="1"/>
  <c r="A1131" i="1"/>
  <c r="J1129" i="1"/>
  <c r="I1129" i="1"/>
  <c r="K1129" i="1" s="1"/>
  <c r="D1131" i="1" l="1"/>
  <c r="F1131" i="1" s="1"/>
  <c r="C1131" i="1"/>
  <c r="G1132" i="1"/>
  <c r="H1131" i="1" a="1"/>
  <c r="H1131" i="1" s="1"/>
  <c r="B1132" i="1"/>
  <c r="A1132" i="1"/>
  <c r="J1130" i="1"/>
  <c r="K1130" i="1" s="1"/>
  <c r="D1132" i="1" l="1"/>
  <c r="F1132" i="1" s="1"/>
  <c r="I1132" i="1" s="1"/>
  <c r="C1132" i="1"/>
  <c r="H1132" i="1" a="1"/>
  <c r="H1132" i="1" s="1"/>
  <c r="G1133" i="1"/>
  <c r="B1133" i="1"/>
  <c r="A1133" i="1"/>
  <c r="J1131" i="1"/>
  <c r="I1131" i="1"/>
  <c r="K1131" i="1" l="1"/>
  <c r="D1133" i="1"/>
  <c r="F1133" i="1" s="1"/>
  <c r="C1133" i="1"/>
  <c r="B1134" i="1"/>
  <c r="H1133" i="1" a="1"/>
  <c r="H1133" i="1" s="1"/>
  <c r="G1134" i="1"/>
  <c r="A1134" i="1"/>
  <c r="J1132" i="1"/>
  <c r="K1132" i="1" s="1"/>
  <c r="D1134" i="1" l="1"/>
  <c r="F1134" i="1" s="1"/>
  <c r="I1134" i="1" s="1"/>
  <c r="C1134" i="1"/>
  <c r="H1134" i="1" a="1"/>
  <c r="H1134" i="1" s="1"/>
  <c r="G1135" i="1"/>
  <c r="B1135" i="1"/>
  <c r="A1135" i="1"/>
  <c r="J1133" i="1"/>
  <c r="I1133" i="1"/>
  <c r="K1133" i="1" s="1"/>
  <c r="D1135" i="1" l="1"/>
  <c r="F1135" i="1" s="1"/>
  <c r="I1135" i="1" s="1"/>
  <c r="C1135" i="1"/>
  <c r="G1136" i="1"/>
  <c r="H1135" i="1" a="1"/>
  <c r="H1135" i="1" s="1"/>
  <c r="B1136" i="1"/>
  <c r="A1136" i="1"/>
  <c r="J1134" i="1"/>
  <c r="K1134" i="1" s="1"/>
  <c r="C1136" i="1" l="1"/>
  <c r="D1136" i="1"/>
  <c r="F1136" i="1" s="1"/>
  <c r="B1137" i="1"/>
  <c r="G1137" i="1"/>
  <c r="H1136" i="1" a="1"/>
  <c r="H1136" i="1" s="1"/>
  <c r="A1137" i="1"/>
  <c r="J1135" i="1"/>
  <c r="K1135" i="1" s="1"/>
  <c r="C1137" i="1" l="1"/>
  <c r="D1137" i="1"/>
  <c r="F1137" i="1" s="1"/>
  <c r="H1137" i="1" a="1"/>
  <c r="H1137" i="1" s="1"/>
  <c r="G1138" i="1"/>
  <c r="B1138" i="1"/>
  <c r="A1138" i="1"/>
  <c r="J1136" i="1"/>
  <c r="I1136" i="1"/>
  <c r="K1136" i="1" s="1"/>
  <c r="C1138" i="1" l="1"/>
  <c r="D1138" i="1"/>
  <c r="G1139" i="1"/>
  <c r="H1138" i="1" a="1"/>
  <c r="H1138" i="1" s="1"/>
  <c r="B1139" i="1"/>
  <c r="A1139" i="1"/>
  <c r="J1137" i="1"/>
  <c r="I1137" i="1"/>
  <c r="K1137" i="1" s="1"/>
  <c r="F1138" i="1" l="1"/>
  <c r="I1138" i="1" s="1"/>
  <c r="C1139" i="1"/>
  <c r="D1139" i="1"/>
  <c r="G1140" i="1"/>
  <c r="B1140" i="1"/>
  <c r="H1139" i="1" a="1"/>
  <c r="H1139" i="1" s="1"/>
  <c r="A1140" i="1"/>
  <c r="J1138" i="1"/>
  <c r="K1138" i="1" l="1"/>
  <c r="F1139" i="1"/>
  <c r="I1139" i="1" s="1"/>
  <c r="C1140" i="1"/>
  <c r="D1140" i="1"/>
  <c r="F1140" i="1" s="1"/>
  <c r="H1140" i="1" a="1"/>
  <c r="H1140" i="1" s="1"/>
  <c r="B1141" i="1"/>
  <c r="G1141" i="1"/>
  <c r="A1141" i="1"/>
  <c r="J1139" i="1"/>
  <c r="K1139" i="1" l="1"/>
  <c r="D1141" i="1"/>
  <c r="F1141" i="1" s="1"/>
  <c r="C1141" i="1"/>
  <c r="G1142" i="1"/>
  <c r="B1142" i="1"/>
  <c r="H1141" i="1" a="1"/>
  <c r="H1141" i="1" s="1"/>
  <c r="A1142" i="1"/>
  <c r="J1140" i="1"/>
  <c r="I1140" i="1"/>
  <c r="K1140" i="1" s="1"/>
  <c r="I1141" i="1"/>
  <c r="D1142" i="1" l="1"/>
  <c r="F1142" i="1" s="1"/>
  <c r="C1142" i="1"/>
  <c r="B1143" i="1"/>
  <c r="G1143" i="1"/>
  <c r="H1142" i="1" a="1"/>
  <c r="H1142" i="1" s="1"/>
  <c r="A1143" i="1"/>
  <c r="J1141" i="1"/>
  <c r="K1141" i="1" s="1"/>
  <c r="D1143" i="1" l="1"/>
  <c r="C1143" i="1"/>
  <c r="B1144" i="1"/>
  <c r="G1144" i="1"/>
  <c r="H1143" i="1" a="1"/>
  <c r="H1143" i="1" s="1"/>
  <c r="A1144" i="1"/>
  <c r="J1142" i="1"/>
  <c r="I1142" i="1"/>
  <c r="K1142" i="1" s="1"/>
  <c r="F1143" i="1" l="1"/>
  <c r="I1143" i="1" s="1"/>
  <c r="C1144" i="1"/>
  <c r="D1144" i="1"/>
  <c r="F1144" i="1" s="1"/>
  <c r="H1144" i="1" a="1"/>
  <c r="H1144" i="1" s="1"/>
  <c r="B1145" i="1"/>
  <c r="G1145" i="1"/>
  <c r="A1145" i="1"/>
  <c r="J1143" i="1"/>
  <c r="K1143" i="1" l="1"/>
  <c r="D1145" i="1"/>
  <c r="F1145" i="1" s="1"/>
  <c r="C1145" i="1"/>
  <c r="G1146" i="1"/>
  <c r="B1146" i="1"/>
  <c r="H1145" i="1" a="1"/>
  <c r="H1145" i="1" s="1"/>
  <c r="A1146" i="1"/>
  <c r="J1144" i="1"/>
  <c r="I1144" i="1"/>
  <c r="K1144" i="1" s="1"/>
  <c r="D1146" i="1" l="1"/>
  <c r="F1146" i="1" s="1"/>
  <c r="C1146" i="1"/>
  <c r="B1147" i="1"/>
  <c r="H1146" i="1" a="1"/>
  <c r="H1146" i="1" s="1"/>
  <c r="G1147" i="1"/>
  <c r="A1147" i="1"/>
  <c r="J1145" i="1"/>
  <c r="I1145" i="1"/>
  <c r="K1145" i="1" s="1"/>
  <c r="D1147" i="1" l="1"/>
  <c r="C1147" i="1"/>
  <c r="G1148" i="1"/>
  <c r="B1148" i="1"/>
  <c r="H1147" i="1" a="1"/>
  <c r="H1147" i="1" s="1"/>
  <c r="A1148" i="1"/>
  <c r="J1146" i="1"/>
  <c r="I1146" i="1"/>
  <c r="K1146" i="1" s="1"/>
  <c r="F1147" i="1" l="1"/>
  <c r="I1147" i="1" s="1"/>
  <c r="D1148" i="1"/>
  <c r="F1148" i="1" s="1"/>
  <c r="C1148" i="1"/>
  <c r="H1148" i="1" a="1"/>
  <c r="H1148" i="1" s="1"/>
  <c r="G1149" i="1"/>
  <c r="B1149" i="1"/>
  <c r="A1149" i="1"/>
  <c r="J1147" i="1" l="1"/>
  <c r="K1147" i="1" s="1"/>
  <c r="C1149" i="1"/>
  <c r="D1149" i="1"/>
  <c r="H1149" i="1" a="1"/>
  <c r="H1149" i="1" s="1"/>
  <c r="B1150" i="1"/>
  <c r="G1150" i="1"/>
  <c r="A1150" i="1"/>
  <c r="J1148" i="1"/>
  <c r="I1148" i="1"/>
  <c r="K1148" i="1" s="1"/>
  <c r="F1149" i="1" l="1"/>
  <c r="I1149" i="1" s="1"/>
  <c r="D1150" i="1"/>
  <c r="F1150" i="1" s="1"/>
  <c r="C1150" i="1"/>
  <c r="H1150" i="1" a="1"/>
  <c r="H1150" i="1" s="1"/>
  <c r="B1151" i="1"/>
  <c r="G1151" i="1"/>
  <c r="A1151" i="1"/>
  <c r="J1149" i="1" l="1"/>
  <c r="K1149" i="1"/>
  <c r="D1151" i="1"/>
  <c r="F1151" i="1" s="1"/>
  <c r="I1151" i="1" s="1"/>
  <c r="C1151" i="1"/>
  <c r="B1152" i="1"/>
  <c r="G1152" i="1"/>
  <c r="H1151" i="1" a="1"/>
  <c r="H1151" i="1" s="1"/>
  <c r="A1152" i="1"/>
  <c r="J1150" i="1"/>
  <c r="I1150" i="1"/>
  <c r="K1150" i="1" s="1"/>
  <c r="C1152" i="1" l="1"/>
  <c r="D1152" i="1"/>
  <c r="G1153" i="1"/>
  <c r="B1153" i="1"/>
  <c r="H1152" i="1" a="1"/>
  <c r="H1152" i="1" s="1"/>
  <c r="A1153" i="1"/>
  <c r="J1151" i="1"/>
  <c r="K1151" i="1" s="1"/>
  <c r="F1152" i="1" l="1"/>
  <c r="I1152" i="1" s="1"/>
  <c r="C1153" i="1"/>
  <c r="D1153" i="1"/>
  <c r="B1154" i="1"/>
  <c r="G1154" i="1"/>
  <c r="H1153" i="1" a="1"/>
  <c r="H1153" i="1" s="1"/>
  <c r="A1154" i="1"/>
  <c r="J1152" i="1" l="1"/>
  <c r="K1152" i="1" s="1"/>
  <c r="F1153" i="1"/>
  <c r="I1153" i="1" s="1"/>
  <c r="D1154" i="1"/>
  <c r="C1154" i="1"/>
  <c r="B1155" i="1"/>
  <c r="G1155" i="1"/>
  <c r="H1154" i="1" a="1"/>
  <c r="H1154" i="1" s="1"/>
  <c r="A1155" i="1"/>
  <c r="J1153" i="1" l="1"/>
  <c r="K1153" i="1"/>
  <c r="F1154" i="1"/>
  <c r="I1154" i="1" s="1"/>
  <c r="C1155" i="1"/>
  <c r="D1155" i="1"/>
  <c r="F1155" i="1" s="1"/>
  <c r="B1156" i="1"/>
  <c r="G1156" i="1"/>
  <c r="H1155" i="1" a="1"/>
  <c r="H1155" i="1" s="1"/>
  <c r="A1156" i="1"/>
  <c r="J1154" i="1" l="1"/>
  <c r="K1154" i="1"/>
  <c r="C1156" i="1"/>
  <c r="D1156" i="1"/>
  <c r="F1156" i="1" s="1"/>
  <c r="H1156" i="1" a="1"/>
  <c r="H1156" i="1" s="1"/>
  <c r="G1157" i="1"/>
  <c r="B1157" i="1"/>
  <c r="A1157" i="1"/>
  <c r="J1155" i="1"/>
  <c r="I1155" i="1"/>
  <c r="K1155" i="1" s="1"/>
  <c r="D1157" i="1" l="1"/>
  <c r="C1157" i="1"/>
  <c r="G1158" i="1"/>
  <c r="B1158" i="1"/>
  <c r="H1157" i="1" a="1"/>
  <c r="H1157" i="1" s="1"/>
  <c r="A1158" i="1"/>
  <c r="J1156" i="1"/>
  <c r="I1156" i="1"/>
  <c r="K1156" i="1" s="1"/>
  <c r="F1157" i="1" l="1"/>
  <c r="I1157" i="1" s="1"/>
  <c r="D1158" i="1"/>
  <c r="F1158" i="1" s="1"/>
  <c r="C1158" i="1"/>
  <c r="B1159" i="1"/>
  <c r="G1159" i="1"/>
  <c r="H1158" i="1" a="1"/>
  <c r="H1158" i="1" s="1"/>
  <c r="A1159" i="1"/>
  <c r="J1157" i="1" l="1"/>
  <c r="K1157" i="1"/>
  <c r="D1159" i="1"/>
  <c r="C1159" i="1"/>
  <c r="G1160" i="1"/>
  <c r="B1160" i="1"/>
  <c r="H1159" i="1" a="1"/>
  <c r="H1159" i="1" s="1"/>
  <c r="A1160" i="1"/>
  <c r="J1158" i="1"/>
  <c r="I1158" i="1"/>
  <c r="K1158" i="1" s="1"/>
  <c r="F1159" i="1" l="1"/>
  <c r="I1159" i="1" s="1"/>
  <c r="C1160" i="1"/>
  <c r="D1160" i="1"/>
  <c r="F1160" i="1" s="1"/>
  <c r="B1161" i="1"/>
  <c r="G1161" i="1"/>
  <c r="H1160" i="1" a="1"/>
  <c r="H1160" i="1" s="1"/>
  <c r="A1161" i="1"/>
  <c r="J1159" i="1"/>
  <c r="K1159" i="1" l="1"/>
  <c r="C1161" i="1"/>
  <c r="D1161" i="1"/>
  <c r="G1162" i="1"/>
  <c r="B1162" i="1"/>
  <c r="H1161" i="1" a="1"/>
  <c r="H1161" i="1" s="1"/>
  <c r="A1162" i="1"/>
  <c r="J1160" i="1"/>
  <c r="I1160" i="1"/>
  <c r="K1160" i="1" s="1"/>
  <c r="F1161" i="1" l="1"/>
  <c r="I1161" i="1" s="1"/>
  <c r="D1162" i="1"/>
  <c r="C1162" i="1"/>
  <c r="G1163" i="1"/>
  <c r="H1162" i="1" a="1"/>
  <c r="H1162" i="1" s="1"/>
  <c r="B1163" i="1"/>
  <c r="A1163" i="1"/>
  <c r="J1161" i="1"/>
  <c r="K1161" i="1" l="1"/>
  <c r="F1162" i="1"/>
  <c r="I1162" i="1" s="1"/>
  <c r="C1163" i="1"/>
  <c r="D1163" i="1"/>
  <c r="B1164" i="1"/>
  <c r="G1164" i="1"/>
  <c r="H1163" i="1" a="1"/>
  <c r="H1163" i="1" s="1"/>
  <c r="A1164" i="1"/>
  <c r="J1162" i="1" l="1"/>
  <c r="K1162" i="1" s="1"/>
  <c r="F1163" i="1"/>
  <c r="I1163" i="1" s="1"/>
  <c r="C1164" i="1"/>
  <c r="D1164" i="1"/>
  <c r="F1164" i="1" s="1"/>
  <c r="B1165" i="1"/>
  <c r="H1164" i="1" a="1"/>
  <c r="H1164" i="1" s="1"/>
  <c r="G1165" i="1"/>
  <c r="A1165" i="1"/>
  <c r="J1163" i="1"/>
  <c r="K1163" i="1" l="1"/>
  <c r="D1165" i="1"/>
  <c r="C1165" i="1"/>
  <c r="G1166" i="1"/>
  <c r="B1166" i="1"/>
  <c r="H1165" i="1" a="1"/>
  <c r="H1165" i="1" s="1"/>
  <c r="A1166" i="1"/>
  <c r="J1164" i="1"/>
  <c r="I1164" i="1"/>
  <c r="K1164" i="1" s="1"/>
  <c r="F1165" i="1" l="1"/>
  <c r="I1165" i="1" s="1"/>
  <c r="C1166" i="1"/>
  <c r="D1166" i="1"/>
  <c r="F1166" i="1" s="1"/>
  <c r="B1167" i="1"/>
  <c r="G1167" i="1"/>
  <c r="H1166" i="1" a="1"/>
  <c r="H1166" i="1" s="1"/>
  <c r="A1167" i="1"/>
  <c r="J1165" i="1" l="1"/>
  <c r="K1165" i="1" s="1"/>
  <c r="D1167" i="1"/>
  <c r="F1167" i="1" s="1"/>
  <c r="I1167" i="1" s="1"/>
  <c r="C1167" i="1"/>
  <c r="G1168" i="1"/>
  <c r="B1168" i="1"/>
  <c r="H1167" i="1" a="1"/>
  <c r="H1167" i="1" s="1"/>
  <c r="A1168" i="1"/>
  <c r="J1166" i="1"/>
  <c r="I1166" i="1"/>
  <c r="K1166" i="1" s="1"/>
  <c r="D1168" i="1" l="1"/>
  <c r="F1168" i="1" s="1"/>
  <c r="C1168" i="1"/>
  <c r="H1168" i="1" a="1"/>
  <c r="H1168" i="1" s="1"/>
  <c r="G1169" i="1"/>
  <c r="B1169" i="1"/>
  <c r="A1169" i="1"/>
  <c r="J1167" i="1"/>
  <c r="K1167" i="1" s="1"/>
  <c r="D1169" i="1" l="1"/>
  <c r="F1169" i="1" s="1"/>
  <c r="I1169" i="1" s="1"/>
  <c r="C1169" i="1"/>
  <c r="B1170" i="1"/>
  <c r="G1170" i="1"/>
  <c r="H1169" i="1" a="1"/>
  <c r="H1169" i="1" s="1"/>
  <c r="A1170" i="1"/>
  <c r="J1168" i="1"/>
  <c r="I1168" i="1"/>
  <c r="K1168" i="1" s="1"/>
  <c r="C1170" i="1" l="1"/>
  <c r="D1170" i="1"/>
  <c r="F1170" i="1" s="1"/>
  <c r="B1171" i="1"/>
  <c r="G1171" i="1"/>
  <c r="H1170" i="1" a="1"/>
  <c r="H1170" i="1" s="1"/>
  <c r="A1171" i="1"/>
  <c r="J1169" i="1"/>
  <c r="K1169" i="1" s="1"/>
  <c r="D1171" i="1" l="1"/>
  <c r="C1171" i="1"/>
  <c r="H1171" i="1" a="1"/>
  <c r="H1171" i="1" s="1"/>
  <c r="B1172" i="1"/>
  <c r="G1172" i="1"/>
  <c r="A1172" i="1"/>
  <c r="J1170" i="1"/>
  <c r="I1170" i="1"/>
  <c r="K1170" i="1" s="1"/>
  <c r="F1171" i="1" l="1"/>
  <c r="I1171" i="1" s="1"/>
  <c r="D1172" i="1"/>
  <c r="C1172" i="1"/>
  <c r="H1172" i="1" a="1"/>
  <c r="H1172" i="1" s="1"/>
  <c r="B1173" i="1"/>
  <c r="G1173" i="1"/>
  <c r="A1173" i="1"/>
  <c r="J1171" i="1" l="1"/>
  <c r="K1171" i="1" s="1"/>
  <c r="F1172" i="1"/>
  <c r="I1172" i="1" s="1"/>
  <c r="D1173" i="1"/>
  <c r="F1173" i="1" s="1"/>
  <c r="I1173" i="1" s="1"/>
  <c r="C1173" i="1"/>
  <c r="H1173" i="1" a="1"/>
  <c r="H1173" i="1" s="1"/>
  <c r="B1174" i="1"/>
  <c r="G1174" i="1"/>
  <c r="A1174" i="1"/>
  <c r="J1172" i="1"/>
  <c r="K1172" i="1" l="1"/>
  <c r="C1174" i="1"/>
  <c r="D1174" i="1"/>
  <c r="F1174" i="1" s="1"/>
  <c r="B1175" i="1"/>
  <c r="H1174" i="1" a="1"/>
  <c r="H1174" i="1" s="1"/>
  <c r="G1175" i="1"/>
  <c r="A1175" i="1"/>
  <c r="J1173" i="1"/>
  <c r="K1173" i="1" s="1"/>
  <c r="C1175" i="1" l="1"/>
  <c r="D1175" i="1"/>
  <c r="F1175" i="1" s="1"/>
  <c r="H1175" i="1" a="1"/>
  <c r="H1175" i="1" s="1"/>
  <c r="B1176" i="1"/>
  <c r="G1176" i="1"/>
  <c r="A1176" i="1"/>
  <c r="J1174" i="1"/>
  <c r="I1175" i="1"/>
  <c r="I1174" i="1"/>
  <c r="K1174" i="1" s="1"/>
  <c r="C1176" i="1" l="1"/>
  <c r="D1176" i="1"/>
  <c r="F1176" i="1" s="1"/>
  <c r="H1176" i="1" a="1"/>
  <c r="H1176" i="1" s="1"/>
  <c r="G1177" i="1"/>
  <c r="B1177" i="1"/>
  <c r="A1177" i="1"/>
  <c r="J1175" i="1"/>
  <c r="K1175" i="1" s="1"/>
  <c r="D1177" i="1" l="1"/>
  <c r="C1177" i="1"/>
  <c r="H1177" i="1" a="1"/>
  <c r="H1177" i="1" s="1"/>
  <c r="B1178" i="1"/>
  <c r="G1178" i="1"/>
  <c r="A1178" i="1"/>
  <c r="J1176" i="1"/>
  <c r="I1176" i="1"/>
  <c r="K1176" i="1" s="1"/>
  <c r="F1177" i="1" l="1"/>
  <c r="I1177" i="1" s="1"/>
  <c r="C1178" i="1"/>
  <c r="D1178" i="1"/>
  <c r="F1178" i="1" s="1"/>
  <c r="H1178" i="1" a="1"/>
  <c r="H1178" i="1" s="1"/>
  <c r="B1179" i="1"/>
  <c r="G1179" i="1"/>
  <c r="A1179" i="1"/>
  <c r="J1177" i="1"/>
  <c r="K1177" i="1" l="1"/>
  <c r="D1179" i="1"/>
  <c r="C1179" i="1"/>
  <c r="H1179" i="1" a="1"/>
  <c r="H1179" i="1" s="1"/>
  <c r="B1180" i="1"/>
  <c r="G1180" i="1"/>
  <c r="A1180" i="1"/>
  <c r="J1178" i="1"/>
  <c r="I1178" i="1"/>
  <c r="K1178" i="1" s="1"/>
  <c r="F1179" i="1" l="1"/>
  <c r="I1179" i="1" s="1"/>
  <c r="C1180" i="1"/>
  <c r="D1180" i="1"/>
  <c r="F1180" i="1" s="1"/>
  <c r="G1181" i="1"/>
  <c r="H1180" i="1" a="1"/>
  <c r="H1180" i="1" s="1"/>
  <c r="B1181" i="1"/>
  <c r="A1181" i="1"/>
  <c r="J1179" i="1" l="1"/>
  <c r="K1179" i="1" s="1"/>
  <c r="D1181" i="1"/>
  <c r="F1181" i="1" s="1"/>
  <c r="C1181" i="1"/>
  <c r="B1182" i="1"/>
  <c r="H1181" i="1" a="1"/>
  <c r="H1181" i="1" s="1"/>
  <c r="G1182" i="1"/>
  <c r="A1182" i="1"/>
  <c r="J1180" i="1"/>
  <c r="I1180" i="1"/>
  <c r="K1180" i="1" s="1"/>
  <c r="D1182" i="1" l="1"/>
  <c r="F1182" i="1" s="1"/>
  <c r="C1182" i="1"/>
  <c r="G1183" i="1"/>
  <c r="H1182" i="1" a="1"/>
  <c r="H1182" i="1" s="1"/>
  <c r="B1183" i="1"/>
  <c r="A1183" i="1"/>
  <c r="J1181" i="1"/>
  <c r="I1181" i="1"/>
  <c r="K1181" i="1" s="1"/>
  <c r="C1183" i="1" l="1"/>
  <c r="D1183" i="1"/>
  <c r="G1184" i="1"/>
  <c r="B1184" i="1"/>
  <c r="H1183" i="1" a="1"/>
  <c r="H1183" i="1" s="1"/>
  <c r="A1184" i="1"/>
  <c r="J1182" i="1"/>
  <c r="I1182" i="1"/>
  <c r="K1182" i="1" s="1"/>
  <c r="F1183" i="1" l="1"/>
  <c r="I1183" i="1" s="1"/>
  <c r="D1184" i="1"/>
  <c r="F1184" i="1" s="1"/>
  <c r="C1184" i="1"/>
  <c r="G1185" i="1"/>
  <c r="B1185" i="1"/>
  <c r="H1184" i="1" a="1"/>
  <c r="H1184" i="1" s="1"/>
  <c r="A1185" i="1"/>
  <c r="J1183" i="1"/>
  <c r="K1183" i="1" l="1"/>
  <c r="D1185" i="1"/>
  <c r="F1185" i="1" s="1"/>
  <c r="I1185" i="1" s="1"/>
  <c r="C1185" i="1"/>
  <c r="G1186" i="1"/>
  <c r="H1185" i="1" a="1"/>
  <c r="H1185" i="1" s="1"/>
  <c r="B1186" i="1"/>
  <c r="A1186" i="1"/>
  <c r="J1184" i="1"/>
  <c r="I1184" i="1"/>
  <c r="K1184" i="1" s="1"/>
  <c r="C1186" i="1" l="1"/>
  <c r="D1186" i="1"/>
  <c r="F1186" i="1" s="1"/>
  <c r="H1186" i="1" a="1"/>
  <c r="H1186" i="1" s="1"/>
  <c r="G1187" i="1"/>
  <c r="B1187" i="1"/>
  <c r="A1187" i="1"/>
  <c r="J1185" i="1"/>
  <c r="K1185" i="1" s="1"/>
  <c r="C1187" i="1" l="1"/>
  <c r="D1187" i="1"/>
  <c r="F1187" i="1" s="1"/>
  <c r="I1187" i="1" s="1"/>
  <c r="H1187" i="1" a="1"/>
  <c r="H1187" i="1" s="1"/>
  <c r="B1188" i="1"/>
  <c r="G1188" i="1"/>
  <c r="A1188" i="1"/>
  <c r="J1186" i="1"/>
  <c r="I1186" i="1"/>
  <c r="K1186" i="1" s="1"/>
  <c r="C1188" i="1" l="1"/>
  <c r="D1188" i="1"/>
  <c r="F1188" i="1" s="1"/>
  <c r="B1189" i="1"/>
  <c r="H1188" i="1" a="1"/>
  <c r="H1188" i="1" s="1"/>
  <c r="G1189" i="1"/>
  <c r="A1189" i="1"/>
  <c r="J1187" i="1"/>
  <c r="K1187" i="1" s="1"/>
  <c r="C1189" i="1" l="1"/>
  <c r="D1189" i="1"/>
  <c r="F1189" i="1" s="1"/>
  <c r="I1189" i="1" s="1"/>
  <c r="H1189" i="1" a="1"/>
  <c r="H1189" i="1" s="1"/>
  <c r="G1190" i="1"/>
  <c r="B1190" i="1"/>
  <c r="A1190" i="1"/>
  <c r="J1188" i="1"/>
  <c r="I1188" i="1"/>
  <c r="K1188" i="1" s="1"/>
  <c r="D1190" i="1" l="1"/>
  <c r="C1190" i="1"/>
  <c r="G1191" i="1"/>
  <c r="B1191" i="1"/>
  <c r="H1190" i="1" a="1"/>
  <c r="H1190" i="1" s="1"/>
  <c r="A1191" i="1"/>
  <c r="J1189" i="1"/>
  <c r="K1189" i="1" s="1"/>
  <c r="F1190" i="1" l="1"/>
  <c r="I1190" i="1" s="1"/>
  <c r="D1191" i="1"/>
  <c r="F1191" i="1" s="1"/>
  <c r="I1191" i="1" s="1"/>
  <c r="C1191" i="1"/>
  <c r="G1192" i="1"/>
  <c r="B1192" i="1"/>
  <c r="H1191" i="1" a="1"/>
  <c r="H1191" i="1" s="1"/>
  <c r="A1192" i="1"/>
  <c r="J1190" i="1"/>
  <c r="K1190" i="1" l="1"/>
  <c r="C1192" i="1"/>
  <c r="D1192" i="1"/>
  <c r="F1192" i="1" s="1"/>
  <c r="B1193" i="1"/>
  <c r="G1193" i="1"/>
  <c r="H1192" i="1" a="1"/>
  <c r="H1192" i="1" s="1"/>
  <c r="A1193" i="1"/>
  <c r="J1191" i="1"/>
  <c r="K1191" i="1" s="1"/>
  <c r="C1193" i="1" l="1"/>
  <c r="D1193" i="1"/>
  <c r="B1194" i="1"/>
  <c r="G1194" i="1"/>
  <c r="H1193" i="1" a="1"/>
  <c r="H1193" i="1" s="1"/>
  <c r="A1194" i="1"/>
  <c r="J1192" i="1"/>
  <c r="I1192" i="1"/>
  <c r="F1193" i="1" l="1"/>
  <c r="I1193" i="1" s="1"/>
  <c r="K1192" i="1"/>
  <c r="C1194" i="1"/>
  <c r="D1194" i="1"/>
  <c r="F1194" i="1" s="1"/>
  <c r="G1195" i="1"/>
  <c r="H1194" i="1" a="1"/>
  <c r="H1194" i="1" s="1"/>
  <c r="B1195" i="1"/>
  <c r="A1195" i="1"/>
  <c r="J1193" i="1"/>
  <c r="K1193" i="1" l="1"/>
  <c r="C1195" i="1"/>
  <c r="D1195" i="1"/>
  <c r="F1195" i="1" s="1"/>
  <c r="B1196" i="1"/>
  <c r="H1195" i="1" a="1"/>
  <c r="H1195" i="1" s="1"/>
  <c r="G1196" i="1"/>
  <c r="A1196" i="1"/>
  <c r="J1194" i="1"/>
  <c r="I1194" i="1"/>
  <c r="K1194" i="1" s="1"/>
  <c r="I1195" i="1"/>
  <c r="C1196" i="1" l="1"/>
  <c r="D1196" i="1"/>
  <c r="F1196" i="1" s="1"/>
  <c r="B1197" i="1"/>
  <c r="G1197" i="1"/>
  <c r="H1196" i="1" a="1"/>
  <c r="H1196" i="1" s="1"/>
  <c r="A1197" i="1"/>
  <c r="J1195" i="1"/>
  <c r="K1195" i="1" s="1"/>
  <c r="C1197" i="1" l="1"/>
  <c r="D1197" i="1"/>
  <c r="H1197" i="1" a="1"/>
  <c r="H1197" i="1" s="1"/>
  <c r="B1198" i="1"/>
  <c r="G1198" i="1"/>
  <c r="A1198" i="1"/>
  <c r="J1196" i="1"/>
  <c r="I1196" i="1"/>
  <c r="K1196" i="1" s="1"/>
  <c r="F1197" i="1" l="1"/>
  <c r="I1197" i="1" s="1"/>
  <c r="D1198" i="1"/>
  <c r="F1198" i="1" s="1"/>
  <c r="C1198" i="1"/>
  <c r="H1198" i="1" a="1"/>
  <c r="H1198" i="1" s="1"/>
  <c r="B1199" i="1"/>
  <c r="G1199" i="1"/>
  <c r="A1199" i="1"/>
  <c r="J1197" i="1"/>
  <c r="K1197" i="1" l="1"/>
  <c r="D1199" i="1"/>
  <c r="C1199" i="1"/>
  <c r="G1200" i="1"/>
  <c r="H1199" i="1" a="1"/>
  <c r="H1199" i="1" s="1"/>
  <c r="B1200" i="1"/>
  <c r="A1200" i="1"/>
  <c r="J1198" i="1"/>
  <c r="I1198" i="1"/>
  <c r="K1198" i="1" s="1"/>
  <c r="F1199" i="1" l="1"/>
  <c r="I1199" i="1" s="1"/>
  <c r="C1200" i="1"/>
  <c r="D1200" i="1"/>
  <c r="F1200" i="1" s="1"/>
  <c r="H1200" i="1" a="1"/>
  <c r="H1200" i="1" s="1"/>
  <c r="B1201" i="1"/>
  <c r="G1201" i="1"/>
  <c r="A1201" i="1"/>
  <c r="J1199" i="1" l="1"/>
  <c r="K1199" i="1" s="1"/>
  <c r="C1201" i="1"/>
  <c r="D1201" i="1"/>
  <c r="B1202" i="1"/>
  <c r="H1201" i="1" a="1"/>
  <c r="H1201" i="1" s="1"/>
  <c r="G1202" i="1"/>
  <c r="A1202" i="1"/>
  <c r="J1200" i="1"/>
  <c r="I1200" i="1"/>
  <c r="F1201" i="1" l="1"/>
  <c r="I1201" i="1" s="1"/>
  <c r="K1200" i="1"/>
  <c r="C1202" i="1"/>
  <c r="D1202" i="1"/>
  <c r="F1202" i="1" s="1"/>
  <c r="B1203" i="1"/>
  <c r="H1202" i="1" a="1"/>
  <c r="H1202" i="1" s="1"/>
  <c r="G1203" i="1"/>
  <c r="A1203" i="1"/>
  <c r="J1201" i="1" l="1"/>
  <c r="K1201" i="1"/>
  <c r="C1203" i="1"/>
  <c r="D1203" i="1"/>
  <c r="B1204" i="1"/>
  <c r="H1203" i="1" a="1"/>
  <c r="H1203" i="1" s="1"/>
  <c r="G1204" i="1"/>
  <c r="A1204" i="1"/>
  <c r="J1202" i="1"/>
  <c r="I1202" i="1"/>
  <c r="K1202" i="1" s="1"/>
  <c r="F1203" i="1" l="1"/>
  <c r="I1203" i="1" s="1"/>
  <c r="C1204" i="1"/>
  <c r="D1204" i="1"/>
  <c r="F1204" i="1" s="1"/>
  <c r="B1205" i="1"/>
  <c r="G1205" i="1"/>
  <c r="H1204" i="1" a="1"/>
  <c r="H1204" i="1" s="1"/>
  <c r="A1205" i="1"/>
  <c r="J1203" i="1" l="1"/>
  <c r="K1203" i="1" s="1"/>
  <c r="D1205" i="1"/>
  <c r="C1205" i="1"/>
  <c r="G1206" i="1"/>
  <c r="B1206" i="1"/>
  <c r="H1205" i="1" a="1"/>
  <c r="H1205" i="1" s="1"/>
  <c r="A1206" i="1"/>
  <c r="J1204" i="1"/>
  <c r="I1204" i="1"/>
  <c r="K1204" i="1" s="1"/>
  <c r="F1205" i="1" l="1"/>
  <c r="I1205" i="1" s="1"/>
  <c r="D1206" i="1"/>
  <c r="F1206" i="1" s="1"/>
  <c r="C1206" i="1"/>
  <c r="H1206" i="1" a="1"/>
  <c r="H1206" i="1" s="1"/>
  <c r="B1207" i="1"/>
  <c r="G1207" i="1"/>
  <c r="A1207" i="1"/>
  <c r="J1205" i="1" l="1"/>
  <c r="K1205" i="1" s="1"/>
  <c r="D1207" i="1"/>
  <c r="C1207" i="1"/>
  <c r="B1208" i="1"/>
  <c r="G1208" i="1"/>
  <c r="H1207" i="1" a="1"/>
  <c r="H1207" i="1" s="1"/>
  <c r="A1208" i="1"/>
  <c r="J1206" i="1"/>
  <c r="I1206" i="1"/>
  <c r="K1206" i="1" s="1"/>
  <c r="F1207" i="1" l="1"/>
  <c r="I1207" i="1" s="1"/>
  <c r="C1208" i="1"/>
  <c r="D1208" i="1"/>
  <c r="F1208" i="1" s="1"/>
  <c r="G1209" i="1"/>
  <c r="H1208" i="1" a="1"/>
  <c r="H1208" i="1" s="1"/>
  <c r="B1209" i="1"/>
  <c r="A1209" i="1"/>
  <c r="J1207" i="1" l="1"/>
  <c r="K1207" i="1"/>
  <c r="D1209" i="1"/>
  <c r="C1209" i="1"/>
  <c r="H1209" i="1" a="1"/>
  <c r="H1209" i="1" s="1"/>
  <c r="B1210" i="1"/>
  <c r="G1210" i="1"/>
  <c r="A1210" i="1"/>
  <c r="J1208" i="1"/>
  <c r="I1208" i="1"/>
  <c r="K1208" i="1" s="1"/>
  <c r="F1209" i="1" l="1"/>
  <c r="I1209" i="1" s="1"/>
  <c r="D1210" i="1"/>
  <c r="F1210" i="1" s="1"/>
  <c r="C1210" i="1"/>
  <c r="G1211" i="1"/>
  <c r="H1210" i="1" a="1"/>
  <c r="H1210" i="1" s="1"/>
  <c r="B1211" i="1"/>
  <c r="A1211" i="1"/>
  <c r="J1209" i="1" l="1"/>
  <c r="K1209" i="1" s="1"/>
  <c r="D1211" i="1"/>
  <c r="C1211" i="1"/>
  <c r="B1212" i="1"/>
  <c r="H1211" i="1" a="1"/>
  <c r="H1211" i="1" s="1"/>
  <c r="G1212" i="1"/>
  <c r="A1212" i="1"/>
  <c r="J1210" i="1"/>
  <c r="I1210" i="1"/>
  <c r="K1210" i="1" s="1"/>
  <c r="F1211" i="1" l="1"/>
  <c r="I1211" i="1" s="1"/>
  <c r="D1212" i="1"/>
  <c r="C1212" i="1"/>
  <c r="H1212" i="1" a="1"/>
  <c r="H1212" i="1" s="1"/>
  <c r="G1213" i="1"/>
  <c r="B1213" i="1"/>
  <c r="A1213" i="1"/>
  <c r="J1211" i="1" l="1"/>
  <c r="K1211" i="1" s="1"/>
  <c r="F1212" i="1"/>
  <c r="I1212" i="1" s="1"/>
  <c r="D1213" i="1"/>
  <c r="C1213" i="1"/>
  <c r="H1213" i="1" a="1"/>
  <c r="H1213" i="1" s="1"/>
  <c r="B1214" i="1"/>
  <c r="G1214" i="1"/>
  <c r="A1214" i="1"/>
  <c r="J1212" i="1" l="1"/>
  <c r="K1212" i="1"/>
  <c r="F1213" i="1"/>
  <c r="I1213" i="1" s="1"/>
  <c r="C1214" i="1"/>
  <c r="D1214" i="1"/>
  <c r="F1214" i="1" s="1"/>
  <c r="H1214" i="1" a="1"/>
  <c r="H1214" i="1" s="1"/>
  <c r="G1215" i="1"/>
  <c r="B1215" i="1"/>
  <c r="A1215" i="1"/>
  <c r="J1213" i="1"/>
  <c r="K1213" i="1" l="1"/>
  <c r="D1215" i="1"/>
  <c r="F1215" i="1" s="1"/>
  <c r="I1215" i="1" s="1"/>
  <c r="C1215" i="1"/>
  <c r="H1215" i="1" a="1"/>
  <c r="H1215" i="1" s="1"/>
  <c r="G1216" i="1"/>
  <c r="B1216" i="1"/>
  <c r="A1216" i="1"/>
  <c r="J1214" i="1"/>
  <c r="I1214" i="1"/>
  <c r="K1214" i="1" s="1"/>
  <c r="D1216" i="1" l="1"/>
  <c r="C1216" i="1"/>
  <c r="B1217" i="1"/>
  <c r="G1217" i="1"/>
  <c r="H1216" i="1" a="1"/>
  <c r="H1216" i="1" s="1"/>
  <c r="A1217" i="1"/>
  <c r="J1215" i="1"/>
  <c r="K1215" i="1" s="1"/>
  <c r="F1216" i="1" l="1"/>
  <c r="I1216" i="1" s="1"/>
  <c r="D1217" i="1"/>
  <c r="F1217" i="1" s="1"/>
  <c r="I1217" i="1" s="1"/>
  <c r="C1217" i="1"/>
  <c r="H1217" i="1" a="1"/>
  <c r="H1217" i="1" s="1"/>
  <c r="G1218" i="1"/>
  <c r="B1218" i="1"/>
  <c r="A1218" i="1"/>
  <c r="J1216" i="1" l="1"/>
  <c r="K1216" i="1" s="1"/>
  <c r="C1218" i="1"/>
  <c r="D1218" i="1"/>
  <c r="F1218" i="1" s="1"/>
  <c r="B1219" i="1"/>
  <c r="G1219" i="1"/>
  <c r="H1218" i="1" a="1"/>
  <c r="H1218" i="1" s="1"/>
  <c r="A1219" i="1"/>
  <c r="J1217" i="1"/>
  <c r="K1217" i="1" s="1"/>
  <c r="C1219" i="1" l="1"/>
  <c r="D1219" i="1"/>
  <c r="F1219" i="1" s="1"/>
  <c r="B1220" i="1"/>
  <c r="G1220" i="1"/>
  <c r="H1219" i="1" a="1"/>
  <c r="H1219" i="1" s="1"/>
  <c r="A1220" i="1"/>
  <c r="J1218" i="1"/>
  <c r="I1219" i="1"/>
  <c r="I1218" i="1"/>
  <c r="K1218" i="1" s="1"/>
  <c r="C1220" i="1" l="1"/>
  <c r="D1220" i="1"/>
  <c r="F1220" i="1" s="1"/>
  <c r="B1221" i="1"/>
  <c r="G1221" i="1"/>
  <c r="H1220" i="1" a="1"/>
  <c r="H1220" i="1" s="1"/>
  <c r="A1221" i="1"/>
  <c r="J1219" i="1"/>
  <c r="K1219" i="1" s="1"/>
  <c r="D1221" i="1" l="1"/>
  <c r="F1221" i="1" s="1"/>
  <c r="I1221" i="1" s="1"/>
  <c r="C1221" i="1"/>
  <c r="G1222" i="1"/>
  <c r="B1222" i="1"/>
  <c r="H1221" i="1" a="1"/>
  <c r="H1221" i="1" s="1"/>
  <c r="A1222" i="1"/>
  <c r="J1220" i="1"/>
  <c r="I1220" i="1"/>
  <c r="K1220" i="1" s="1"/>
  <c r="C1222" i="1" l="1"/>
  <c r="D1222" i="1"/>
  <c r="F1222" i="1" s="1"/>
  <c r="G1223" i="1"/>
  <c r="B1223" i="1"/>
  <c r="H1222" i="1" a="1"/>
  <c r="H1222" i="1" s="1"/>
  <c r="A1223" i="1"/>
  <c r="J1221" i="1"/>
  <c r="K1221" i="1" s="1"/>
  <c r="C1223" i="1" l="1"/>
  <c r="D1223" i="1"/>
  <c r="F1223" i="1" s="1"/>
  <c r="I1223" i="1" s="1"/>
  <c r="H1223" i="1" a="1"/>
  <c r="H1223" i="1" s="1"/>
  <c r="B1224" i="1"/>
  <c r="G1224" i="1"/>
  <c r="A1224" i="1"/>
  <c r="J1222" i="1"/>
  <c r="I1222" i="1"/>
  <c r="K1222" i="1" s="1"/>
  <c r="D1224" i="1" l="1"/>
  <c r="F1224" i="1" s="1"/>
  <c r="C1224" i="1"/>
  <c r="H1224" i="1" a="1"/>
  <c r="H1224" i="1" s="1"/>
  <c r="B1225" i="1"/>
  <c r="G1225" i="1"/>
  <c r="A1225" i="1"/>
  <c r="J1223" i="1"/>
  <c r="K1223" i="1" s="1"/>
  <c r="D1225" i="1" l="1"/>
  <c r="F1225" i="1" s="1"/>
  <c r="I1225" i="1" s="1"/>
  <c r="C1225" i="1"/>
  <c r="G1226" i="1"/>
  <c r="H1225" i="1" a="1"/>
  <c r="H1225" i="1" s="1"/>
  <c r="B1226" i="1"/>
  <c r="A1226" i="1"/>
  <c r="J1224" i="1"/>
  <c r="I1224" i="1"/>
  <c r="K1224" i="1" s="1"/>
  <c r="C1226" i="1" l="1"/>
  <c r="D1226" i="1"/>
  <c r="F1226" i="1" s="1"/>
  <c r="B1227" i="1"/>
  <c r="G1227" i="1"/>
  <c r="H1226" i="1" a="1"/>
  <c r="H1226" i="1" s="1"/>
  <c r="A1227" i="1"/>
  <c r="J1225" i="1"/>
  <c r="K1225" i="1" s="1"/>
  <c r="D1227" i="1" l="1"/>
  <c r="C1227" i="1"/>
  <c r="H1227" i="1" a="1"/>
  <c r="H1227" i="1" s="1"/>
  <c r="G1228" i="1"/>
  <c r="B1228" i="1"/>
  <c r="A1228" i="1"/>
  <c r="J1226" i="1"/>
  <c r="I1226" i="1"/>
  <c r="K1226" i="1" s="1"/>
  <c r="F1227" i="1" l="1"/>
  <c r="I1227" i="1" s="1"/>
  <c r="D1228" i="1"/>
  <c r="F1228" i="1" s="1"/>
  <c r="C1228" i="1"/>
  <c r="H1228" i="1" a="1"/>
  <c r="H1228" i="1" s="1"/>
  <c r="G1229" i="1"/>
  <c r="B1229" i="1"/>
  <c r="A1229" i="1"/>
  <c r="J1227" i="1" l="1"/>
  <c r="K1227" i="1" s="1"/>
  <c r="D1229" i="1"/>
  <c r="F1229" i="1" s="1"/>
  <c r="I1229" i="1" s="1"/>
  <c r="C1229" i="1"/>
  <c r="B1230" i="1"/>
  <c r="H1229" i="1" a="1"/>
  <c r="H1229" i="1" s="1"/>
  <c r="G1230" i="1"/>
  <c r="A1230" i="1"/>
  <c r="J1228" i="1"/>
  <c r="I1228" i="1"/>
  <c r="K1228" i="1" s="1"/>
  <c r="C1230" i="1" l="1"/>
  <c r="D1230" i="1"/>
  <c r="F1230" i="1" s="1"/>
  <c r="B1231" i="1"/>
  <c r="G1231" i="1"/>
  <c r="H1230" i="1" a="1"/>
  <c r="H1230" i="1" s="1"/>
  <c r="A1231" i="1"/>
  <c r="J1229" i="1"/>
  <c r="K1229" i="1" s="1"/>
  <c r="C1231" i="1" l="1"/>
  <c r="D1231" i="1"/>
  <c r="F1231" i="1" s="1"/>
  <c r="G1232" i="1"/>
  <c r="H1232" i="1" s="1" a="1"/>
  <c r="H1232" i="1" s="1"/>
  <c r="H1231" i="1" a="1"/>
  <c r="H1231" i="1" s="1"/>
  <c r="B1232" i="1"/>
  <c r="A1232" i="1"/>
  <c r="J1230" i="1"/>
  <c r="I1230" i="1"/>
  <c r="K1230" i="1" s="1"/>
  <c r="D1232" i="1" l="1"/>
  <c r="F1232" i="1" s="1"/>
  <c r="C1232" i="1"/>
  <c r="J1231" i="1"/>
  <c r="I1231" i="1"/>
  <c r="K1231" i="1" s="1"/>
  <c r="J1232" i="1" l="1"/>
  <c r="I1232" i="1"/>
  <c r="K12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tc={C5C33E18-15F0-4616-9726-136B92C63AAA}</author>
  </authors>
  <commentList>
    <comment ref="J1" authorId="0" shapeId="0" xr:uid="{C5C33E18-15F0-4616-9726-136B92C63AAA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Unclear if this is battery capacity or charging energy but I think must be former as very close to range/capacity see column 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tc={2F89F818-C7A8-49A0-AD36-EBBFA486F50C}</author>
    <author>tc={2A02B5D3-7B4D-408A-9B25-B09AE2E596FF}</author>
    <author>tc={5576D445-59DA-4675-BDBC-BAFFDED4EA92}</author>
    <author>tc={49F6E71E-FDA0-4880-9AD2-84ABAC5DE752}</author>
    <author>tc={D9983919-2494-41FF-973B-5C58383FF4ED}</author>
    <author>tc={8A6F15EF-7098-4C7C-AFAB-FAEE84C2E87C}</author>
    <author>tc={3A50D9A8-F465-41E0-9780-707CC197CBED}</author>
    <author>tc={FB0D096A-DE90-4170-BF2A-E72F84BDC5AC}</author>
    <author>tc={156E013E-B9BE-4D1A-AD21-BBC9355BB4DE}</author>
  </authors>
  <commentList>
    <comment ref="S2" authorId="0" shapeId="0" xr:uid="{2F89F818-C7A8-49A0-AD36-EBBFA486F50C}">
      <text>
        <t>[Threaded comment]
Your version of Excel allows you to read this threaded comment; however, any edits to it will get removed if the file is opened in a newer version of Excel. Learn more: https://go.microsoft.com/fwlink/?linkid=870924
Comment:
    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>
      </text>
    </comment>
    <comment ref="T2" authorId="1" shapeId="0" xr:uid="{2A02B5D3-7B4D-408A-9B25-B09AE2E596FF}">
      <text>
        <t>[Threaded comment]
Your version of Excel allows you to read this threaded comment; however, any edits to it will get removed if the file is opened in a newer version of Excel. Learn more: https://go.microsoft.com/fwlink/?linkid=870924
Comment:
    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>
      </text>
    </comment>
    <comment ref="U2" authorId="2" shapeId="0" xr:uid="{5576D445-59DA-4675-BDBC-BAFFDED4EA9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https://www.zap-map.com/ev-stats/charging-price-index</t>
      </text>
    </comment>
    <comment ref="V2" authorId="3" shapeId="0" xr:uid="{49F6E71E-FDA0-4880-9AD2-84ABAC5DE752}">
      <text>
        <t>[Threaded comment]
Your version of Excel allows you to read this threaded comment; however, any edits to it will get removed if the file is opened in a newer version of Excel. Learn more: https://go.microsoft.com/fwlink/?linkid=870924
Comment:
    88kWh 0-100% for a 77kWh battery example from
https://www.which.co.uk/reviews/new-and-used-cars/article/electric-car-charging-guide/how-much-does-it-cost-to-charge-an-electric-car-a8f4g1o7JzXj</t>
      </text>
    </comment>
    <comment ref="W2" authorId="4" shapeId="0" xr:uid="{D9983919-2494-41FF-973B-5C58383FF4ED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 as assumed as operating between 20 and 80%</t>
      </text>
    </comment>
    <comment ref="X2" authorId="5" shapeId="0" xr:uid="{8A6F15EF-7098-4C7C-AFAB-FAEE84C2E87C}">
      <text>
        <t>[Threaded comment]
Your version of Excel allows you to read this threaded comment; however, any edits to it will get removed if the file is opened in a newer version of Excel. Learn more: https://go.microsoft.com/fwlink/?linkid=870924
Comment:
    £1.36 on 30 Sep according to Zapmap.  Seems in line with current 30 Oct</t>
      </text>
    </comment>
    <comment ref="AD2" authorId="6" shapeId="0" xr:uid="{3A50D9A8-F465-41E0-9780-707CC197CBE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GHG Inventory.  ideally would differentiate between night/day (lower/higher) But GHG reporting does not.
https://assets.publishing.service.gov.uk/media/6722566a3758e4604742aa1e/ghg-conversion-factors-2024-condensed_set__for_most_users__v1_1.xlsx
UK electricity'!$F$25</t>
      </text>
    </comment>
    <comment ref="AE2" authorId="7" shapeId="0" xr:uid="{FB0D096A-DE90-4170-BF2A-E72F84BDC5A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GHG Inventory.  ideally would differentiate between night/day (lower/higher) But GHG reporting does not.
https://assets.publishing.service.gov.uk/media/6722566a3758e4604742aa1e/ghg-conversion-factors-2024-condensed_set__for_most_users__v1_1.xlsx
UK electricity'!$F$25
https://assets.publishing.service.gov.uk/media/6846b54c5e9253957280613d/DUKES_2024_Annexes_A-J.pdf</t>
      </text>
    </comment>
    <comment ref="AF2" authorId="8" shapeId="0" xr:uid="{156E013E-B9BE-4D1A-AD21-BBC9355BB4D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https://assets.publishing.service.gov.uk/media/6846b54c5e9253957280613d/DUKES_2024_Annexes_A-J.pdf
Annex A, Page 11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<sst xmlns="http://schemas.openxmlformats.org/spreadsheetml/2006/main" count="3356" uniqueCount="1512">
  <si>
    <t>Annual mileage mi</t>
  </si>
  <si>
    <t>Home charger installation cost</t>
  </si>
  <si>
    <t>https://www.thecarexpert.co.uk/petrol-vs-electric-which-is-cheaper-to-service/</t>
  </si>
  <si>
    <t>Home charging night rate p/kWh</t>
  </si>
  <si>
    <t>Home charging day rate p/kWh</t>
  </si>
  <si>
    <t>Public charging rate p/kWh</t>
  </si>
  <si>
    <t>night rate period hrs</t>
  </si>
  <si>
    <t>Typical home charging time at night rate hrs</t>
  </si>
  <si>
    <t>Typical home charging time at day rate hrs</t>
  </si>
  <si>
    <t>Years of savings to assess</t>
  </si>
  <si>
    <t>Max car mileage</t>
  </si>
  <si>
    <t>Range mi</t>
  </si>
  <si>
    <t>Annual elec cost £</t>
  </si>
  <si>
    <t>Ecar suitable 1=Yes, 0=No</t>
  </si>
  <si>
    <t>Ecar design Range mi</t>
  </si>
  <si>
    <t>Nominal regular range requirement mi for table (later adjusted)</t>
  </si>
  <si>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</si>
  <si>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</si>
  <si>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</si>
  <si>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</si>
  <si>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</si>
  <si>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</si>
  <si>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</si>
  <si>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</si>
  <si>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</si>
  <si>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</si>
  <si>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</si>
  <si>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>Lucid Air Dream Edition P</t>
  </si>
  <si>
    <t>118 kWh useable battery          Available since January 2022</t>
  </si>
  <si>
    <t>2.7 sec</t>
  </si>
  <si>
    <t>270 km/h</t>
  </si>
  <si>
    <t>645 km</t>
  </si>
  <si>
    <t>183 Wh/km</t>
  </si>
  <si>
    <t>820 km/h</t>
  </si>
  <si>
    <t>All Wheel Drive</t>
  </si>
  <si>
    <t>â‚¬218,000</t>
  </si>
  <si>
    <t>N/A</t>
  </si>
  <si>
    <t>Porsche Taycan Turbo S</t>
  </si>
  <si>
    <t>83.7 kWh useable battery          Available since January 2020</t>
  </si>
  <si>
    <t>2.8 sec</t>
  </si>
  <si>
    <t>260 km/h</t>
  </si>
  <si>
    <t>400 km</t>
  </si>
  <si>
    <t>209 Wh/km</t>
  </si>
  <si>
    <t>980 km/h</t>
  </si>
  <si>
    <t>â‚¬189,668</t>
  </si>
  <si>
    <t>Â£142,400</t>
  </si>
  <si>
    <t>Audi e-tron GT RS</t>
  </si>
  <si>
    <t>85 kWh useable battery          Available since March 2021</t>
  </si>
  <si>
    <t>3.3 sec</t>
  </si>
  <si>
    <t>250 km/h</t>
  </si>
  <si>
    <t>405 km</t>
  </si>
  <si>
    <t>210 Wh/km</t>
  </si>
  <si>
    <t>1000 km/h</t>
  </si>
  <si>
    <t>â‚¬146,050</t>
  </si>
  <si>
    <t>Â£115,000</t>
  </si>
  <si>
    <t>Renault Zoe ZE50 R110</t>
  </si>
  <si>
    <t>52 kWh useable battery          Available since November 2019</t>
  </si>
  <si>
    <t>11.4 sec</t>
  </si>
  <si>
    <t>135 km/h</t>
  </si>
  <si>
    <t>315 km</t>
  </si>
  <si>
    <t>165 Wh/km</t>
  </si>
  <si>
    <t>230 km/h</t>
  </si>
  <si>
    <t>Front Wheel Drive</t>
  </si>
  <si>
    <t>â‚¬36,840</t>
  </si>
  <si>
    <t>Audi Q4 e-tron 35</t>
  </si>
  <si>
    <t>52 kWh useable battery          Available since June 2021</t>
  </si>
  <si>
    <t>9.0 sec</t>
  </si>
  <si>
    <t>160 km/h</t>
  </si>
  <si>
    <t>285 km</t>
  </si>
  <si>
    <t>182 Wh/km</t>
  </si>
  <si>
    <t>360 km/h</t>
  </si>
  <si>
    <t>Rear Wheel Drive</t>
  </si>
  <si>
    <t>Tesla Model Y Performance</t>
  </si>
  <si>
    <t>75 kWh useable battery          Available since March 2022</t>
  </si>
  <si>
    <t>3.7 sec</t>
  </si>
  <si>
    <t>415 km</t>
  </si>
  <si>
    <t>181 Wh/km</t>
  </si>
  <si>
    <t>640 km/h</t>
  </si>
  <si>
    <t>â‚¬63,667</t>
  </si>
  <si>
    <t>Â£59,990</t>
  </si>
  <si>
    <t>Porsche Taycan 4 Cross Turismo</t>
  </si>
  <si>
    <t>83.7 kWh useable battery          Available since July 2021</t>
  </si>
  <si>
    <t>5.1 sec</t>
  </si>
  <si>
    <t>220 km/h</t>
  </si>
  <si>
    <t>425 km</t>
  </si>
  <si>
    <t>197 Wh/km</t>
  </si>
  <si>
    <t>1050 km/h</t>
  </si>
  <si>
    <t>â‚¬98,514</t>
  </si>
  <si>
    <t>Â£84,500</t>
  </si>
  <si>
    <t>Renault Zoe ZE50 R135</t>
  </si>
  <si>
    <t>9.5 sec</t>
  </si>
  <si>
    <t>140 km/h</t>
  </si>
  <si>
    <t>310 km</t>
  </si>
  <si>
    <t>168 Wh/km</t>
  </si>
  <si>
    <t>â‚¬37,840</t>
  </si>
  <si>
    <t>Â£29,995</t>
  </si>
  <si>
    <t>Porsche Taycan Turbo</t>
  </si>
  <si>
    <t>3.2 sec</t>
  </si>
  <si>
    <t>202 Wh/km</t>
  </si>
  <si>
    <t>1020 km/h</t>
  </si>
  <si>
    <t>â‚¬156,348</t>
  </si>
  <si>
    <t>Â£119,900</t>
  </si>
  <si>
    <t>Smart EQ fortwo coupe</t>
  </si>
  <si>
    <t>16.7 kWh useable battery          Available since January 2020</t>
  </si>
  <si>
    <t>11.6 sec</t>
  </si>
  <si>
    <t>130 km/h</t>
  </si>
  <si>
    <t>100 km</t>
  </si>
  <si>
    <t>167 Wh/km</t>
  </si>
  <si>
    <t>-</t>
  </si>
  <si>
    <t>â‚¬21,940</t>
  </si>
  <si>
    <t>Smart EQ fortwo cabrio</t>
  </si>
  <si>
    <t>11.9 sec</t>
  </si>
  <si>
    <t>95 km</t>
  </si>
  <si>
    <t>176 Wh/km</t>
  </si>
  <si>
    <t>â‚¬25,200</t>
  </si>
  <si>
    <t>Honda e Advance</t>
  </si>
  <si>
    <t>28.5 kWh useable battery          Available since August 2020</t>
  </si>
  <si>
    <t>8.3 sec</t>
  </si>
  <si>
    <t>145 km/h</t>
  </si>
  <si>
    <t>170 km</t>
  </si>
  <si>
    <t>180 km/h</t>
  </si>
  <si>
    <t>â‚¬39,900</t>
  </si>
  <si>
    <t>Â£36,920</t>
  </si>
  <si>
    <t>Porsche Taycan 4S</t>
  </si>
  <si>
    <t>71 kWh useable battery          Available since May 2020</t>
  </si>
  <si>
    <t>4.0 sec</t>
  </si>
  <si>
    <t>395 km</t>
  </si>
  <si>
    <t>180 Wh/km</t>
  </si>
  <si>
    <t>970 km/h</t>
  </si>
  <si>
    <t>â‚¬108,867</t>
  </si>
  <si>
    <t>Â£86,500</t>
  </si>
  <si>
    <t>Porsche Taycan 4S Plus</t>
  </si>
  <si>
    <t>83.7 kWh useable battery          Available since April 2020</t>
  </si>
  <si>
    <t>460 km</t>
  </si>
  <si>
    <t>1130 km/h</t>
  </si>
  <si>
    <t>â‚¬114,389</t>
  </si>
  <si>
    <t>Â£90,406</t>
  </si>
  <si>
    <t>Mercedes EQV 300 Long</t>
  </si>
  <si>
    <t>90 kWh useable battery          Available since September 2020</t>
  </si>
  <si>
    <t>12.1 sec</t>
  </si>
  <si>
    <t>305 km</t>
  </si>
  <si>
    <t>295 Wh/km</t>
  </si>
  <si>
    <t>310 km/h</t>
  </si>
  <si>
    <t>â‚¬71,626</t>
  </si>
  <si>
    <t>Â£83,530</t>
  </si>
  <si>
    <t>Lexus UX 300e</t>
  </si>
  <si>
    <t>45 kWh useable battery          Available since November 2020</t>
  </si>
  <si>
    <t>7.5 sec</t>
  </si>
  <si>
    <t>235 km</t>
  </si>
  <si>
    <t>191 Wh/km</t>
  </si>
  <si>
    <t>150 km/h</t>
  </si>
  <si>
    <t>â‚¬47,550</t>
  </si>
  <si>
    <t>BMW i4 eDrive40</t>
  </si>
  <si>
    <t>80.7 kWh useable battery          Available since November 2021</t>
  </si>
  <si>
    <t>5.7 sec</t>
  </si>
  <si>
    <t>190 km/h</t>
  </si>
  <si>
    <t>470 km</t>
  </si>
  <si>
    <t>172 Wh/km</t>
  </si>
  <si>
    <t>730 km/h</t>
  </si>
  <si>
    <t>â‚¬59,200</t>
  </si>
  <si>
    <t>Â£57,890</t>
  </si>
  <si>
    <t>Renault Twingo Electric</t>
  </si>
  <si>
    <t>21.3 kWh useable battery          Available since November 2020</t>
  </si>
  <si>
    <t>12.6 sec</t>
  </si>
  <si>
    <t>130 km</t>
  </si>
  <si>
    <t>164 Wh/km</t>
  </si>
  <si>
    <t>â‚¬28,000</t>
  </si>
  <si>
    <t>Fiat 500e Cabrio 42 kWh</t>
  </si>
  <si>
    <t>37.3 kWh useable battery          Available since November 2020</t>
  </si>
  <si>
    <t>230 km</t>
  </si>
  <si>
    <t>162 Wh/km</t>
  </si>
  <si>
    <t>380 km/h</t>
  </si>
  <si>
    <t>â‚¬37,990</t>
  </si>
  <si>
    <t>Â£33,645</t>
  </si>
  <si>
    <t>Skoda Enyaq iV 60</t>
  </si>
  <si>
    <t>58 kWh useable battery          Available since April 2021</t>
  </si>
  <si>
    <t>8.7 sec</t>
  </si>
  <si>
    <t>325 km</t>
  </si>
  <si>
    <t>178 Wh/km</t>
  </si>
  <si>
    <t>440 km/h</t>
  </si>
  <si>
    <t>Â£38,970</t>
  </si>
  <si>
    <t>Skoda Enyaq iV 80</t>
  </si>
  <si>
    <t>77 kWh useable battery          Available since April 2021</t>
  </si>
  <si>
    <t>8.6 sec</t>
  </si>
  <si>
    <t>420 km</t>
  </si>
  <si>
    <t>530 km/h</t>
  </si>
  <si>
    <t>â‚¬48,900</t>
  </si>
  <si>
    <t>Â£42,925</t>
  </si>
  <si>
    <t>Skoda Enyaq iV 80x</t>
  </si>
  <si>
    <t>77 kWh useable battery          Available since June 2021</t>
  </si>
  <si>
    <t>6.9 sec</t>
  </si>
  <si>
    <t>193 Wh/km</t>
  </si>
  <si>
    <t>500 km/h</t>
  </si>
  <si>
    <t>Â£51,765</t>
  </si>
  <si>
    <t>Skoda Enyaq iV RS</t>
  </si>
  <si>
    <t>77 kWh useable battery          Available since October 2022</t>
  </si>
  <si>
    <t>6.2 sec</t>
  </si>
  <si>
    <t>390 km</t>
  </si>
  <si>
    <t>540 km/h</t>
  </si>
  <si>
    <t>â‚¬63,300</t>
  </si>
  <si>
    <t>Fiat 500e Hatchback 42 kWh</t>
  </si>
  <si>
    <t>159 Wh/km</t>
  </si>
  <si>
    <t>390 km/h</t>
  </si>
  <si>
    <t>â‚¬34,990</t>
  </si>
  <si>
    <t>Â£30,645</t>
  </si>
  <si>
    <t>Audi Q4 Sportback e-tron 35</t>
  </si>
  <si>
    <t>52 kWh useable battery          Available since August 2021</t>
  </si>
  <si>
    <t>295 km</t>
  </si>
  <si>
    <t>370 km/h</t>
  </si>
  <si>
    <t>Nissan Ariya 63kWh</t>
  </si>
  <si>
    <t>63 kWh useable battery          Available since July 2022</t>
  </si>
  <si>
    <t>320 km</t>
  </si>
  <si>
    <t>430 km/h</t>
  </si>
  <si>
    <t>â‚¬47,490</t>
  </si>
  <si>
    <t>Â£46,145</t>
  </si>
  <si>
    <t>Nissan Ariya 87kWh</t>
  </si>
  <si>
    <t>87 kWh useable battery          Available since July 2022</t>
  </si>
  <si>
    <t>7.6 sec</t>
  </si>
  <si>
    <t>435 km</t>
  </si>
  <si>
    <t>200 Wh/km</t>
  </si>
  <si>
    <t>520 km/h</t>
  </si>
  <si>
    <t>â‚¬58,990</t>
  </si>
  <si>
    <t>Â£51,895</t>
  </si>
  <si>
    <t>Nissan Ariya e-4ORCE 87kWh - 225 kW</t>
  </si>
  <si>
    <t>200 km/h</t>
  </si>
  <si>
    <t>207 Wh/km</t>
  </si>
  <si>
    <t>â‚¬61,990</t>
  </si>
  <si>
    <t>Â£54,595</t>
  </si>
  <si>
    <t>Nissan Ariya e-4ORCE 87kWh - 290 kW</t>
  </si>
  <si>
    <t>87 kWh useable battery          Available since April 2023</t>
  </si>
  <si>
    <t>â‚¬71,490</t>
  </si>
  <si>
    <t>Volkswagen ID.4 Pro Performance</t>
  </si>
  <si>
    <t>77 kWh useable battery          Available since January 2021</t>
  </si>
  <si>
    <t>8.5 sec</t>
  </si>
  <si>
    <t>410 km</t>
  </si>
  <si>
    <t>188 Wh/km</t>
  </si>
  <si>
    <t>â‚¬46,335</t>
  </si>
  <si>
    <t>Â£46,035</t>
  </si>
  <si>
    <t>Mercedes EQV 300 Extra-Long</t>
  </si>
  <si>
    <t>90 kWh useable battery          Available since October 2020</t>
  </si>
  <si>
    <t>â‚¬72,519</t>
  </si>
  <si>
    <t>Lucid Air Grand Touring</t>
  </si>
  <si>
    <t>112 kWh useable battery          Available since February 2023</t>
  </si>
  <si>
    <t>665 km</t>
  </si>
  <si>
    <t>840 km/h</t>
  </si>
  <si>
    <t>â‚¬174,500</t>
  </si>
  <si>
    <t>Lucid Air Touring</t>
  </si>
  <si>
    <t>88 kWh useable battery          Expected from June 2023</t>
  </si>
  <si>
    <t>3.4 sec</t>
  </si>
  <si>
    <t>550 km</t>
  </si>
  <si>
    <t>160 Wh/km</t>
  </si>
  <si>
    <t>960 km/h</t>
  </si>
  <si>
    <t>â‚¬120,000</t>
  </si>
  <si>
    <t>Lucid Air Pure</t>
  </si>
  <si>
    <t>4.2 sec</t>
  </si>
  <si>
    <t>560 km</t>
  </si>
  <si>
    <t>157 Wh/km</t>
  </si>
  <si>
    <t>â‚¬100,000</t>
  </si>
  <si>
    <t>Fiat 500e Hatchback 24 kWh</t>
  </si>
  <si>
    <t>135 km</t>
  </si>
  <si>
    <t>158 Wh/km</t>
  </si>
  <si>
    <t>â‚¬30,990</t>
  </si>
  <si>
    <t>Fiat 500e 3+1 42 kWh</t>
  </si>
  <si>
    <t>â‚¬36,990</t>
  </si>
  <si>
    <t>Mercedes EQC 400 4MATIC</t>
  </si>
  <si>
    <t>80 kWh useable battery          Available since November 2020</t>
  </si>
  <si>
    <t>370 km</t>
  </si>
  <si>
    <t>216 Wh/km</t>
  </si>
  <si>
    <t>â‚¬66,069</t>
  </si>
  <si>
    <t>Â£72,335</t>
  </si>
  <si>
    <t>Citroen e-SpaceTourer M 50 kWh</t>
  </si>
  <si>
    <t>46.3 kWh useable battery          Available since November 2020</t>
  </si>
  <si>
    <t>185 km</t>
  </si>
  <si>
    <t>250 Wh/km</t>
  </si>
  <si>
    <t>290 km/h</t>
  </si>
  <si>
    <t>â‚¬53,640</t>
  </si>
  <si>
    <t>Â£47,495</t>
  </si>
  <si>
    <t>Citroen e-SpaceTourer XL 50 kWh</t>
  </si>
  <si>
    <t>180 km</t>
  </si>
  <si>
    <t>257 Wh/km</t>
  </si>
  <si>
    <t>â‚¬54,430</t>
  </si>
  <si>
    <t>Â£48,335</t>
  </si>
  <si>
    <t>Citroen e-SpaceTourer M 75 kWh</t>
  </si>
  <si>
    <t>68 kWh useable battery          Available since February 2021</t>
  </si>
  <si>
    <t>13.3 sec</t>
  </si>
  <si>
    <t>265 km</t>
  </si>
  <si>
    <t>â‚¬59,640</t>
  </si>
  <si>
    <t>Citroen e-SpaceTourer XL 75 kWh</t>
  </si>
  <si>
    <t>260 km</t>
  </si>
  <si>
    <t>262 Wh/km</t>
  </si>
  <si>
    <t>280 km/h</t>
  </si>
  <si>
    <t>â‚¬60,430</t>
  </si>
  <si>
    <t>Opel Zafira-e Life M 50 kWh</t>
  </si>
  <si>
    <t>â‚¬63,250</t>
  </si>
  <si>
    <t>Â£50,630</t>
  </si>
  <si>
    <t>Opel Zafira-e Life L 50 kWh</t>
  </si>
  <si>
    <t>â‚¬64,075</t>
  </si>
  <si>
    <t>Â£50,990</t>
  </si>
  <si>
    <t>Opel Zafira-e Life M 75 kWh</t>
  </si>
  <si>
    <t>â‚¬69,250</t>
  </si>
  <si>
    <t>Opel Zafira-e Life L 75 kWh</t>
  </si>
  <si>
    <t>â‚¬70,075</t>
  </si>
  <si>
    <t>Peugeot e-Traveller Standard 50 kWh</t>
  </si>
  <si>
    <t>13.1 sec</t>
  </si>
  <si>
    <t>Â£49,100</t>
  </si>
  <si>
    <t>Peugeot e-Traveller Long 50 kWh</t>
  </si>
  <si>
    <t>Â£54,275</t>
  </si>
  <si>
    <t>Peugeot e-Traveller Standard 75 kWh</t>
  </si>
  <si>
    <t>14.3 sec</t>
  </si>
  <si>
    <t>Peugeot e-Traveller Long 75 kWh</t>
  </si>
  <si>
    <t xml:space="preserve">Porsche Taycan </t>
  </si>
  <si>
    <t>71 kWh useable battery          Available since February 2021</t>
  </si>
  <si>
    <t>5.4 sec</t>
  </si>
  <si>
    <t>173 Wh/km</t>
  </si>
  <si>
    <t>1010 km/h</t>
  </si>
  <si>
    <t>â‚¬88,399</t>
  </si>
  <si>
    <t>Â£75,500</t>
  </si>
  <si>
    <t>Porsche Taycan Plus</t>
  </si>
  <si>
    <t>83.7 kWh useable battery          Available since February 2021</t>
  </si>
  <si>
    <t>475 km</t>
  </si>
  <si>
    <t>1170 km/h</t>
  </si>
  <si>
    <t>â‚¬94,123</t>
  </si>
  <si>
    <t>Â£79,549</t>
  </si>
  <si>
    <t>Tesla Model S Dual Motor</t>
  </si>
  <si>
    <t>95 kWh useable battery          Available since January 2023</t>
  </si>
  <si>
    <t>570 km</t>
  </si>
  <si>
    <t>790 km/h</t>
  </si>
  <si>
    <t>â‚¬112,990</t>
  </si>
  <si>
    <t>Â£100,000</t>
  </si>
  <si>
    <t>Tesla Model S Plaid</t>
  </si>
  <si>
    <t>95 kWh useable battery          Available since November 2022</t>
  </si>
  <si>
    <t>2.1 sec</t>
  </si>
  <si>
    <t>282 km/h</t>
  </si>
  <si>
    <t>770 km/h</t>
  </si>
  <si>
    <t>â‚¬137,990</t>
  </si>
  <si>
    <t>Â£125,000</t>
  </si>
  <si>
    <t>Tesla Model X Dual Motor</t>
  </si>
  <si>
    <t>3.9 sec</t>
  </si>
  <si>
    <t>650 km/h</t>
  </si>
  <si>
    <t>â‚¬120,990</t>
  </si>
  <si>
    <t>Â£108,000</t>
  </si>
  <si>
    <t>Tesla Model X Plaid</t>
  </si>
  <si>
    <t>2.6 sec</t>
  </si>
  <si>
    <t>262 km/h</t>
  </si>
  <si>
    <t>455 km</t>
  </si>
  <si>
    <t>630 km/h</t>
  </si>
  <si>
    <t>â‚¬140,990</t>
  </si>
  <si>
    <t>Â£128,000</t>
  </si>
  <si>
    <t xml:space="preserve">Mini Cooper SE </t>
  </si>
  <si>
    <t>28.9 kWh useable battery          Available since March 2021</t>
  </si>
  <si>
    <t>7.3 sec</t>
  </si>
  <si>
    <t>161 Wh/km</t>
  </si>
  <si>
    <t>â‚¬35,700</t>
  </si>
  <si>
    <t>Â£29,000</t>
  </si>
  <si>
    <t xml:space="preserve">JAC iEV7s </t>
  </si>
  <si>
    <t>39 kWh useable battery          Available since February 2021</t>
  </si>
  <si>
    <t>12.0 sec</t>
  </si>
  <si>
    <t>132 km/h</t>
  </si>
  <si>
    <t>225 km</t>
  </si>
  <si>
    <t>Volkswagen ID.4 Pure Performance</t>
  </si>
  <si>
    <t>52 kWh useable battery          Available since January 2021</t>
  </si>
  <si>
    <t>Â£40,275</t>
  </si>
  <si>
    <t>Audi e-tron GT quattro</t>
  </si>
  <si>
    <t>4.1 sec</t>
  </si>
  <si>
    <t>245 km/h</t>
  </si>
  <si>
    <t>1030 km/h</t>
  </si>
  <si>
    <t>â‚¬106,050</t>
  </si>
  <si>
    <t>Â£84,000</t>
  </si>
  <si>
    <t>Hyundai Kona Electric 39 kWh</t>
  </si>
  <si>
    <t>39.2 kWh useable battery          Available since June 2021</t>
  </si>
  <si>
    <t>9.9 sec</t>
  </si>
  <si>
    <t>155 km/h</t>
  </si>
  <si>
    <t>250 km</t>
  </si>
  <si>
    <t>â‚¬36,400</t>
  </si>
  <si>
    <t>Â£32,450</t>
  </si>
  <si>
    <t>Hyundai Kona Electric 64 kWh</t>
  </si>
  <si>
    <t>64 kWh useable battery          Available since June 2021</t>
  </si>
  <si>
    <t>7.9 sec</t>
  </si>
  <si>
    <t>167 km/h</t>
  </si>
  <si>
    <t>â‚¬42,900</t>
  </si>
  <si>
    <t>Â£37,750</t>
  </si>
  <si>
    <t>Porsche Taycan 4S Cross Turismo</t>
  </si>
  <si>
    <t>240 km/h</t>
  </si>
  <si>
    <t>â‚¬114,222</t>
  </si>
  <si>
    <t>Â£91,000</t>
  </si>
  <si>
    <t>Porsche Taycan Turbo Cross Turismo</t>
  </si>
  <si>
    <t>â‚¬157,776</t>
  </si>
  <si>
    <t>Â£120,900</t>
  </si>
  <si>
    <t>Porsche Taycan Turbo S Cross Turismo</t>
  </si>
  <si>
    <t>2.9 sec</t>
  </si>
  <si>
    <t>385 km</t>
  </si>
  <si>
    <t>217 Wh/km</t>
  </si>
  <si>
    <t>950 km/h</t>
  </si>
  <si>
    <t>â‚¬191,096</t>
  </si>
  <si>
    <t>Â£143,400</t>
  </si>
  <si>
    <t>Kia EV6 GT</t>
  </si>
  <si>
    <t>74 kWh useable battery          Available since April 2022</t>
  </si>
  <si>
    <t>3.5 sec</t>
  </si>
  <si>
    <t>â‚¬72,990</t>
  </si>
  <si>
    <t>Â£62,645</t>
  </si>
  <si>
    <t>BMW iX xDrive40</t>
  </si>
  <si>
    <t>71 kWh useable battery          Available since October 2021</t>
  </si>
  <si>
    <t>6.1 sec</t>
  </si>
  <si>
    <t>360 km</t>
  </si>
  <si>
    <t>480 km/h</t>
  </si>
  <si>
    <t>â‚¬77,300</t>
  </si>
  <si>
    <t>Â£69,905</t>
  </si>
  <si>
    <t>BMW iX xDrive50</t>
  </si>
  <si>
    <t>105.2 kWh useable battery          Available since November 2021</t>
  </si>
  <si>
    <t>4.6 sec</t>
  </si>
  <si>
    <t>505 km</t>
  </si>
  <si>
    <t>208 Wh/km</t>
  </si>
  <si>
    <t>680 km/h</t>
  </si>
  <si>
    <t>â‚¬100,100</t>
  </si>
  <si>
    <t>Â£99,785</t>
  </si>
  <si>
    <t>MG MG5 Electric Long Range</t>
  </si>
  <si>
    <t>57.4 kWh useable battery          Available since March 2022</t>
  </si>
  <si>
    <t>7.7 sec</t>
  </si>
  <si>
    <t>185 km/h</t>
  </si>
  <si>
    <t>335 km</t>
  </si>
  <si>
    <t>171 Wh/km</t>
  </si>
  <si>
    <t>330 km/h</t>
  </si>
  <si>
    <t>â‚¬38,490</t>
  </si>
  <si>
    <t>Â£30,995</t>
  </si>
  <si>
    <t>MG Marvel R Performance</t>
  </si>
  <si>
    <t>65 kWh useable battery          Available since October 2021</t>
  </si>
  <si>
    <t>4.9 sec</t>
  </si>
  <si>
    <t>330 km</t>
  </si>
  <si>
    <t>â‚¬50,990</t>
  </si>
  <si>
    <t>Hyundai IONIQ 5 Standard Range 2WD</t>
  </si>
  <si>
    <t>54 kWh useable battery          Available since July 2021</t>
  </si>
  <si>
    <t>720 km/h</t>
  </si>
  <si>
    <t>â‚¬43,900</t>
  </si>
  <si>
    <t>Â£43,150</t>
  </si>
  <si>
    <t>Kia EV6 Standard Range 2WD</t>
  </si>
  <si>
    <t>54 kWh useable battery          Available since October 2021</t>
  </si>
  <si>
    <t>177 Wh/km</t>
  </si>
  <si>
    <t>750 km/h</t>
  </si>
  <si>
    <t>â‚¬46,990</t>
  </si>
  <si>
    <t>Kia EV6 Long Range 2WD</t>
  </si>
  <si>
    <t>74 kWh useable battery          Available since October 2021</t>
  </si>
  <si>
    <t>1070 km/h</t>
  </si>
  <si>
    <t>â‚¬51,990</t>
  </si>
  <si>
    <t>Â£45,245</t>
  </si>
  <si>
    <t>Kia EV6 Long Range AWD</t>
  </si>
  <si>
    <t>5.2 sec</t>
  </si>
  <si>
    <t>185 Wh/km</t>
  </si>
  <si>
    <t>â‚¬55,980</t>
  </si>
  <si>
    <t>Â£51,745</t>
  </si>
  <si>
    <t>Mercedes EQS 450+</t>
  </si>
  <si>
    <t>107.8 kWh useable battery          Available since October 2021</t>
  </si>
  <si>
    <t>210 km/h</t>
  </si>
  <si>
    <t>640 km</t>
  </si>
  <si>
    <t>â‚¬109,551</t>
  </si>
  <si>
    <t>Â£105,610</t>
  </si>
  <si>
    <t>Mercedes EQS 580 4MATIC</t>
  </si>
  <si>
    <t>4.3 sec</t>
  </si>
  <si>
    <t>605 km</t>
  </si>
  <si>
    <t>900 km/h</t>
  </si>
  <si>
    <t>â‚¬141,705</t>
  </si>
  <si>
    <t>Volkswagen ID.4 Pure</t>
  </si>
  <si>
    <t>52 kWh useable battery          Available since February 2021</t>
  </si>
  <si>
    <t>10.9 sec</t>
  </si>
  <si>
    <t>Â£38,845</t>
  </si>
  <si>
    <t>Audi Q4 e-tron 40</t>
  </si>
  <si>
    <t>76.6 kWh useable battery          Available since June 2021</t>
  </si>
  <si>
    <t>189 Wh/km</t>
  </si>
  <si>
    <t>510 km/h</t>
  </si>
  <si>
    <t>â‚¬51,900</t>
  </si>
  <si>
    <t>Â£49,930</t>
  </si>
  <si>
    <t>Audi Q4 e-tron 50 quattro</t>
  </si>
  <si>
    <t>76.6 kWh useable battery          Available since July 2021</t>
  </si>
  <si>
    <t>199 Wh/km</t>
  </si>
  <si>
    <t>490 km/h</t>
  </si>
  <si>
    <t>â‚¬57,900</t>
  </si>
  <si>
    <t>Â£56,310</t>
  </si>
  <si>
    <t>Audi Q4 Sportback e-tron 50 quattro</t>
  </si>
  <si>
    <t>76.6 kWh useable battery          Available since August 2021</t>
  </si>
  <si>
    <t>192 Wh/km</t>
  </si>
  <si>
    <t>â‚¬59,900</t>
  </si>
  <si>
    <t>Â£57,810</t>
  </si>
  <si>
    <t>Mercedes EQB 350 4MATIC</t>
  </si>
  <si>
    <t>66.5 kWh useable battery          Available since February 2022</t>
  </si>
  <si>
    <t>â‚¬58,197</t>
  </si>
  <si>
    <t>Â£56,810</t>
  </si>
  <si>
    <t>Mercedes EQA 300 4MATIC</t>
  </si>
  <si>
    <t>66.5 kWh useable battery          Available since May 2021</t>
  </si>
  <si>
    <t>350 km</t>
  </si>
  <si>
    <t>190 Wh/km</t>
  </si>
  <si>
    <t>â‚¬53,746</t>
  </si>
  <si>
    <t>Â£53,010</t>
  </si>
  <si>
    <t>Mercedes EQA 350 4MATIC</t>
  </si>
  <si>
    <t>6.0 sec</t>
  </si>
  <si>
    <t>â‚¬56,424</t>
  </si>
  <si>
    <t>Â£54,510</t>
  </si>
  <si>
    <t>Toyota PROACE Verso M 75 kWh</t>
  </si>
  <si>
    <t>68 kWh useable battery          Available since October 2021</t>
  </si>
  <si>
    <t>â‚¬64,530</t>
  </si>
  <si>
    <t>Toyota PROACE Verso L 75 kWh</t>
  </si>
  <si>
    <t>â‚¬65,385</t>
  </si>
  <si>
    <t>CUPRA Born 150 kW - 58 kWh</t>
  </si>
  <si>
    <t>58 kWh useable battery          Available since October 2021</t>
  </si>
  <si>
    <t>166 Wh/km</t>
  </si>
  <si>
    <t>470 km/h</t>
  </si>
  <si>
    <t>â‚¬39,370</t>
  </si>
  <si>
    <t>Â£36,475</t>
  </si>
  <si>
    <t>CUPRA Born 170 kW - 58 kWh</t>
  </si>
  <si>
    <t>58 kWh useable battery          Available since March 2022</t>
  </si>
  <si>
    <t>6.6 sec</t>
  </si>
  <si>
    <t>345 km</t>
  </si>
  <si>
    <t>460 km/h</t>
  </si>
  <si>
    <t>â‚¬40,750</t>
  </si>
  <si>
    <t>Â£39,205</t>
  </si>
  <si>
    <t>CUPRA Born 170 kW - 77 kWh</t>
  </si>
  <si>
    <t>77 kWh useable battery          Available since March 2022</t>
  </si>
  <si>
    <t>7.0 sec</t>
  </si>
  <si>
    <t>450 km</t>
  </si>
  <si>
    <t>570 km/h</t>
  </si>
  <si>
    <t>â‚¬46,450</t>
  </si>
  <si>
    <t>Â£41,975</t>
  </si>
  <si>
    <t>BMW i4 M50</t>
  </si>
  <si>
    <t>225 km/h</t>
  </si>
  <si>
    <t>186 Wh/km</t>
  </si>
  <si>
    <t>670 km/h</t>
  </si>
  <si>
    <t>â‚¬70,800</t>
  </si>
  <si>
    <t>Â£71,085</t>
  </si>
  <si>
    <t>Renault Megane E-Tech EV60 220hp</t>
  </si>
  <si>
    <t>60 kWh useable battery          Available since April 2022</t>
  </si>
  <si>
    <t>7.4 sec</t>
  </si>
  <si>
    <t>â‚¬46,600</t>
  </si>
  <si>
    <t>Â£36,995</t>
  </si>
  <si>
    <t>Peugeot e-Rifter Standard 50 kWh</t>
  </si>
  <si>
    <t>46.3 kWh useable battery          Available since July 2021</t>
  </si>
  <si>
    <t>11.7 sec</t>
  </si>
  <si>
    <t>205 km</t>
  </si>
  <si>
    <t>226 Wh/km</t>
  </si>
  <si>
    <t>â‚¬41,240</t>
  </si>
  <si>
    <t>Â£32,300</t>
  </si>
  <si>
    <t>Peugeot e-Rifter Long 50 kWh</t>
  </si>
  <si>
    <t>200 km</t>
  </si>
  <si>
    <t>232 Wh/km</t>
  </si>
  <si>
    <t>320 km/h</t>
  </si>
  <si>
    <t>â‚¬42,440</t>
  </si>
  <si>
    <t>Â£34,300</t>
  </si>
  <si>
    <t xml:space="preserve">MG Marvel R </t>
  </si>
  <si>
    <t>194 Wh/km</t>
  </si>
  <si>
    <t>400 km/h</t>
  </si>
  <si>
    <t>Audi Q4 e-tron 45 quattro</t>
  </si>
  <si>
    <t>â‚¬53,990</t>
  </si>
  <si>
    <t>Audi Q4 Sportback e-tron 40</t>
  </si>
  <si>
    <t>â‚¬53,900</t>
  </si>
  <si>
    <t>Â£51,430</t>
  </si>
  <si>
    <t xml:space="preserve">BMW iX3 </t>
  </si>
  <si>
    <t>74 kWh useable battery          Available since September 2021</t>
  </si>
  <si>
    <t>6.8 sec</t>
  </si>
  <si>
    <t>â‚¬67,300</t>
  </si>
  <si>
    <t>Â£64,165</t>
  </si>
  <si>
    <t>Renault Megane E-Tech EV40 130hp</t>
  </si>
  <si>
    <t>40 kWh useable battery          Available since April 2022</t>
  </si>
  <si>
    <t>10.0 sec</t>
  </si>
  <si>
    <t>â‚¬42,000</t>
  </si>
  <si>
    <t>Mercedes EQS AMG 53 4MATIC+</t>
  </si>
  <si>
    <t>107.8 kWh useable battery          Available since February 2022</t>
  </si>
  <si>
    <t>565 km</t>
  </si>
  <si>
    <t>â‚¬155,009</t>
  </si>
  <si>
    <t>Â£161,860</t>
  </si>
  <si>
    <t>Mercedes EQE 350+</t>
  </si>
  <si>
    <t>90.6 kWh useable battery          Available since April 2022</t>
  </si>
  <si>
    <t>6.4 sec</t>
  </si>
  <si>
    <t>525 km</t>
  </si>
  <si>
    <t>780 km/h</t>
  </si>
  <si>
    <t>MG ZS EV Standard Range</t>
  </si>
  <si>
    <t>49 kWh useable battery          Available since November 2021</t>
  </si>
  <si>
    <t>175 km/h</t>
  </si>
  <si>
    <t>270 km</t>
  </si>
  <si>
    <t>â‚¬33,990</t>
  </si>
  <si>
    <t>Â£29,495</t>
  </si>
  <si>
    <t>MG ZS EV Long Range</t>
  </si>
  <si>
    <t>68.3 kWh useable battery          Available since November 2021</t>
  </si>
  <si>
    <t>8.4 sec</t>
  </si>
  <si>
    <t>365 km</t>
  </si>
  <si>
    <t>187 Wh/km</t>
  </si>
  <si>
    <t>410 km/h</t>
  </si>
  <si>
    <t>Â£31,995</t>
  </si>
  <si>
    <t>Mercedes EQV 250 Long</t>
  </si>
  <si>
    <t>60 kWh useable battery          Available since October 2021</t>
  </si>
  <si>
    <t>293 Wh/km</t>
  </si>
  <si>
    <t>â‚¬68,056</t>
  </si>
  <si>
    <t>Mercedes EQV 250 Extra-Long</t>
  </si>
  <si>
    <t>â‚¬68,949</t>
  </si>
  <si>
    <t>Opel Combo-e Life 50 kWh</t>
  </si>
  <si>
    <t>46.3 kWh useable battery          Available since October 2021</t>
  </si>
  <si>
    <t>â‚¬43,050</t>
  </si>
  <si>
    <t>Â£34,035</t>
  </si>
  <si>
    <t>Opel Combo-e Life XL 50 kWh</t>
  </si>
  <si>
    <t>â‚¬44,750</t>
  </si>
  <si>
    <t>Â£34,635</t>
  </si>
  <si>
    <t>Citroen e-Berlingo M 50 kWh</t>
  </si>
  <si>
    <t>46.3 kWh useable battery          Available since September 2021</t>
  </si>
  <si>
    <t>â‚¬37,790</t>
  </si>
  <si>
    <t>Â£31,495</t>
  </si>
  <si>
    <t>Citroen e-Berlingo XL 50 kWh</t>
  </si>
  <si>
    <t>â‚¬43,640</t>
  </si>
  <si>
    <t>Â£32,495</t>
  </si>
  <si>
    <t xml:space="preserve">Tesla Model 3 </t>
  </si>
  <si>
    <t>57.5 kWh useable battery          Available since December 2021</t>
  </si>
  <si>
    <t>380 km</t>
  </si>
  <si>
    <t>151 Wh/km</t>
  </si>
  <si>
    <t>â‚¬44,668</t>
  </si>
  <si>
    <t>Â£42,990</t>
  </si>
  <si>
    <t>Volkswagen ID.5 Pro</t>
  </si>
  <si>
    <t>10.4 sec</t>
  </si>
  <si>
    <t>430 km</t>
  </si>
  <si>
    <t>179 Wh/km</t>
  </si>
  <si>
    <t>â‚¬47,935</t>
  </si>
  <si>
    <t>Â£50,710</t>
  </si>
  <si>
    <t>Volkswagen ID.5 Pro Performance</t>
  </si>
  <si>
    <t>â‚¬48,970</t>
  </si>
  <si>
    <t>Â£52,185</t>
  </si>
  <si>
    <t>Volkswagen ID.5 GTX</t>
  </si>
  <si>
    <t>6.3 sec</t>
  </si>
  <si>
    <t>560 km/h</t>
  </si>
  <si>
    <t>â‚¬56,455</t>
  </si>
  <si>
    <t>Â£56,545</t>
  </si>
  <si>
    <t>Mercedes EQB 300 4MATIC</t>
  </si>
  <si>
    <t>8.0 sec</t>
  </si>
  <si>
    <t>â‚¬55,519</t>
  </si>
  <si>
    <t>Â£55,310</t>
  </si>
  <si>
    <t>Porsche Taycan GTS</t>
  </si>
  <si>
    <t>83.7 kWh useable battery          Available since February 2022</t>
  </si>
  <si>
    <t>1110 km/h</t>
  </si>
  <si>
    <t>â‚¬134,214</t>
  </si>
  <si>
    <t>Â£106,000</t>
  </si>
  <si>
    <t>Porsche Taycan GTS Sport Turismo</t>
  </si>
  <si>
    <t>â‚¬135,166</t>
  </si>
  <si>
    <t>Â£107,000</t>
  </si>
  <si>
    <t>Toyota bZ4X FWD</t>
  </si>
  <si>
    <t>64 kWh useable battery          Available since June 2022</t>
  </si>
  <si>
    <t>Â£45,710</t>
  </si>
  <si>
    <t>Toyota bZ4X AWD</t>
  </si>
  <si>
    <t>â‚¬57,390</t>
  </si>
  <si>
    <t>Â£52,110</t>
  </si>
  <si>
    <t>Subaru Solterra AWD</t>
  </si>
  <si>
    <t>â‚¬57,490</t>
  </si>
  <si>
    <t>Â£49,995</t>
  </si>
  <si>
    <t xml:space="preserve">Peugeot e-208 </t>
  </si>
  <si>
    <t>46.3 kWh useable battery          Available since November 2021</t>
  </si>
  <si>
    <t>8.1 sec</t>
  </si>
  <si>
    <t>290 km</t>
  </si>
  <si>
    <t>â‚¬39,100</t>
  </si>
  <si>
    <t>Â£34,595</t>
  </si>
  <si>
    <t xml:space="preserve">Peugeot e-2008 SUV </t>
  </si>
  <si>
    <t>420 km/h</t>
  </si>
  <si>
    <t>â‚¬37,900</t>
  </si>
  <si>
    <t>Â£35,150</t>
  </si>
  <si>
    <t xml:space="preserve">Opel Corsa-e </t>
  </si>
  <si>
    <t>â‚¬36,395</t>
  </si>
  <si>
    <t>Â£31,130</t>
  </si>
  <si>
    <t xml:space="preserve">Opel Mokka-e </t>
  </si>
  <si>
    <t>9.2 sec</t>
  </si>
  <si>
    <t>â‚¬40,650</t>
  </si>
  <si>
    <t>Â£34,910</t>
  </si>
  <si>
    <t xml:space="preserve">Citroen e-C4 </t>
  </si>
  <si>
    <t>9.7 sec</t>
  </si>
  <si>
    <t>275 km</t>
  </si>
  <si>
    <t>â‚¬36,040</t>
  </si>
  <si>
    <t>Renault Megane E-Tech EV60 130hp</t>
  </si>
  <si>
    <t>10.5 sec</t>
  </si>
  <si>
    <t>â‚¬47,000</t>
  </si>
  <si>
    <t>SsangYong Korando e-Motion</t>
  </si>
  <si>
    <t>56 kWh useable battery          Available since February 2022</t>
  </si>
  <si>
    <t>156 km/h</t>
  </si>
  <si>
    <t>â‚¬40,490</t>
  </si>
  <si>
    <t>BMW iX M60</t>
  </si>
  <si>
    <t>105.2 kWh useable battery          Available since April 2022</t>
  </si>
  <si>
    <t>3.8 sec</t>
  </si>
  <si>
    <t>485 km</t>
  </si>
  <si>
    <t>â‚¬136,100</t>
  </si>
  <si>
    <t>Â£119,225</t>
  </si>
  <si>
    <t>Tesla Model 3 Long Range Dual Motor</t>
  </si>
  <si>
    <t>75 kWh useable battery          Available since November 2021</t>
  </si>
  <si>
    <t>4.4 sec</t>
  </si>
  <si>
    <t>233 km/h</t>
  </si>
  <si>
    <t>155 Wh/km</t>
  </si>
  <si>
    <t>â‚¬53,668</t>
  </si>
  <si>
    <t>Citroen e-Jumpy Combi M 50 kWh</t>
  </si>
  <si>
    <t>â‚¬51,940</t>
  </si>
  <si>
    <t>Â£35,795</t>
  </si>
  <si>
    <t>Citroen e-Jumpy Combi XL 50 kWh</t>
  </si>
  <si>
    <t>â‚¬52,730</t>
  </si>
  <si>
    <t>Â£35,995</t>
  </si>
  <si>
    <t>Citroen e-Jumpy Combi M 75 kWh</t>
  </si>
  <si>
    <t>68 kWh useable battery          Available since November 2020</t>
  </si>
  <si>
    <t>â‚¬57,940</t>
  </si>
  <si>
    <t>Citroen e-Jumpy Combi XL 75 kWh</t>
  </si>
  <si>
    <t>â‚¬58,730</t>
  </si>
  <si>
    <t>Opel Vivaro-e Combi M 50 kWh</t>
  </si>
  <si>
    <t>46.3 kWh useable battery          Available since October 2020</t>
  </si>
  <si>
    <t>â‚¬50,992</t>
  </si>
  <si>
    <t>Â£37,320</t>
  </si>
  <si>
    <t>Opel Vivaro-e Combi L 50 kWh</t>
  </si>
  <si>
    <t>â‚¬51,825</t>
  </si>
  <si>
    <t>Â£37,520</t>
  </si>
  <si>
    <t>Opel Vivaro-e Combi M 75 kWh</t>
  </si>
  <si>
    <t>68 kWh useable battery          Available since October 2020</t>
  </si>
  <si>
    <t>â‚¬56,942</t>
  </si>
  <si>
    <t>Opel Vivaro-e Combi L 75 kWh</t>
  </si>
  <si>
    <t>â‚¬57,775</t>
  </si>
  <si>
    <t>Peugeot e-Expert Combi Standard 50 kWh</t>
  </si>
  <si>
    <t>46.3 kWh useable battery          Available since February 2021</t>
  </si>
  <si>
    <t>Peugeot e-Expert Combi Long 50 kWh</t>
  </si>
  <si>
    <t>Peugeot e-Expert Combi Standard 75 kWh</t>
  </si>
  <si>
    <t>Peugeot e-Expert Combi Long 75 kWh</t>
  </si>
  <si>
    <t>Toyota PROACE Shuttle M 50 kWh</t>
  </si>
  <si>
    <t>46.3 kWh useable battery          Available since June 2021</t>
  </si>
  <si>
    <t>Toyota PROACE Shuttle L 50 kWh</t>
  </si>
  <si>
    <t>Toyota PROACE Shuttle M 75 kWh</t>
  </si>
  <si>
    <t>68 kWh useable battery          Available since June 2021</t>
  </si>
  <si>
    <t>Toyota PROACE Shuttle L 75 kWh</t>
  </si>
  <si>
    <t>Mercedes eVito Tourer Long 90 kWh</t>
  </si>
  <si>
    <t>290 Wh/km</t>
  </si>
  <si>
    <t>â‚¬64,248</t>
  </si>
  <si>
    <t>Â£68,352</t>
  </si>
  <si>
    <t>Mercedes eVito Tourer Extra-Long 90 kWh</t>
  </si>
  <si>
    <t>â‚¬65,140</t>
  </si>
  <si>
    <t>Â£75,846</t>
  </si>
  <si>
    <t>Mercedes eVito Tourer Long 60 kWh</t>
  </si>
  <si>
    <t>60 kWh useable battery          Available since January 2022</t>
  </si>
  <si>
    <t>210 km</t>
  </si>
  <si>
    <t>286 Wh/km</t>
  </si>
  <si>
    <t>â‚¬60,678</t>
  </si>
  <si>
    <t>Mercedes eVito Tourer Extra-Long 60 kWh</t>
  </si>
  <si>
    <t>300 km/h</t>
  </si>
  <si>
    <t>â‚¬61,571</t>
  </si>
  <si>
    <t>Tesla Model Y Long Range Dual Motor</t>
  </si>
  <si>
    <t>75 kWh useable battery          Available since February 2022</t>
  </si>
  <si>
    <t>5.0 sec</t>
  </si>
  <si>
    <t>217 km/h</t>
  </si>
  <si>
    <t>â‚¬59,017</t>
  </si>
  <si>
    <t>Â£52,990</t>
  </si>
  <si>
    <t>Tesla Model 3 Performance</t>
  </si>
  <si>
    <t>261 km/h</t>
  </si>
  <si>
    <t>163 Wh/km</t>
  </si>
  <si>
    <t>710 km/h</t>
  </si>
  <si>
    <t>â‚¬57,668</t>
  </si>
  <si>
    <t>Â£57,990</t>
  </si>
  <si>
    <t>Porsche Taycan Sport Turismo</t>
  </si>
  <si>
    <t>71 kWh useable battery          Available since March 2022</t>
  </si>
  <si>
    <t>930 km/h</t>
  </si>
  <si>
    <t>â‚¬89,351</t>
  </si>
  <si>
    <t>Â£76,500</t>
  </si>
  <si>
    <t>Porsche Taycan Plus Sport Turismo</t>
  </si>
  <si>
    <t>83.7 kWh useable battery          Available since March 2022</t>
  </si>
  <si>
    <t>445 km</t>
  </si>
  <si>
    <t>1090 km/h</t>
  </si>
  <si>
    <t>â‚¬95,074</t>
  </si>
  <si>
    <t>Â£80,549</t>
  </si>
  <si>
    <t>Porsche Taycan 4S Sport Turismo</t>
  </si>
  <si>
    <t>910 km/h</t>
  </si>
  <si>
    <t>â‚¬109,819</t>
  </si>
  <si>
    <t>Â£87,500</t>
  </si>
  <si>
    <t>Porsche Taycan 4S Plus Sport Turismo</t>
  </si>
  <si>
    <t>195 Wh/km</t>
  </si>
  <si>
    <t>1060 km/h</t>
  </si>
  <si>
    <t>â‚¬115,341</t>
  </si>
  <si>
    <t>Â£91,406</t>
  </si>
  <si>
    <t>Porsche Taycan Turbo Sport Turismo</t>
  </si>
  <si>
    <t>â‚¬157,300</t>
  </si>
  <si>
    <t>Porsche Taycan Turbo S Sport Turismo</t>
  </si>
  <si>
    <t>212 Wh/km</t>
  </si>
  <si>
    <t>â‚¬190,620</t>
  </si>
  <si>
    <t>Volkswagen ID.4 Pro</t>
  </si>
  <si>
    <t>77 kWh useable battery          Available since February 2022</t>
  </si>
  <si>
    <t>Â£44,605</t>
  </si>
  <si>
    <t>Skoda Enyaq Coupe iV 60</t>
  </si>
  <si>
    <t>58 kWh useable battery          Available since July 2022</t>
  </si>
  <si>
    <t>8.8 sec</t>
  </si>
  <si>
    <t>450 km/h</t>
  </si>
  <si>
    <t>â‚¬43,000</t>
  </si>
  <si>
    <t>Skoda Enyaq Coupe iV 80</t>
  </si>
  <si>
    <t>77 kWh useable battery          Available since July 2022</t>
  </si>
  <si>
    <t>â‚¬54,400</t>
  </si>
  <si>
    <t>Â£44,770</t>
  </si>
  <si>
    <t>Skoda Enyaq Coupe iV 80x</t>
  </si>
  <si>
    <t>77 kWh useable battery          Available since December 2022</t>
  </si>
  <si>
    <t>â‚¬57,000</t>
  </si>
  <si>
    <t>Â£52,450</t>
  </si>
  <si>
    <t>Skoda Enyaq Coupe iV RS</t>
  </si>
  <si>
    <t>6.5 sec</t>
  </si>
  <si>
    <t>Â£54,370</t>
  </si>
  <si>
    <t>MG MG5 Electric Standard Range</t>
  </si>
  <si>
    <t>46 kWh useable battery          Available since June 2022</t>
  </si>
  <si>
    <t>174 Wh/km</t>
  </si>
  <si>
    <t>â‚¬35,490</t>
  </si>
  <si>
    <t>Genesis GV60 Premium</t>
  </si>
  <si>
    <t>74 kWh useable battery          Available since June 2022</t>
  </si>
  <si>
    <t>7.8 sec</t>
  </si>
  <si>
    <t>Â£53,905</t>
  </si>
  <si>
    <t>Genesis GV60 Sport</t>
  </si>
  <si>
    <t>5.5 sec</t>
  </si>
  <si>
    <t>990 km/h</t>
  </si>
  <si>
    <t>â‚¬63,200</t>
  </si>
  <si>
    <t>Â£58,365</t>
  </si>
  <si>
    <t>Genesis GV60 Sport Plus</t>
  </si>
  <si>
    <t>235 km/h</t>
  </si>
  <si>
    <t>203 Wh/km</t>
  </si>
  <si>
    <t>â‚¬73,100</t>
  </si>
  <si>
    <t>Â£67,505</t>
  </si>
  <si>
    <t xml:space="preserve">Volkswagen e-Up! </t>
  </si>
  <si>
    <t>32.3 kWh useable battery          Available since August 2021</t>
  </si>
  <si>
    <t>170 km/h</t>
  </si>
  <si>
    <t>â‚¬29,995</t>
  </si>
  <si>
    <t>Volkswagen ID. Buzz Pro</t>
  </si>
  <si>
    <t>77 kWh useable battery          Available since September 2022</t>
  </si>
  <si>
    <t>10.2 sec</t>
  </si>
  <si>
    <t>233 Wh/km</t>
  </si>
  <si>
    <t>â‚¬64,581</t>
  </si>
  <si>
    <t>Â£57,115</t>
  </si>
  <si>
    <t>Mercedes EQE AMG 43 4MATIC</t>
  </si>
  <si>
    <t>â‚¬103,827</t>
  </si>
  <si>
    <t>Mercedes EQE AMG 53 4MATIC+</t>
  </si>
  <si>
    <t>90.6 kWh useable battery          Available since July 2022</t>
  </si>
  <si>
    <t>480 km</t>
  </si>
  <si>
    <t>â‚¬109,777</t>
  </si>
  <si>
    <t>Â£114,750</t>
  </si>
  <si>
    <t xml:space="preserve">Nissan Leaf </t>
  </si>
  <si>
    <t>39 kWh useable battery          Available since March 2022</t>
  </si>
  <si>
    <t>144 km/h</t>
  </si>
  <si>
    <t>â‚¬33,400</t>
  </si>
  <si>
    <t>Â£28,995</t>
  </si>
  <si>
    <t>Nissan Leaf e+</t>
  </si>
  <si>
    <t>59 kWh useable battery          Available since March 2022</t>
  </si>
  <si>
    <t>157 km/h</t>
  </si>
  <si>
    <t>340 km</t>
  </si>
  <si>
    <t>â‚¬41,100</t>
  </si>
  <si>
    <t>Â£34,945</t>
  </si>
  <si>
    <t>Hyundai IONIQ 5 Long Range 2WD</t>
  </si>
  <si>
    <t>â‚¬47,900</t>
  </si>
  <si>
    <t>Â£46,650</t>
  </si>
  <si>
    <t>Hyundai IONIQ 5 Long Range AWD</t>
  </si>
  <si>
    <t>Â£50,150</t>
  </si>
  <si>
    <t>Mercedes EQB 250</t>
  </si>
  <si>
    <t>66.5 kWh useable battery          Available since March 2022</t>
  </si>
  <si>
    <t>8.9 sec</t>
  </si>
  <si>
    <t>â‚¬52,550</t>
  </si>
  <si>
    <t xml:space="preserve">Kia Niro EV </t>
  </si>
  <si>
    <t>64.8 kWh useable battery          Available since June 2022</t>
  </si>
  <si>
    <t>â‚¬47,590</t>
  </si>
  <si>
    <t>Â£36,795</t>
  </si>
  <si>
    <t xml:space="preserve">Smart #1 </t>
  </si>
  <si>
    <t>62 kWh useable battery          Available since March 2023</t>
  </si>
  <si>
    <t>6.7 sec</t>
  </si>
  <si>
    <t>â‚¬42,490</t>
  </si>
  <si>
    <t>Â£35,000</t>
  </si>
  <si>
    <t>Mercedes EQS SUV 450+</t>
  </si>
  <si>
    <t>108.4 kWh useable battery          Available since December 2022</t>
  </si>
  <si>
    <t>495 km</t>
  </si>
  <si>
    <t>219 Wh/km</t>
  </si>
  <si>
    <t>â‚¬110,801</t>
  </si>
  <si>
    <t>Mercedes EQS SUV 450 4MATIC</t>
  </si>
  <si>
    <t>224 Wh/km</t>
  </si>
  <si>
    <t>â‚¬114,609</t>
  </si>
  <si>
    <t>Â£129,170</t>
  </si>
  <si>
    <t>Mercedes EQS SUV 580 4MATIC</t>
  </si>
  <si>
    <t>â‚¬135,434</t>
  </si>
  <si>
    <t>Â£139,170</t>
  </si>
  <si>
    <t>BMW i7 xDrive60</t>
  </si>
  <si>
    <t>101.7 kWh useable battery          Available since November 2022</t>
  </si>
  <si>
    <t>4.7 sec</t>
  </si>
  <si>
    <t>510 km</t>
  </si>
  <si>
    <t>760 km/h</t>
  </si>
  <si>
    <t>â‚¬135,900</t>
  </si>
  <si>
    <t>Â£110,545</t>
  </si>
  <si>
    <t>Lexus RZ 450e</t>
  </si>
  <si>
    <t>64 kWh useable battery          Available since February 2023</t>
  </si>
  <si>
    <t>5.6 sec</t>
  </si>
  <si>
    <t>206 Wh/km</t>
  </si>
  <si>
    <t>â‚¬68,000</t>
  </si>
  <si>
    <t>Â£66,500</t>
  </si>
  <si>
    <t xml:space="preserve">Aiways U5 </t>
  </si>
  <si>
    <t>â‚¬39,563</t>
  </si>
  <si>
    <t xml:space="preserve">Mazda MX-30 </t>
  </si>
  <si>
    <t>30 kWh useable battery          Available since May 2022</t>
  </si>
  <si>
    <t>â‚¬35,990</t>
  </si>
  <si>
    <t>Â£30,050</t>
  </si>
  <si>
    <t>Lucid Air Dream Edition R</t>
  </si>
  <si>
    <t>685 km</t>
  </si>
  <si>
    <t>870 km/h</t>
  </si>
  <si>
    <t>Mercedes EQA 250</t>
  </si>
  <si>
    <t>66.5 kWh useable battery          Available since June 2022</t>
  </si>
  <si>
    <t>355 km</t>
  </si>
  <si>
    <t>â‚¬50,777</t>
  </si>
  <si>
    <t>Mercedes EQA 250+</t>
  </si>
  <si>
    <t>70.5 kWh useable battery          Available since June 2022</t>
  </si>
  <si>
    <t>375 km</t>
  </si>
  <si>
    <t>â‚¬52,205</t>
  </si>
  <si>
    <t>Â£52,010</t>
  </si>
  <si>
    <t>Mercedes EQS 450 4MATIC</t>
  </si>
  <si>
    <t>107.8 kWh useable battery          Available since June 2022</t>
  </si>
  <si>
    <t>615 km</t>
  </si>
  <si>
    <t>175 Wh/km</t>
  </si>
  <si>
    <t>920 km/h</t>
  </si>
  <si>
    <t>â‚¬113,359</t>
  </si>
  <si>
    <t>Mercedes EQS 500 4MATIC</t>
  </si>
  <si>
    <t>4.8 sec</t>
  </si>
  <si>
    <t>â‚¬125,378</t>
  </si>
  <si>
    <t>BMW iX1 xDrive30</t>
  </si>
  <si>
    <t>64.7 kWh useable battery          Available since November 2022</t>
  </si>
  <si>
    <t>â‚¬55,000</t>
  </si>
  <si>
    <t>Â£52,255</t>
  </si>
  <si>
    <t>Volkswagen ID.4 Pro 4MOTION</t>
  </si>
  <si>
    <t>77 kWh useable battery          Available since June 2022</t>
  </si>
  <si>
    <t>â‚¬49,020</t>
  </si>
  <si>
    <t>Genesis G80 Electrified Luxury</t>
  </si>
  <si>
    <t>82.5 kWh useable battery          Available since June 2022</t>
  </si>
  <si>
    <t>440 km</t>
  </si>
  <si>
    <t>880 km/h</t>
  </si>
  <si>
    <t>â‚¬69,200</t>
  </si>
  <si>
    <t>Â£69,805</t>
  </si>
  <si>
    <t>Dacia Spring Electric 45</t>
  </si>
  <si>
    <t>25 kWh useable battery          Available since July 2022</t>
  </si>
  <si>
    <t>19.1 sec</t>
  </si>
  <si>
    <t>125 km/h</t>
  </si>
  <si>
    <t>165 km</t>
  </si>
  <si>
    <t>152 Wh/km</t>
  </si>
  <si>
    <t>â‚¬22,550</t>
  </si>
  <si>
    <t xml:space="preserve">Citroen e-C4 X </t>
  </si>
  <si>
    <t>46.3 kWh useable battery          Available since November 2022</t>
  </si>
  <si>
    <t>â‚¬37,540</t>
  </si>
  <si>
    <t>MG MG4 Electric 51 kWh</t>
  </si>
  <si>
    <t>50.8 kWh useable battery          Available since October 2022</t>
  </si>
  <si>
    <t>300 km</t>
  </si>
  <si>
    <t>169 Wh/km</t>
  </si>
  <si>
    <t>340 km/h</t>
  </si>
  <si>
    <t>â‚¬31,990</t>
  </si>
  <si>
    <t>Â£25,995</t>
  </si>
  <si>
    <t>MG MG4 Electric 64 kWh</t>
  </si>
  <si>
    <t>61.7 kWh useable battery          Available since October 2022</t>
  </si>
  <si>
    <t>Â£28,495</t>
  </si>
  <si>
    <t>Fisker Ocean Sport</t>
  </si>
  <si>
    <t>75 kWh useable battery          Available since March 2023</t>
  </si>
  <si>
    <t>â‚¬41,560</t>
  </si>
  <si>
    <t>Â£35,970</t>
  </si>
  <si>
    <t>Fisker Ocean Ultra</t>
  </si>
  <si>
    <t>100 kWh useable battery          Available since March 2023</t>
  </si>
  <si>
    <t>196 Wh/km</t>
  </si>
  <si>
    <t>Â£49,880</t>
  </si>
  <si>
    <t>Fisker Ocean Extreme</t>
  </si>
  <si>
    <t>â‚¬69,950</t>
  </si>
  <si>
    <t>Â£60,880</t>
  </si>
  <si>
    <t>Fisker Ocean One</t>
  </si>
  <si>
    <t>Mercedes EQE 300</t>
  </si>
  <si>
    <t>89 kWh useable battery          Available since July 2022</t>
  </si>
  <si>
    <t>515 km</t>
  </si>
  <si>
    <t>â‚¬66,402</t>
  </si>
  <si>
    <t>Â£74,345</t>
  </si>
  <si>
    <t>Mercedes EQE 350</t>
  </si>
  <si>
    <t>â‚¬70,210</t>
  </si>
  <si>
    <t>Â£77,345</t>
  </si>
  <si>
    <t>Mercedes EQE 350 4MATIC</t>
  </si>
  <si>
    <t>500 km</t>
  </si>
  <si>
    <t>â‚¬73,363</t>
  </si>
  <si>
    <t>Mercedes EQE 500 4MATIC</t>
  </si>
  <si>
    <t>â‚¬87,286</t>
  </si>
  <si>
    <t>Hyundai IONIQ 6 Standard Range 2WD</t>
  </si>
  <si>
    <t>54 kWh useable battery          Available since January 2023</t>
  </si>
  <si>
    <t>150 Wh/km</t>
  </si>
  <si>
    <t>Hyundai IONIQ 6 Long Range 2WD</t>
  </si>
  <si>
    <t>74 kWh useable battery          Available since December 2022</t>
  </si>
  <si>
    <t>156 Wh/km</t>
  </si>
  <si>
    <t>1240 km/h</t>
  </si>
  <si>
    <t>â‚¬54,000</t>
  </si>
  <si>
    <t>Â£46,745</t>
  </si>
  <si>
    <t>Hyundai IONIQ 6 Long Range AWD</t>
  </si>
  <si>
    <t>74 kWh useable battery          Available since November 2022</t>
  </si>
  <si>
    <t>1150 km/h</t>
  </si>
  <si>
    <t>â‚¬61,100</t>
  </si>
  <si>
    <t>Â£50,245</t>
  </si>
  <si>
    <t>Audi Q4 Sportback e-tron 45 quattro</t>
  </si>
  <si>
    <t>76.6 kWh useable battery          Available since July 2022</t>
  </si>
  <si>
    <t>â‚¬55,900</t>
  </si>
  <si>
    <t>Fiat E-Ulysse L2 50 kWh</t>
  </si>
  <si>
    <t>46.3 kWh useable battery          Available since June 2022</t>
  </si>
  <si>
    <t>â‚¬55,990</t>
  </si>
  <si>
    <t>Fiat E-Ulysse L2 75 kWh</t>
  </si>
  <si>
    <t>68 kWh useable battery          Available since June 2022</t>
  </si>
  <si>
    <t>Fiat E-Ulysse L3 50 kWh</t>
  </si>
  <si>
    <t>â‚¬56,990</t>
  </si>
  <si>
    <t>Fiat E-Ulysse L3 75 kWh</t>
  </si>
  <si>
    <t>â‚¬62,990</t>
  </si>
  <si>
    <t>Genesis GV70 Electrified Sport</t>
  </si>
  <si>
    <t>74 kWh useable battery          Available since October 2022</t>
  </si>
  <si>
    <t>211 Wh/km</t>
  </si>
  <si>
    <t>860 km/h</t>
  </si>
  <si>
    <t>Â£64,405</t>
  </si>
  <si>
    <t>Fiat 500e 3+1 24 kWh</t>
  </si>
  <si>
    <t>21.3 kWh useable battery          Available since July 2022</t>
  </si>
  <si>
    <t>Fiat 500e Cabrio 24 kWh</t>
  </si>
  <si>
    <t xml:space="preserve">Tesla Model Y </t>
  </si>
  <si>
    <t>57.5 kWh useable battery          Available since November 2022</t>
  </si>
  <si>
    <t>580 km/h</t>
  </si>
  <si>
    <t>â‚¬47,567</t>
  </si>
  <si>
    <t>Â£44,990</t>
  </si>
  <si>
    <t xml:space="preserve">Peugeot e-308 </t>
  </si>
  <si>
    <t>50.8 kWh useable battery          Expected from May 2023</t>
  </si>
  <si>
    <t>â‚¬44,000</t>
  </si>
  <si>
    <t>Â£37,000</t>
  </si>
  <si>
    <t xml:space="preserve">Peugeot e-308 SW </t>
  </si>
  <si>
    <t>â‚¬45,000</t>
  </si>
  <si>
    <t>Â£38,000</t>
  </si>
  <si>
    <t>Hongqi E-HS9 84 kWh</t>
  </si>
  <si>
    <t>76.5 kWh useable battery          Available since December 2022</t>
  </si>
  <si>
    <t>251 Wh/km</t>
  </si>
  <si>
    <t>Hongqi E-HS9 99 kWh</t>
  </si>
  <si>
    <t>90 kWh useable battery          Available since December 2022</t>
  </si>
  <si>
    <t>254 Wh/km</t>
  </si>
  <si>
    <t>Smart #1 Brabus</t>
  </si>
  <si>
    <t>â‚¬48,990</t>
  </si>
  <si>
    <t>Â£42,000</t>
  </si>
  <si>
    <t>Kia e-Soul 64 kWh</t>
  </si>
  <si>
    <t>64 kWh useable battery          Available since September 2022</t>
  </si>
  <si>
    <t>350 km/h</t>
  </si>
  <si>
    <t>â‚¬46,950</t>
  </si>
  <si>
    <t>Â£39,045</t>
  </si>
  <si>
    <t>Kia e-Soul 39.2 kWh</t>
  </si>
  <si>
    <t>39.2 kWh useable battery          Available since September 2022</t>
  </si>
  <si>
    <t>170 Wh/km</t>
  </si>
  <si>
    <t>Â£32,845</t>
  </si>
  <si>
    <t>NIO ET7 75 kWh</t>
  </si>
  <si>
    <t>70.5 kWh useable battery          Available since October 2022</t>
  </si>
  <si>
    <t>â‚¬81,900</t>
  </si>
  <si>
    <t>NIO ET7 100 kWh</t>
  </si>
  <si>
    <t>90 kWh useable battery          Available since October 2022</t>
  </si>
  <si>
    <t>â‚¬90,900</t>
  </si>
  <si>
    <t>Ford Mustang Mach-E SR RWD</t>
  </si>
  <si>
    <t>70 kWh useable battery          Available since November 2022</t>
  </si>
  <si>
    <t>â‚¬62,900</t>
  </si>
  <si>
    <t>Â£50,830</t>
  </si>
  <si>
    <t>Ford Mustang Mach-E ER RWD</t>
  </si>
  <si>
    <t>91 kWh useable battery          Available since November 2022</t>
  </si>
  <si>
    <t>â‚¬71,200</t>
  </si>
  <si>
    <t>Â£59,380</t>
  </si>
  <si>
    <t>Ford Mustang Mach-E SR AWD</t>
  </si>
  <si>
    <t>Ford Mustang Mach-E ER AWD</t>
  </si>
  <si>
    <t>5.8 sec</t>
  </si>
  <si>
    <t>â‚¬77,200</t>
  </si>
  <si>
    <t>Â£65,405</t>
  </si>
  <si>
    <t>Ford Mustang Mach-E GT</t>
  </si>
  <si>
    <t>214 Wh/km</t>
  </si>
  <si>
    <t>â‚¬86,200</t>
  </si>
  <si>
    <t>Â£74,540</t>
  </si>
  <si>
    <t>Polestar 3 Long Range Dual motor</t>
  </si>
  <si>
    <t>107 kWh useable battery          Available since November 2022</t>
  </si>
  <si>
    <t>490 km</t>
  </si>
  <si>
    <t>218 Wh/km</t>
  </si>
  <si>
    <t>â‚¬88,600</t>
  </si>
  <si>
    <t>Â£79,900</t>
  </si>
  <si>
    <t>Polestar 3 Long Range Performance</t>
  </si>
  <si>
    <t>228 Wh/km</t>
  </si>
  <si>
    <t>610 km/h</t>
  </si>
  <si>
    <t>â‚¬95,200</t>
  </si>
  <si>
    <t>Â£85,500</t>
  </si>
  <si>
    <t>Mercedes EQE SUV 350+</t>
  </si>
  <si>
    <t>90.6 kWh useable battery          Available since December 2022</t>
  </si>
  <si>
    <t>700 km/h</t>
  </si>
  <si>
    <t>â‚¬90,000</t>
  </si>
  <si>
    <t>Mercedes EQE SUV 350 4MATIC</t>
  </si>
  <si>
    <t>â‚¬95,000</t>
  </si>
  <si>
    <t>Â£90,560</t>
  </si>
  <si>
    <t>Mercedes EQE SUV 500 4MATIC</t>
  </si>
  <si>
    <t>â‚¬115,000</t>
  </si>
  <si>
    <t>Â£108,760</t>
  </si>
  <si>
    <t>Mercedes EQE SUV AMG 43 4MATIC</t>
  </si>
  <si>
    <t>â‚¬124,920</t>
  </si>
  <si>
    <t>Mercedes EQE SUV AMG 53 4MATIC+</t>
  </si>
  <si>
    <t>90.6 kWh useable battery          Expected from May 2023</t>
  </si>
  <si>
    <t>213 Wh/km</t>
  </si>
  <si>
    <t>â‚¬130,000</t>
  </si>
  <si>
    <t>Â£120,000</t>
  </si>
  <si>
    <t xml:space="preserve">Rolls-Royce Spectre </t>
  </si>
  <si>
    <t>100 kWh useable battery          Expected from November 2023</t>
  </si>
  <si>
    <t>4.5 sec</t>
  </si>
  <si>
    <t>220 Wh/km</t>
  </si>
  <si>
    <t>â‚¬400,000</t>
  </si>
  <si>
    <t>Â£350,000</t>
  </si>
  <si>
    <t xml:space="preserve">Aiways U6 </t>
  </si>
  <si>
    <t>60 kWh useable battery          Available since December 2022</t>
  </si>
  <si>
    <t>â‚¬47,588</t>
  </si>
  <si>
    <t xml:space="preserve">Lotus Eletre </t>
  </si>
  <si>
    <t>107 kWh useable battery          Available since March 2023</t>
  </si>
  <si>
    <t>520 km</t>
  </si>
  <si>
    <t>â‚¬95,990</t>
  </si>
  <si>
    <t>Â£89,500</t>
  </si>
  <si>
    <t>Lotus Eletre R</t>
  </si>
  <si>
    <t>238 Wh/km</t>
  </si>
  <si>
    <t>940 km/h</t>
  </si>
  <si>
    <t>â‚¬150,990</t>
  </si>
  <si>
    <t>Audi Q8 e-tron 50 quattro</t>
  </si>
  <si>
    <t>89 kWh useable battery          Available since December 2022</t>
  </si>
  <si>
    <t>â‚¬74,400</t>
  </si>
  <si>
    <t>Â£67,800</t>
  </si>
  <si>
    <t>Audi Q8 e-tron 55 quattro</t>
  </si>
  <si>
    <t>106 kWh useable battery          Available since December 2022</t>
  </si>
  <si>
    <t>â‚¬85,300</t>
  </si>
  <si>
    <t>Â£77,800</t>
  </si>
  <si>
    <t>Audi Q8 e-tron Sportback 50 quattro</t>
  </si>
  <si>
    <t>â‚¬76,650</t>
  </si>
  <si>
    <t>Â£70,300</t>
  </si>
  <si>
    <t>Audi Q8 e-tron Sportback 55 quattro</t>
  </si>
  <si>
    <t>â‚¬87,550</t>
  </si>
  <si>
    <t>Â£80,300</t>
  </si>
  <si>
    <t xml:space="preserve">Audi SQ8 e-tron </t>
  </si>
  <si>
    <t>106 kWh useable battery          Expected from May 2023</t>
  </si>
  <si>
    <t>600 km/h</t>
  </si>
  <si>
    <t>â‚¬110,000</t>
  </si>
  <si>
    <t>Â£98,295</t>
  </si>
  <si>
    <t xml:space="preserve">Audi SQ8 e-tron Sportback </t>
  </si>
  <si>
    <t>Â£100,795</t>
  </si>
  <si>
    <t>Volvo EX90 Twin Motor</t>
  </si>
  <si>
    <t>107 kWh useable battery          Available since December 2022</t>
  </si>
  <si>
    <t>5.9 sec</t>
  </si>
  <si>
    <t>235 Wh/km</t>
  </si>
  <si>
    <t>590 km/h</t>
  </si>
  <si>
    <t>â‚¬105,550</t>
  </si>
  <si>
    <t>Â£96,255</t>
  </si>
  <si>
    <t>Volvo EX90 Twin Motor Performance</t>
  </si>
  <si>
    <t>243 Wh/km</t>
  </si>
  <si>
    <t>â‚¬110,650</t>
  </si>
  <si>
    <t>Â£100,555</t>
  </si>
  <si>
    <t>Mercedes EQB 250+</t>
  </si>
  <si>
    <t>70.5 kWh useable battery          Available since November 2022</t>
  </si>
  <si>
    <t>â‚¬53,978</t>
  </si>
  <si>
    <t>Toyota Proace City Verso Electric L1 50 kWh</t>
  </si>
  <si>
    <t>46.3 kWh useable battery          Available since April 2022</t>
  </si>
  <si>
    <t>11.2 sec</t>
  </si>
  <si>
    <t>â‚¬37,800</t>
  </si>
  <si>
    <t>Toyota Proace City Verso Electric L2 50 kWh</t>
  </si>
  <si>
    <t>â‚¬40,150</t>
  </si>
  <si>
    <t>ORA Funky Cat 48 kWh</t>
  </si>
  <si>
    <t>45.4 kWh useable battery          Available since November 2022</t>
  </si>
  <si>
    <t>â‚¬38,990</t>
  </si>
  <si>
    <t xml:space="preserve">BYD ATTO 3 </t>
  </si>
  <si>
    <t>60 kWh useable battery          Available since August 2022</t>
  </si>
  <si>
    <t>â‚¬44,625</t>
  </si>
  <si>
    <t>Â£36,490</t>
  </si>
  <si>
    <t xml:space="preserve">BYD TANG </t>
  </si>
  <si>
    <t>84 kWh useable battery          Available since August 2022</t>
  </si>
  <si>
    <t>240 Wh/km</t>
  </si>
  <si>
    <t>â‚¬71,400</t>
  </si>
  <si>
    <t xml:space="preserve">BYD HAN </t>
  </si>
  <si>
    <t>83 kWh useable battery          Available since March 2023</t>
  </si>
  <si>
    <t>465 km</t>
  </si>
  <si>
    <t>â‚¬70,805</t>
  </si>
  <si>
    <t>BMW i4 eDrive35</t>
  </si>
  <si>
    <t>67 kWh useable battery          Available since November 2022</t>
  </si>
  <si>
    <t>â‚¬56,500</t>
  </si>
  <si>
    <t>NIO ET5 75 kWh</t>
  </si>
  <si>
    <t>70.5 kWh useable battery          Available since December 2022</t>
  </si>
  <si>
    <t>â‚¬59,500</t>
  </si>
  <si>
    <t>NIO ET5 100 kWh</t>
  </si>
  <si>
    <t>â‚¬68,500</t>
  </si>
  <si>
    <t>NIO EL7 75 kWh</t>
  </si>
  <si>
    <t>â‚¬85,900</t>
  </si>
  <si>
    <t>NIO EL7 100 kWh</t>
  </si>
  <si>
    <t>â‚¬94,900</t>
  </si>
  <si>
    <t>Abarth 500e Scorpionissima</t>
  </si>
  <si>
    <t>37.3 kWh useable battery          Available since January 2023</t>
  </si>
  <si>
    <t>Â£36,000</t>
  </si>
  <si>
    <t>DS 3 E-Tense</t>
  </si>
  <si>
    <t>50.8 kWh useable battery          Available since November 2022</t>
  </si>
  <si>
    <t>â‚¬40,540</t>
  </si>
  <si>
    <t>Â£37,200</t>
  </si>
  <si>
    <t>Opel Astra Electric</t>
  </si>
  <si>
    <t>â‚¬40,000</t>
  </si>
  <si>
    <t>Opel Astra Sports Tourer Electric</t>
  </si>
  <si>
    <t>Jeep Avenger Electric 1st Edition</t>
  </si>
  <si>
    <t>50.8 kWh useable battery          Available since January 2023</t>
  </si>
  <si>
    <t>Â£36,500</t>
  </si>
  <si>
    <t>Mercedes EQS SUV 500 4MATIC</t>
  </si>
  <si>
    <t>â‚¬124,545</t>
  </si>
  <si>
    <t>Volvo XC40 Recharge Single Motor</t>
  </si>
  <si>
    <t>66 kWh useable battery          Available since December 2022</t>
  </si>
  <si>
    <t>â‚¬47,500</t>
  </si>
  <si>
    <t>Â£46,505</t>
  </si>
  <si>
    <t>Volvo XC40 Recharge Single Motor ER</t>
  </si>
  <si>
    <t>79 kWh useable battery          Available since December 2022</t>
  </si>
  <si>
    <t>â‚¬53,000</t>
  </si>
  <si>
    <t>Volvo XC40 Recharge Twin Motor</t>
  </si>
  <si>
    <t>â‚¬59,950</t>
  </si>
  <si>
    <t>Â£51,755</t>
  </si>
  <si>
    <t>Volvo C40 Recharge Single Motor</t>
  </si>
  <si>
    <t>Â£48,355</t>
  </si>
  <si>
    <t>Volvo C40 Recharge Single Motor ER</t>
  </si>
  <si>
    <t>â‚¬54,450</t>
  </si>
  <si>
    <t>Volvo C40 Recharge Twin Motor</t>
  </si>
  <si>
    <t>198 Wh/km</t>
  </si>
  <si>
    <t>â‚¬61,400</t>
  </si>
  <si>
    <t>Â£53,605</t>
  </si>
  <si>
    <t>Renault Kangoo E-Tech Electric</t>
  </si>
  <si>
    <t>44 kWh useable battery          Available since December 2022</t>
  </si>
  <si>
    <t>215 km</t>
  </si>
  <si>
    <t>205 Wh/km</t>
  </si>
  <si>
    <t>â‚¬39,300</t>
  </si>
  <si>
    <t>Maserati GranTurismo Folgore</t>
  </si>
  <si>
    <t>83 kWh useable battery          Expected from June 2023</t>
  </si>
  <si>
    <t>â‚¬250,000</t>
  </si>
  <si>
    <t>Â£200,000</t>
  </si>
  <si>
    <t xml:space="preserve">Seres 3 </t>
  </si>
  <si>
    <t>51 kWh useable battery          Available since October 2021</t>
  </si>
  <si>
    <t>VinFast VF 8 Eco Standard Range</t>
  </si>
  <si>
    <t>82 kWh useable battery          Expected from May 2023</t>
  </si>
  <si>
    <t>â‚¬61,700</t>
  </si>
  <si>
    <t>VinFast VF 8 Eco Extended Range</t>
  </si>
  <si>
    <t>87.7 kWh useable battery          Expected from May 2023</t>
  </si>
  <si>
    <t>550 km/h</t>
  </si>
  <si>
    <t>â‚¬63,850</t>
  </si>
  <si>
    <t>VinFast VF 8 Plus Standard Range</t>
  </si>
  <si>
    <t>â‚¬68,700</t>
  </si>
  <si>
    <t>VinFast VF 8 Plus Extended Range</t>
  </si>
  <si>
    <t>â‚¬72,500</t>
  </si>
  <si>
    <t>VinFast VF 9 Standard Range</t>
  </si>
  <si>
    <t>92 kWh useable battery          Expected from June 2023</t>
  </si>
  <si>
    <t>230 Wh/km</t>
  </si>
  <si>
    <t>â‚¬82,250</t>
  </si>
  <si>
    <t>VinFast VF 9 Extended Range</t>
  </si>
  <si>
    <t>123 kWh useable battery          Expected from June 2023</t>
  </si>
  <si>
    <t>237 Wh/km</t>
  </si>
  <si>
    <t>â‚¬89,800</t>
  </si>
  <si>
    <t>Jaguar I-Pace EV400</t>
  </si>
  <si>
    <t>84.7 kWh useable battery          Available since January 2023</t>
  </si>
  <si>
    <t>223 Wh/km</t>
  </si>
  <si>
    <t>â‚¬92,400</t>
  </si>
  <si>
    <t>Â£69,995</t>
  </si>
  <si>
    <t>Dacia Spring Electric 65 Extreme</t>
  </si>
  <si>
    <t>25 kWh useable battery          Available since January 2023</t>
  </si>
  <si>
    <t>13.7 sec</t>
  </si>
  <si>
    <t>160 km</t>
  </si>
  <si>
    <t>â‚¬24,550</t>
  </si>
  <si>
    <t>ORA Funky Cat 63 kWh</t>
  </si>
  <si>
    <t>59.3 kWh useable battery          Available since April 2023</t>
  </si>
  <si>
    <t>8.2 sec</t>
  </si>
  <si>
    <t>â‚¬44,490</t>
  </si>
  <si>
    <t>ORA Funky Cat GT</t>
  </si>
  <si>
    <t>â‚¬49,490</t>
  </si>
  <si>
    <t xml:space="preserve">Jeep Avenger Electric </t>
  </si>
  <si>
    <t>â‚¬37,000</t>
  </si>
  <si>
    <t>Â£34,800</t>
  </si>
  <si>
    <t>Polestar 2 Standard Range Single Motor</t>
  </si>
  <si>
    <t>67 kWh useable battery          Available since January 2023</t>
  </si>
  <si>
    <t>205 km/h</t>
  </si>
  <si>
    <t>620 km/h</t>
  </si>
  <si>
    <t>â‚¬50,775</t>
  </si>
  <si>
    <t>Â£44,950</t>
  </si>
  <si>
    <t>Polestar 2 Long Range Single Motor</t>
  </si>
  <si>
    <t>78 kWh useable battery          Available since January 2023</t>
  </si>
  <si>
    <t>â‚¬54,475</t>
  </si>
  <si>
    <t>Â£48,950</t>
  </si>
  <si>
    <t>Polestar 2 Long Range Dual Motor</t>
  </si>
  <si>
    <t>â‚¬58,775</t>
  </si>
  <si>
    <t>Â£52,950</t>
  </si>
  <si>
    <t>Polestar 2 Long Range Performance</t>
  </si>
  <si>
    <t>â‚¬65,275</t>
  </si>
  <si>
    <t>Â£57,950</t>
  </si>
  <si>
    <t>XPENG P7 RWD Long Range</t>
  </si>
  <si>
    <t>82.7 kWh useable battery          Available since February 2023</t>
  </si>
  <si>
    <t>XPENG P7 AWD Performance</t>
  </si>
  <si>
    <t>XPENG P7 Wing Edition</t>
  </si>
  <si>
    <t>XPENG G9 RWD Standard Range</t>
  </si>
  <si>
    <t>75 kWh useable battery          Available since February 2023</t>
  </si>
  <si>
    <t>XPENG G9 RWD Long Range</t>
  </si>
  <si>
    <t>94 kWh useable battery          Available since February 2023</t>
  </si>
  <si>
    <t>XPENG G9 AWD Long Range</t>
  </si>
  <si>
    <t>Mini Cooper SE Convertible</t>
  </si>
  <si>
    <t>28.9 kWh useable battery          Available since April 2023</t>
  </si>
  <si>
    <t>â‚¬60,000</t>
  </si>
  <si>
    <t>Â£52,500</t>
  </si>
  <si>
    <t>Volkswagen ID.4 GTX</t>
  </si>
  <si>
    <t>â‚¬53,255</t>
  </si>
  <si>
    <t>Â£52,865</t>
  </si>
  <si>
    <t>Hyundai Kona Electric 48 kWh</t>
  </si>
  <si>
    <t>48.4 kWh useable battery          Expected from September 2023</t>
  </si>
  <si>
    <t>Hyundai Kona Electric 65 kWh</t>
  </si>
  <si>
    <t>65.4 kWh useable battery          Expected from September 2023</t>
  </si>
  <si>
    <t>â‚¬48,000</t>
  </si>
  <si>
    <t>Â£40,000</t>
  </si>
  <si>
    <t>Volkswagen ID.3 Pro</t>
  </si>
  <si>
    <t>58 kWh useable battery          Available since March 2023</t>
  </si>
  <si>
    <t>â‚¬39,995</t>
  </si>
  <si>
    <t>Volkswagen ID.3 Pro S - 4 Seats</t>
  </si>
  <si>
    <t>77 kWh useable battery          Available since March 2023</t>
  </si>
  <si>
    <t>â‚¬47,595</t>
  </si>
  <si>
    <t>Â£43,000</t>
  </si>
  <si>
    <t>Kia EV9 99.8 kWh RWD</t>
  </si>
  <si>
    <t>99.8 kWh useable battery          Expected from September 2023</t>
  </si>
  <si>
    <t>9.4 sec</t>
  </si>
  <si>
    <t>â‚¬65,000</t>
  </si>
  <si>
    <t>Â£60,000</t>
  </si>
  <si>
    <t>Kia EV9 99.8 kWh AWD</t>
  </si>
  <si>
    <t>5.3 sec</t>
  </si>
  <si>
    <t>222 Wh/km</t>
  </si>
  <si>
    <t>850 km/h</t>
  </si>
  <si>
    <t>â‚¬70,000</t>
  </si>
  <si>
    <t>Â£65,000</t>
  </si>
  <si>
    <t>48.1 kWh useable battery          Available since November 2022</t>
  </si>
  <si>
    <t>â‚¬41,850</t>
  </si>
  <si>
    <t>Â£34,955</t>
  </si>
  <si>
    <t xml:space="preserve">Maxus MIFA 9 </t>
  </si>
  <si>
    <t>90 kWh useable battery          Available since February 2023</t>
  </si>
  <si>
    <t>261 Wh/km</t>
  </si>
  <si>
    <t>Â£64,306</t>
  </si>
  <si>
    <t>BMW i7 M70 xDrive</t>
  </si>
  <si>
    <t>101.7 kWh useable battery          Expected from September 2023</t>
  </si>
  <si>
    <t>â‚¬200,000</t>
  </si>
  <si>
    <t>Â£175,000</t>
  </si>
  <si>
    <t>Volkswagen ID.7 Pro</t>
  </si>
  <si>
    <t>77 kWh useable battery          Expected from October 2023</t>
  </si>
  <si>
    <t>Â£53,000</t>
  </si>
  <si>
    <t>Volkswagen ID.7 Pro S</t>
  </si>
  <si>
    <t>86 kWh useable battery          Expected from October 2023</t>
  </si>
  <si>
    <t>800 km/h</t>
  </si>
  <si>
    <t>Â£56,000</t>
  </si>
  <si>
    <t>Polestar 4 Long Range Single Motor</t>
  </si>
  <si>
    <t>94 kWh useable battery          Expected from February 2024</t>
  </si>
  <si>
    <t>184 Wh/km</t>
  </si>
  <si>
    <t>Â£55,000</t>
  </si>
  <si>
    <t>Polestar 4 Long Range Dual Motor</t>
  </si>
  <si>
    <t>Maserati Grecale Folgore</t>
  </si>
  <si>
    <t>95 kWh useable battery          Expected from September 2023</t>
  </si>
  <si>
    <t>Â£135,000</t>
  </si>
  <si>
    <t>Eff kWh/km</t>
  </si>
  <si>
    <t>Index of electric car with required range with lowest up front cost</t>
  </si>
  <si>
    <t>Cheapest up front cost electric car.</t>
  </si>
  <si>
    <t>Battery capacity kWh</t>
  </si>
  <si>
    <t>1000000000*range mi + 1000000* battery capacity kWh +UK price + Germany price if no UK price + row</t>
  </si>
  <si>
    <t>Model ecar Index</t>
  </si>
  <si>
    <t>Kaggle Dataset index</t>
  </si>
  <si>
    <t>Range km</t>
  </si>
  <si>
    <t>check Eff / kWh/km (should be close to 1)</t>
  </si>
  <si>
    <t>same car has lowest up front cost and highest 8 year savings</t>
  </si>
  <si>
    <t>Petrol Price £/litre</t>
  </si>
  <si>
    <t>Total 8 year new electric vs new petrol car cost saving with home charger + public top up where necessary £</t>
  </si>
  <si>
    <t>https://www.cargurus.co.uk/Cars/l-Used-Nissan-Leaf-d3732?cgagid=9470222&amp;cgcid=2871&amp;px8324=p6&amp;sourceContext=usedPaidSearchNoZip&amp;ax8324=133966761&amp;query=nissan%20leaf%20e%2B%20used&amp;matchType=e&amp;msnKeywordId=82327173816661&amp;msnAdId=82326180120062&amp;networktype=o&amp;device=c&amp;tgtid=kwd-82327173816661:loc-188&amp;physloc=4923&amp;msclkid=071d6e9ef241188a960a0676e38aca21&amp;utm_source=bing&amp;utm_medium=cpc&amp;utm_campaign=Nissan-GB-comp-en-srch-xx%20(1432)&amp;utm_term=for%20sale%20nissan%20leaf%20ed.%20used&amp;utm_content=Nissan%20Leaf%20Used-Trim-For-Sale%20(8661596)#listing=156052156/NONE/DEFAULT</t>
  </si>
  <si>
    <t>Cost saving Category</t>
  </si>
  <si>
    <t>Min saving</t>
  </si>
  <si>
    <t>&lt; -£100,000</t>
  </si>
  <si>
    <t>-£10,000 - £100,000</t>
  </si>
  <si>
    <t>-£1,000 - £10,000</t>
  </si>
  <si>
    <t>£0 - £1,000</t>
  </si>
  <si>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£10,000</t>
    </r>
  </si>
  <si>
    <t>£1,000 - £0</t>
  </si>
  <si>
    <t>Assumed Ecar/equivalent petrol cost ratio</t>
  </si>
  <si>
    <t>Assumed alternative petrol car  up front cost</t>
  </si>
  <si>
    <t>Loan 0=none, 1=loan</t>
  </si>
  <si>
    <t>Annual loan Interest rate, ignored if no loan</t>
  </si>
  <si>
    <t>=IF(F6=198,IF(B6=238,IF(A6=40000,5000,A6+2500),A6),A6)</t>
  </si>
  <si>
    <t>=IF(F5=198,IF(B5=238,50,IF(B5=200,238,B5+50)),B5)</t>
  </si>
  <si>
    <t>Average daily mileage</t>
  </si>
  <si>
    <t>Range_min</t>
  </si>
  <si>
    <t>Range_max</t>
  </si>
  <si>
    <t>Efficiency mi/kWh</t>
  </si>
  <si>
    <t>Include in analysis 1/0 (remove cars with no UK prices and all with price&gt;£500/mi range)</t>
  </si>
  <si>
    <t>Price/range £/mi</t>
  </si>
  <si>
    <t>Archetype Index</t>
  </si>
  <si>
    <t>Ecar count</t>
  </si>
  <si>
    <t>Ecar Archetype Index</t>
  </si>
  <si>
    <t>First Appearance of annual and range requirement 1/0</t>
  </si>
  <si>
    <t>include in analysis</t>
  </si>
  <si>
    <t>Archetype Ecar Range mi</t>
  </si>
  <si>
    <t>Archetype Ecar Battery kWh</t>
  </si>
  <si>
    <t>Archetype Ecar Efficiency mi/kWh</t>
  </si>
  <si>
    <t>Home charing available 1=Yes, 0=No</t>
  </si>
  <si>
    <t>home charging night rate kWh</t>
  </si>
  <si>
    <t>home charging day rate kWh</t>
  </si>
  <si>
    <t>public charging kWh</t>
  </si>
  <si>
    <t>Typical home charger capacity where possible kW</t>
  </si>
  <si>
    <t>public top up charging fraction</t>
  </si>
  <si>
    <t>home charging day rate fraction</t>
  </si>
  <si>
    <t>home charging night rate fraction</t>
  </si>
  <si>
    <t>aggregate charging electricity cost p/mi</t>
  </si>
  <si>
    <t>Assumed car lifetime mileage or remaining if used</t>
  </si>
  <si>
    <t>total mileage over assessed time period</t>
  </si>
  <si>
    <t>Petrol cost p/mi</t>
  </si>
  <si>
    <t>Annual petrol cost £</t>
  </si>
  <si>
    <t>Total elec costs over assessment period £</t>
  </si>
  <si>
    <t>Total petrol costs over assessment period £</t>
  </si>
  <si>
    <t>UKPrice New £</t>
  </si>
  <si>
    <t>Archetype Ecar Price New £</t>
  </si>
  <si>
    <t>Archetype Ecar Price used  4 year old £</t>
  </si>
  <si>
    <t>row</t>
  </si>
  <si>
    <t>column</t>
  </si>
  <si>
    <t>column no</t>
  </si>
  <si>
    <t>Archetype</t>
  </si>
  <si>
    <t>Car fuel</t>
  </si>
  <si>
    <t>Elec</t>
  </si>
  <si>
    <t>Petrol</t>
  </si>
  <si>
    <t>Est Ecar annual servicing cost low £</t>
  </si>
  <si>
    <t>Est Ecar annual servicing cost med £</t>
  </si>
  <si>
    <t>Est Ecar annual servicing cost high £</t>
  </si>
  <si>
    <t>Est petrol car annual servicing cost low £</t>
  </si>
  <si>
    <t>Est petrol car annual servicing cost med £</t>
  </si>
  <si>
    <t>Est petrol car annual servicing cost high £</t>
  </si>
  <si>
    <t>Vauxhall Corsa</t>
  </si>
  <si>
    <t>Make+Model</t>
  </si>
  <si>
    <t>Annual avg servicing Cost £ Yr1-3</t>
  </si>
  <si>
    <t>Annual avg servicing Cost £ Yr3-5</t>
  </si>
  <si>
    <t>Vauxhall Corsa E 2020+</t>
  </si>
  <si>
    <t>BMW 5 Series (2023 onwards)</t>
  </si>
  <si>
    <t>BMW i5 Series (2023 onwards)</t>
  </si>
  <si>
    <t>MG ZS (2017+)</t>
  </si>
  <si>
    <t>MG ZS EV (2019+)</t>
  </si>
  <si>
    <t>Annual avg servicing Cost saving £ Yr3-5</t>
  </si>
  <si>
    <t>Annual avg servicing Cost saving £ Yr1-3</t>
  </si>
  <si>
    <t>Volvo XC40 (2018 onwards)</t>
  </si>
  <si>
    <t>Volvo EXC40 (2021 onwards)</t>
  </si>
  <si>
    <t>£</t>
  </si>
  <si>
    <t>%</t>
  </si>
  <si>
    <t>Kia Niro (2022 onwards)</t>
  </si>
  <si>
    <r>
      <t>Kia Niro</t>
    </r>
    <r>
      <rPr>
        <sz val="8"/>
        <color rgb="FF222222"/>
        <rFont val="Open Sans"/>
      </rPr>
      <t> EV (2022 onwards)</t>
    </r>
  </si>
  <si>
    <t>Fiat 500 (2015 onwards)</t>
  </si>
  <si>
    <t>Fiat 500 Electric (2021 onwards)</t>
  </si>
  <si>
    <t>Audi Q5 (2017 onwards)</t>
  </si>
  <si>
    <t>Audi Q4 e-tron (2021 onwards)</t>
  </si>
  <si>
    <t>Nissan Qashqai (2021 onwards)</t>
  </si>
  <si>
    <t>Nissan Ariya (2022 onwards)</t>
  </si>
  <si>
    <t>Volkswagen Golf Mk8 (2020 onwards)</t>
  </si>
  <si>
    <t>Volkswagen ID.3 (2020 onwards)</t>
  </si>
  <si>
    <t>Averages of sample above</t>
  </si>
  <si>
    <t>Averages for entire fleet of &gt;600 cars</t>
  </si>
  <si>
    <t>min 3-5 yr diff car</t>
  </si>
  <si>
    <t>max 3-5 yr diff car</t>
  </si>
  <si>
    <t>Est annual servicing cost Ecar</t>
  </si>
  <si>
    <t>Est annual servicing cost petrol car</t>
  </si>
  <si>
    <t>Total E Car replacement cost £</t>
  </si>
  <si>
    <t>Total loan interest on initial Ecar and charger and replacement Ecars £</t>
  </si>
  <si>
    <t>Total Ecar cost  £</t>
  </si>
  <si>
    <t>Est total servicing cost Ecar</t>
  </si>
  <si>
    <t>Total petrol car replacements costs £</t>
  </si>
  <si>
    <t>Total loan interest on initial and replacement petrol cars £</t>
  </si>
  <si>
    <t>Total Petrol car cost  £</t>
  </si>
  <si>
    <t>Est total servicing cost petrol car</t>
  </si>
  <si>
    <t>No of car replacements over assessment period</t>
  </si>
  <si>
    <t>row no</t>
  </si>
  <si>
    <t>Fuel</t>
  </si>
  <si>
    <t>Maintenance</t>
  </si>
  <si>
    <t>Adj range requirement mi</t>
  </si>
  <si>
    <t>Total costs</t>
  </si>
  <si>
    <t>Total here - total above (should =0)</t>
  </si>
  <si>
    <t>Annual mileage mi (used for detailed charts)</t>
  </si>
  <si>
    <t>Chart 2 data</t>
  </si>
  <si>
    <t>Nissan Leaf New</t>
  </si>
  <si>
    <t>Nissan Leaf 4 year old used</t>
  </si>
  <si>
    <t>4 year old used/new</t>
  </si>
  <si>
    <t>Tot</t>
  </si>
  <si>
    <t>https://www.bing.com/copilotsearch?q=average+mpg+petrol+cars+uk&amp;FORM=CSSCOP</t>
  </si>
  <si>
    <t>Comment</t>
  </si>
  <si>
    <t>sources</t>
  </si>
  <si>
    <t>Nominal ranges</t>
  </si>
  <si>
    <t>Data above filtered on column K (include in analysis) =1 above and copied below</t>
  </si>
  <si>
    <t>Total calculated here</t>
  </si>
  <si>
    <t>Total costs calculated above</t>
  </si>
  <si>
    <t>Chart 1 data (most economic electric car based on selection criteria above)</t>
  </si>
  <si>
    <t>Avg petrol car efficiency mpg</t>
  </si>
  <si>
    <t>High petrol car efficiency mpg</t>
  </si>
  <si>
    <t>Assumed efficiency of alternative petrol cars 1=med, 2=high</t>
  </si>
  <si>
    <t xml:space="preserve">Petrol car parameters highlighted yellow crudely estimated, ideally update with archetype specific petrol car data </t>
  </si>
  <si>
    <t>Cheapest petrol car new</t>
  </si>
  <si>
    <t>Petrol Equivalent new</t>
  </si>
  <si>
    <t>Petrol Equivalent 4 year old used</t>
  </si>
  <si>
    <t>Cheapest petrol car 4 year old used</t>
  </si>
  <si>
    <t>https://www.nimblefins.co.uk/cheap-car-insurance/average-mpg</t>
  </si>
  <si>
    <t>CO2 intensity of night electricity kgCO2/kWh</t>
  </si>
  <si>
    <t>CO2 intensity of daytime electricity kgCO2/kWh</t>
  </si>
  <si>
    <t>CO2 intensity of petrol kgco2/litre</t>
  </si>
  <si>
    <t>Total Ecar Tonnes CO2 at current CO2 intensity (conservative as in reality reducing)</t>
  </si>
  <si>
    <t>Assumed charging efficiency</t>
  </si>
  <si>
    <t>Avg Charging efficiency</t>
  </si>
  <si>
    <t>aggregate charging electricity cost p/kWh charging elec</t>
  </si>
  <si>
    <t>Check annual elec cost recalc/orig calc (should =1)</t>
  </si>
  <si>
    <t>Total Petrol car Tonnes CO2</t>
  </si>
  <si>
    <t>Annual petrol consumption litres</t>
  </si>
  <si>
    <t>Litres/gallon</t>
  </si>
  <si>
    <t>Electricity consumption per charge kWh (20-80% SOC)</t>
  </si>
  <si>
    <t>Utilised % of full battery capacity (20-80% SOC) (should be &lt;=60%)</t>
  </si>
  <si>
    <t>Used battery capacity kWh (20-80% SOC)</t>
  </si>
  <si>
    <t>Annual charging elec consumption kWh</t>
  </si>
  <si>
    <t>current-prev</t>
  </si>
  <si>
    <t>Loan interest if applicable</t>
  </si>
  <si>
    <t>Car replacement if applicable</t>
  </si>
  <si>
    <t>Total Tonnes CO2 emissions</t>
  </si>
  <si>
    <t>Range label</t>
  </si>
  <si>
    <t>Ecar range mi bin range</t>
  </si>
  <si>
    <t>Required Use Range mi</t>
  </si>
  <si>
    <t>Required Use Range mi (choose from list below)</t>
  </si>
  <si>
    <t>Required Use Range mi (increased to daily avg where necessary)</t>
  </si>
  <si>
    <t>Required Ecar Range mi (to give required range with 80-20% SOC)</t>
  </si>
  <si>
    <t>Check Ecar suitable 1=Yes, 0=No (Should all =1)</t>
  </si>
  <si>
    <t>Cost of Ecar + any charger (=capital repayments if loan).</t>
  </si>
  <si>
    <t>Total interest / up front costs</t>
  </si>
  <si>
    <t>Typical total home charge time</t>
  </si>
  <si>
    <t xml:space="preserve">max hrs  available for evening/night/morning home charging </t>
  </si>
  <si>
    <t>HomeCharge_MaxNight_hrs</t>
  </si>
  <si>
    <t>New=0 or Used=1</t>
  </si>
  <si>
    <t>Assumed alternative petrol car 0=approx equivalent, 1=cheapest</t>
  </si>
  <si>
    <t>Est annual servicing cost saving elec v petrol 0=Low, 1=Med, 2=High</t>
  </si>
  <si>
    <t>prev result with default Scenario set.</t>
  </si>
  <si>
    <t>default test values</t>
  </si>
  <si>
    <t>Lowest total Ecar cost for annual mi and range</t>
  </si>
  <si>
    <t>This archetype has lowest total Ecar cost for annual mi and range</t>
  </si>
  <si>
    <t>Archetype with lowest total Ecar cost for annual mi and range</t>
  </si>
  <si>
    <t>&gt;0</t>
  </si>
  <si>
    <t>&lt;0</t>
  </si>
  <si>
    <t>Car Price + any charger (Tot capital repayments if loan).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</si>
</sst>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£&quot;#,##0;[Red]\-&quot;£&quot;#,##0"/>
    <numFmt numFmtId="8" formatCode="&quot;£&quot;#,##0.00;[Red]\-&quot;£&quot;#,##0.00"/>
    <numFmt numFmtId="42" formatCode="_-&quot;£&quot;* #,##0_-;\-&quot;£&quot;* #,##0_-;_-&quot;£&quot;* &quot;-&quot;_-;_-@_-"/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0.0"/>
    <numFmt numFmtId="167" formatCode="#,##0_ ;[Red]\-#,##0\ "/>
    <numFmt numFmtId="168" formatCode="0.000"/>
    <numFmt numFmtId="169" formatCode="_-&quot;£&quot;* #,##0.0_-;\-&quot;£&quot;* #,##0.0_-;_-&quot;£&quot;* &quot;-&quot;?_-;_-@_-"/>
    <numFmt numFmtId="170" formatCode="0.0%"/>
    <numFmt numFmtId="171" formatCode="_-&quot;£&quot;* #,##0_-;\-&quot;£&quot;* #,##0_-;_-&quot;£&quot;* &quot;-&quot;?_-;_-@_-"/>
    <numFmt numFmtId="172" formatCode="_-* #,##0.000_-;\-* #,##0.000_-;_-* &quot;-&quot;??_-;_-@_-"/>
    <numFmt numFmtId="173" formatCode="_-* #,##0.00000_-;\-* #,##0.00000_-;_-* &quot;-&quot;??_-;_-@_-"/>
    <numFmt numFmtId="174" formatCode="0.0000"/>
    <numFmt numFmtId="175" formatCode="&quot;£&quot;#,##0"/>
    <numFmt numFmtId="176" formatCode="_-* #,##0.000000_-;\-* #,##0.00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Open Sans"/>
    </font>
    <font>
      <b/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65" fontId="0" fillId="0" borderId="0" xfId="1" applyNumberFormat="1" applyFont="1"/>
    <xf numFmtId="43" fontId="0" fillId="0" borderId="0" xfId="0" applyNumberFormat="1"/>
    <xf numFmtId="6" fontId="0" fillId="0" borderId="0" xfId="0" applyNumberFormat="1"/>
    <xf numFmtId="166" fontId="0" fillId="0" borderId="0" xfId="0" applyNumberFormat="1"/>
    <xf numFmtId="1" fontId="0" fillId="0" borderId="0" xfId="0" applyNumberFormat="1"/>
    <xf numFmtId="164" fontId="0" fillId="0" borderId="0" xfId="0" applyNumberFormat="1"/>
    <xf numFmtId="6" fontId="0" fillId="2" borderId="0" xfId="0" applyNumberFormat="1" applyFill="1"/>
    <xf numFmtId="6" fontId="3" fillId="0" borderId="0" xfId="0" applyNumberFormat="1" applyFont="1"/>
    <xf numFmtId="165" fontId="0" fillId="0" borderId="0" xfId="0" applyNumberForma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6" fontId="5" fillId="0" borderId="0" xfId="0" applyNumberFormat="1" applyFont="1" applyAlignment="1">
      <alignment horizontal="center"/>
    </xf>
    <xf numFmtId="6" fontId="5" fillId="0" borderId="0" xfId="0" applyNumberFormat="1" applyFont="1"/>
    <xf numFmtId="1" fontId="2" fillId="0" borderId="0" xfId="0" applyNumberFormat="1" applyFont="1"/>
    <xf numFmtId="168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166" fontId="2" fillId="0" borderId="0" xfId="0" applyNumberFormat="1" applyFont="1"/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4" fillId="0" borderId="0" xfId="0" applyNumberFormat="1" applyFont="1"/>
    <xf numFmtId="1" fontId="4" fillId="0" borderId="0" xfId="0" applyNumberFormat="1" applyFont="1"/>
    <xf numFmtId="42" fontId="2" fillId="0" borderId="0" xfId="0" applyNumberFormat="1" applyFont="1" applyAlignment="1">
      <alignment horizontal="right"/>
    </xf>
    <xf numFmtId="42" fontId="0" fillId="0" borderId="0" xfId="0" applyNumberFormat="1"/>
    <xf numFmtId="169" fontId="0" fillId="0" borderId="0" xfId="1" applyNumberFormat="1" applyFont="1"/>
    <xf numFmtId="0" fontId="0" fillId="0" borderId="0" xfId="0" applyAlignment="1">
      <alignment horizontal="center" vertical="top" wrapText="1"/>
    </xf>
    <xf numFmtId="167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70" fontId="5" fillId="0" borderId="0" xfId="0" applyNumberFormat="1" applyFont="1" applyAlignment="1">
      <alignment horizontal="center"/>
    </xf>
    <xf numFmtId="42" fontId="5" fillId="0" borderId="0" xfId="0" applyNumberFormat="1" applyFont="1" applyAlignment="1">
      <alignment horizontal="right"/>
    </xf>
    <xf numFmtId="0" fontId="2" fillId="2" borderId="0" xfId="0" applyFont="1" applyFill="1"/>
    <xf numFmtId="11" fontId="0" fillId="0" borderId="0" xfId="0" applyNumberFormat="1"/>
    <xf numFmtId="0" fontId="0" fillId="0" borderId="0" xfId="0" quotePrefix="1"/>
    <xf numFmtId="169" fontId="0" fillId="0" borderId="0" xfId="0" applyNumberFormat="1"/>
    <xf numFmtId="43" fontId="0" fillId="0" borderId="0" xfId="1" applyFont="1"/>
    <xf numFmtId="172" fontId="0" fillId="0" borderId="0" xfId="1" applyNumberFormat="1" applyFont="1"/>
    <xf numFmtId="173" fontId="0" fillId="0" borderId="0" xfId="1" applyNumberFormat="1" applyFont="1"/>
    <xf numFmtId="168" fontId="4" fillId="0" borderId="0" xfId="0" applyNumberFormat="1" applyFont="1"/>
    <xf numFmtId="174" fontId="4" fillId="0" borderId="0" xfId="0" applyNumberFormat="1" applyFont="1"/>
    <xf numFmtId="0" fontId="0" fillId="2" borderId="0" xfId="0" applyFill="1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 vertical="center"/>
    </xf>
    <xf numFmtId="175" fontId="0" fillId="0" borderId="0" xfId="0" applyNumberFormat="1"/>
    <xf numFmtId="0" fontId="8" fillId="0" borderId="0" xfId="3"/>
    <xf numFmtId="9" fontId="0" fillId="0" borderId="0" xfId="2" applyFont="1"/>
    <xf numFmtId="171" fontId="0" fillId="0" borderId="0" xfId="1" applyNumberFormat="1" applyFont="1"/>
    <xf numFmtId="165" fontId="2" fillId="0" borderId="0" xfId="1" applyNumberFormat="1" applyFont="1"/>
    <xf numFmtId="171" fontId="0" fillId="0" borderId="0" xfId="0" applyNumberFormat="1" applyAlignment="1">
      <alignment horizontal="center" vertical="top" wrapText="1"/>
    </xf>
    <xf numFmtId="165" fontId="2" fillId="2" borderId="0" xfId="1" applyNumberFormat="1" applyFont="1" applyFill="1"/>
    <xf numFmtId="6" fontId="3" fillId="3" borderId="0" xfId="0" applyNumberFormat="1" applyFont="1" applyFill="1"/>
    <xf numFmtId="6" fontId="2" fillId="0" borderId="0" xfId="0" applyNumberFormat="1" applyFont="1"/>
    <xf numFmtId="6" fontId="2" fillId="3" borderId="0" xfId="0" applyNumberFormat="1" applyFont="1" applyFill="1"/>
    <xf numFmtId="9" fontId="3" fillId="3" borderId="0" xfId="2" applyFont="1" applyFill="1"/>
    <xf numFmtId="0" fontId="0" fillId="0" borderId="0" xfId="0" applyAlignment="1">
      <alignment horizontal="right"/>
    </xf>
    <xf numFmtId="9" fontId="0" fillId="0" borderId="0" xfId="2" applyFont="1" applyFill="1"/>
    <xf numFmtId="9" fontId="3" fillId="0" borderId="0" xfId="2" applyFont="1" applyFill="1"/>
    <xf numFmtId="171" fontId="0" fillId="0" borderId="0" xfId="0" applyNumberFormat="1"/>
    <xf numFmtId="171" fontId="0" fillId="0" borderId="0" xfId="1" applyNumberFormat="1" applyFont="1" applyFill="1"/>
    <xf numFmtId="169" fontId="0" fillId="0" borderId="0" xfId="1" applyNumberFormat="1" applyFont="1" applyFill="1"/>
    <xf numFmtId="164" fontId="2" fillId="2" borderId="0" xfId="1" applyNumberFormat="1" applyFont="1" applyFill="1"/>
    <xf numFmtId="172" fontId="0" fillId="0" borderId="0" xfId="0" applyNumberFormat="1"/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170" fontId="5" fillId="2" borderId="0" xfId="0" applyNumberFormat="1" applyFont="1" applyFill="1" applyAlignment="1">
      <alignment horizontal="center"/>
    </xf>
    <xf numFmtId="6" fontId="5" fillId="2" borderId="0" xfId="0" applyNumberFormat="1" applyFont="1" applyFill="1"/>
    <xf numFmtId="0" fontId="5" fillId="2" borderId="0" xfId="0" applyFont="1" applyFill="1"/>
    <xf numFmtId="0" fontId="10" fillId="0" borderId="0" xfId="0" applyFont="1"/>
    <xf numFmtId="175" fontId="0" fillId="2" borderId="0" xfId="0" applyNumberFormat="1" applyFill="1"/>
    <xf numFmtId="9" fontId="0" fillId="0" borderId="0" xfId="0" applyNumberFormat="1"/>
    <xf numFmtId="9" fontId="5" fillId="2" borderId="0" xfId="0" applyNumberFormat="1" applyFont="1" applyFill="1"/>
    <xf numFmtId="172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5" fillId="2" borderId="0" xfId="2" applyFont="1" applyFill="1" applyAlignment="1">
      <alignment horizontal="center" vertical="center"/>
    </xf>
    <xf numFmtId="166" fontId="4" fillId="0" borderId="0" xfId="0" applyNumberFormat="1" applyFont="1"/>
    <xf numFmtId="176" fontId="0" fillId="0" borderId="0" xfId="0" applyNumberFormat="1"/>
    <xf numFmtId="8" fontId="0" fillId="0" borderId="0" xfId="0" applyNumberFormat="1"/>
    <xf numFmtId="165" fontId="11" fillId="0" borderId="0" xfId="1" applyNumberFormat="1" applyFont="1"/>
    <xf numFmtId="0" fontId="0" fillId="0" borderId="0" xfId="0" applyAlignment="1">
      <alignment horizontal="left" vertical="center"/>
    </xf>
    <xf numFmtId="170" fontId="0" fillId="0" borderId="0" xfId="2" applyNumberFormat="1" applyFont="1"/>
    <xf numFmtId="174" fontId="0" fillId="0" borderId="0" xfId="0" applyNumberFormat="1"/>
    <xf numFmtId="176" fontId="0" fillId="0" borderId="0" xfId="1" applyNumberFormat="1" applyFont="1"/>
    <xf numFmtId="8" fontId="5" fillId="2" borderId="0" xfId="0" applyNumberFormat="1" applyFont="1" applyFill="1"/>
    <xf numFmtId="0" fontId="10" fillId="4" borderId="0" xfId="0" applyFont="1" applyFill="1" applyAlignment="1">
      <alignment horizontal="center"/>
    </xf>
    <xf numFmtId="170" fontId="10" fillId="4" borderId="0" xfId="0" applyNumberFormat="1" applyFont="1" applyFill="1" applyAlignment="1">
      <alignment horizontal="center"/>
    </xf>
    <xf numFmtId="9" fontId="10" fillId="4" borderId="0" xfId="2" applyFont="1" applyFill="1" applyAlignment="1">
      <alignment horizontal="center" vertical="center"/>
    </xf>
    <xf numFmtId="165" fontId="10" fillId="2" borderId="0" xfId="1" applyNumberFormat="1" applyFont="1" applyFill="1"/>
    <xf numFmtId="6" fontId="10" fillId="0" borderId="0" xfId="0" applyNumberFormat="1" applyFont="1"/>
    <xf numFmtId="0" fontId="0" fillId="5" borderId="0" xfId="0" applyFill="1"/>
    <xf numFmtId="9" fontId="0" fillId="5" borderId="0" xfId="2" applyFont="1" applyFill="1"/>
    <xf numFmtId="164" fontId="4" fillId="0" borderId="0" xfId="1" applyNumberFormat="1" applyFont="1"/>
    <xf numFmtId="166" fontId="0" fillId="5" borderId="0" xfId="0" applyNumberFormat="1" applyFill="1" applyAlignment="1">
      <alignment horizontal="right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">
    <dxf>
      <font>
        <color rgb="FFFFFF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MainModelData!$H$1826</c:f>
          <c:strCache>
            <c:ptCount val="1"/>
            <c:pt idx="0">
              <c:v>Highest 4 year cost saving for cheapest new electric car capable of range required with home charger vs cheapest new petrol car with a 7.5% interest loan. Grey = negative.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MainModelData!$H$1826</c:f>
              <c:strCache>
                <c:ptCount val="1"/>
                <c:pt idx="0">
                  <c:v>Highest 4 year cost saving for cheapest new electric car capable of range required with home charger vs cheapest new petrol car with a 7.5% interest loan. Grey = negative.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xVal>
            <c:numRef>
              <c:f>MainModelData!$D$1827:$D$1951</c:f>
              <c:numCache>
                <c:formatCode>0.0</c:formatCode>
                <c:ptCount val="125"/>
                <c:pt idx="0">
                  <c:v>60</c:v>
                </c:pt>
                <c:pt idx="1">
                  <c:v>75</c:v>
                </c:pt>
                <c:pt idx="2">
                  <c:v>90</c:v>
                </c:pt>
                <c:pt idx="3">
                  <c:v>105</c:v>
                </c:pt>
                <c:pt idx="4">
                  <c:v>120</c:v>
                </c:pt>
                <c:pt idx="5">
                  <c:v>135</c:v>
                </c:pt>
                <c:pt idx="6">
                  <c:v>150</c:v>
                </c:pt>
                <c:pt idx="7">
                  <c:v>165</c:v>
                </c:pt>
                <c:pt idx="8">
                  <c:v>180</c:v>
                </c:pt>
                <c:pt idx="9">
                  <c:v>60</c:v>
                </c:pt>
                <c:pt idx="10">
                  <c:v>75</c:v>
                </c:pt>
                <c:pt idx="11">
                  <c:v>90</c:v>
                </c:pt>
                <c:pt idx="12">
                  <c:v>105</c:v>
                </c:pt>
                <c:pt idx="13">
                  <c:v>120</c:v>
                </c:pt>
                <c:pt idx="14">
                  <c:v>135</c:v>
                </c:pt>
                <c:pt idx="15">
                  <c:v>150</c:v>
                </c:pt>
                <c:pt idx="16">
                  <c:v>165</c:v>
                </c:pt>
                <c:pt idx="17">
                  <c:v>180</c:v>
                </c:pt>
                <c:pt idx="18">
                  <c:v>60</c:v>
                </c:pt>
                <c:pt idx="19">
                  <c:v>75</c:v>
                </c:pt>
                <c:pt idx="20">
                  <c:v>90</c:v>
                </c:pt>
                <c:pt idx="21">
                  <c:v>105</c:v>
                </c:pt>
                <c:pt idx="22">
                  <c:v>120</c:v>
                </c:pt>
                <c:pt idx="23">
                  <c:v>135</c:v>
                </c:pt>
                <c:pt idx="24">
                  <c:v>150</c:v>
                </c:pt>
                <c:pt idx="25">
                  <c:v>165</c:v>
                </c:pt>
                <c:pt idx="26">
                  <c:v>180</c:v>
                </c:pt>
                <c:pt idx="27">
                  <c:v>60</c:v>
                </c:pt>
                <c:pt idx="28">
                  <c:v>75</c:v>
                </c:pt>
                <c:pt idx="29">
                  <c:v>90</c:v>
                </c:pt>
                <c:pt idx="30">
                  <c:v>105</c:v>
                </c:pt>
                <c:pt idx="31">
                  <c:v>120</c:v>
                </c:pt>
                <c:pt idx="32">
                  <c:v>135</c:v>
                </c:pt>
                <c:pt idx="33">
                  <c:v>150</c:v>
                </c:pt>
                <c:pt idx="34">
                  <c:v>165</c:v>
                </c:pt>
                <c:pt idx="35">
                  <c:v>180</c:v>
                </c:pt>
                <c:pt idx="36">
                  <c:v>60</c:v>
                </c:pt>
                <c:pt idx="37">
                  <c:v>75</c:v>
                </c:pt>
                <c:pt idx="38">
                  <c:v>90</c:v>
                </c:pt>
                <c:pt idx="39">
                  <c:v>105</c:v>
                </c:pt>
                <c:pt idx="40">
                  <c:v>120</c:v>
                </c:pt>
                <c:pt idx="41">
                  <c:v>135</c:v>
                </c:pt>
                <c:pt idx="42">
                  <c:v>150</c:v>
                </c:pt>
                <c:pt idx="43">
                  <c:v>165</c:v>
                </c:pt>
                <c:pt idx="44">
                  <c:v>180</c:v>
                </c:pt>
                <c:pt idx="45">
                  <c:v>60</c:v>
                </c:pt>
                <c:pt idx="46">
                  <c:v>75</c:v>
                </c:pt>
                <c:pt idx="47">
                  <c:v>90</c:v>
                </c:pt>
                <c:pt idx="48">
                  <c:v>105</c:v>
                </c:pt>
                <c:pt idx="49">
                  <c:v>120</c:v>
                </c:pt>
                <c:pt idx="50">
                  <c:v>135</c:v>
                </c:pt>
                <c:pt idx="51">
                  <c:v>150</c:v>
                </c:pt>
                <c:pt idx="52">
                  <c:v>165</c:v>
                </c:pt>
                <c:pt idx="53">
                  <c:v>180</c:v>
                </c:pt>
                <c:pt idx="54">
                  <c:v>60</c:v>
                </c:pt>
                <c:pt idx="55">
                  <c:v>75</c:v>
                </c:pt>
                <c:pt idx="56">
                  <c:v>90</c:v>
                </c:pt>
                <c:pt idx="57">
                  <c:v>105</c:v>
                </c:pt>
                <c:pt idx="58">
                  <c:v>120</c:v>
                </c:pt>
                <c:pt idx="59">
                  <c:v>135</c:v>
                </c:pt>
                <c:pt idx="60">
                  <c:v>150</c:v>
                </c:pt>
                <c:pt idx="61">
                  <c:v>165</c:v>
                </c:pt>
                <c:pt idx="62">
                  <c:v>180</c:v>
                </c:pt>
                <c:pt idx="63">
                  <c:v>61.6</c:v>
                </c:pt>
                <c:pt idx="64">
                  <c:v>75</c:v>
                </c:pt>
                <c:pt idx="65">
                  <c:v>90</c:v>
                </c:pt>
                <c:pt idx="66">
                  <c:v>105</c:v>
                </c:pt>
                <c:pt idx="67">
                  <c:v>120</c:v>
                </c:pt>
                <c:pt idx="68">
                  <c:v>135</c:v>
                </c:pt>
                <c:pt idx="69">
                  <c:v>150</c:v>
                </c:pt>
                <c:pt idx="70">
                  <c:v>165</c:v>
                </c:pt>
                <c:pt idx="71">
                  <c:v>180</c:v>
                </c:pt>
                <c:pt idx="72">
                  <c:v>68.5</c:v>
                </c:pt>
                <c:pt idx="73">
                  <c:v>75</c:v>
                </c:pt>
                <c:pt idx="74">
                  <c:v>90</c:v>
                </c:pt>
                <c:pt idx="75">
                  <c:v>105</c:v>
                </c:pt>
                <c:pt idx="76">
                  <c:v>120</c:v>
                </c:pt>
                <c:pt idx="77">
                  <c:v>135</c:v>
                </c:pt>
                <c:pt idx="78">
                  <c:v>150</c:v>
                </c:pt>
                <c:pt idx="79">
                  <c:v>165</c:v>
                </c:pt>
                <c:pt idx="80">
                  <c:v>180</c:v>
                </c:pt>
                <c:pt idx="81">
                  <c:v>75.3</c:v>
                </c:pt>
                <c:pt idx="82">
                  <c:v>90</c:v>
                </c:pt>
                <c:pt idx="83">
                  <c:v>105</c:v>
                </c:pt>
                <c:pt idx="84">
                  <c:v>120</c:v>
                </c:pt>
                <c:pt idx="85">
                  <c:v>135</c:v>
                </c:pt>
                <c:pt idx="86">
                  <c:v>150</c:v>
                </c:pt>
                <c:pt idx="87">
                  <c:v>165</c:v>
                </c:pt>
                <c:pt idx="88">
                  <c:v>180</c:v>
                </c:pt>
                <c:pt idx="89">
                  <c:v>82.2</c:v>
                </c:pt>
                <c:pt idx="90">
                  <c:v>90</c:v>
                </c:pt>
                <c:pt idx="91">
                  <c:v>105</c:v>
                </c:pt>
                <c:pt idx="92">
                  <c:v>120</c:v>
                </c:pt>
                <c:pt idx="93">
                  <c:v>135</c:v>
                </c:pt>
                <c:pt idx="94">
                  <c:v>150</c:v>
                </c:pt>
                <c:pt idx="95">
                  <c:v>165</c:v>
                </c:pt>
                <c:pt idx="96">
                  <c:v>180</c:v>
                </c:pt>
                <c:pt idx="97">
                  <c:v>89</c:v>
                </c:pt>
                <c:pt idx="98">
                  <c:v>90</c:v>
                </c:pt>
                <c:pt idx="99">
                  <c:v>105</c:v>
                </c:pt>
                <c:pt idx="100">
                  <c:v>120</c:v>
                </c:pt>
                <c:pt idx="101">
                  <c:v>135</c:v>
                </c:pt>
                <c:pt idx="102">
                  <c:v>150</c:v>
                </c:pt>
                <c:pt idx="103">
                  <c:v>165</c:v>
                </c:pt>
                <c:pt idx="104">
                  <c:v>180</c:v>
                </c:pt>
                <c:pt idx="105">
                  <c:v>95.9</c:v>
                </c:pt>
                <c:pt idx="106">
                  <c:v>105</c:v>
                </c:pt>
                <c:pt idx="107">
                  <c:v>120</c:v>
                </c:pt>
                <c:pt idx="108">
                  <c:v>135</c:v>
                </c:pt>
                <c:pt idx="109">
                  <c:v>150</c:v>
                </c:pt>
                <c:pt idx="110">
                  <c:v>165</c:v>
                </c:pt>
                <c:pt idx="111">
                  <c:v>180</c:v>
                </c:pt>
                <c:pt idx="112">
                  <c:v>102.7</c:v>
                </c:pt>
                <c:pt idx="113">
                  <c:v>105</c:v>
                </c:pt>
                <c:pt idx="114">
                  <c:v>120</c:v>
                </c:pt>
                <c:pt idx="115">
                  <c:v>135</c:v>
                </c:pt>
                <c:pt idx="116">
                  <c:v>150</c:v>
                </c:pt>
                <c:pt idx="117">
                  <c:v>165</c:v>
                </c:pt>
                <c:pt idx="118">
                  <c:v>180</c:v>
                </c:pt>
                <c:pt idx="119">
                  <c:v>109.6</c:v>
                </c:pt>
                <c:pt idx="120">
                  <c:v>120</c:v>
                </c:pt>
                <c:pt idx="121">
                  <c:v>135</c:v>
                </c:pt>
                <c:pt idx="122">
                  <c:v>150</c:v>
                </c:pt>
                <c:pt idx="123">
                  <c:v>165</c:v>
                </c:pt>
                <c:pt idx="124">
                  <c:v>180</c:v>
                </c:pt>
              </c:numCache>
            </c:numRef>
          </c:xVal>
          <c:yVal>
            <c:numRef>
              <c:f>MainModelData!$A$1827:$A$1951</c:f>
              <c:numCache>
                <c:formatCode>_-* #,##0_-;\-* #,##0_-;_-* "-"??_-;_-@_-</c:formatCode>
                <c:ptCount val="125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7500</c:v>
                </c:pt>
                <c:pt idx="10">
                  <c:v>7500</c:v>
                </c:pt>
                <c:pt idx="11">
                  <c:v>7500</c:v>
                </c:pt>
                <c:pt idx="12">
                  <c:v>7500</c:v>
                </c:pt>
                <c:pt idx="13">
                  <c:v>7500</c:v>
                </c:pt>
                <c:pt idx="14">
                  <c:v>7500</c:v>
                </c:pt>
                <c:pt idx="15">
                  <c:v>7500</c:v>
                </c:pt>
                <c:pt idx="16">
                  <c:v>7500</c:v>
                </c:pt>
                <c:pt idx="17">
                  <c:v>7500</c:v>
                </c:pt>
                <c:pt idx="18">
                  <c:v>10000</c:v>
                </c:pt>
                <c:pt idx="19">
                  <c:v>10000</c:v>
                </c:pt>
                <c:pt idx="20">
                  <c:v>10000</c:v>
                </c:pt>
                <c:pt idx="21">
                  <c:v>10000</c:v>
                </c:pt>
                <c:pt idx="22">
                  <c:v>10000</c:v>
                </c:pt>
                <c:pt idx="23">
                  <c:v>10000</c:v>
                </c:pt>
                <c:pt idx="24">
                  <c:v>10000</c:v>
                </c:pt>
                <c:pt idx="25">
                  <c:v>10000</c:v>
                </c:pt>
                <c:pt idx="26">
                  <c:v>10000</c:v>
                </c:pt>
                <c:pt idx="27">
                  <c:v>12500</c:v>
                </c:pt>
                <c:pt idx="28">
                  <c:v>12500</c:v>
                </c:pt>
                <c:pt idx="29">
                  <c:v>12500</c:v>
                </c:pt>
                <c:pt idx="30">
                  <c:v>12500</c:v>
                </c:pt>
                <c:pt idx="31">
                  <c:v>12500</c:v>
                </c:pt>
                <c:pt idx="32">
                  <c:v>12500</c:v>
                </c:pt>
                <c:pt idx="33">
                  <c:v>12500</c:v>
                </c:pt>
                <c:pt idx="34">
                  <c:v>12500</c:v>
                </c:pt>
                <c:pt idx="35">
                  <c:v>12500</c:v>
                </c:pt>
                <c:pt idx="36">
                  <c:v>15000</c:v>
                </c:pt>
                <c:pt idx="37">
                  <c:v>15000</c:v>
                </c:pt>
                <c:pt idx="38">
                  <c:v>15000</c:v>
                </c:pt>
                <c:pt idx="39">
                  <c:v>15000</c:v>
                </c:pt>
                <c:pt idx="40">
                  <c:v>15000</c:v>
                </c:pt>
                <c:pt idx="41">
                  <c:v>15000</c:v>
                </c:pt>
                <c:pt idx="42">
                  <c:v>15000</c:v>
                </c:pt>
                <c:pt idx="43">
                  <c:v>15000</c:v>
                </c:pt>
                <c:pt idx="44">
                  <c:v>15000</c:v>
                </c:pt>
                <c:pt idx="45">
                  <c:v>17500</c:v>
                </c:pt>
                <c:pt idx="46">
                  <c:v>17500</c:v>
                </c:pt>
                <c:pt idx="47">
                  <c:v>17500</c:v>
                </c:pt>
                <c:pt idx="48">
                  <c:v>17500</c:v>
                </c:pt>
                <c:pt idx="49">
                  <c:v>17500</c:v>
                </c:pt>
                <c:pt idx="50">
                  <c:v>17500</c:v>
                </c:pt>
                <c:pt idx="51">
                  <c:v>17500</c:v>
                </c:pt>
                <c:pt idx="52">
                  <c:v>17500</c:v>
                </c:pt>
                <c:pt idx="53">
                  <c:v>17500</c:v>
                </c:pt>
                <c:pt idx="54">
                  <c:v>20000</c:v>
                </c:pt>
                <c:pt idx="55">
                  <c:v>20000</c:v>
                </c:pt>
                <c:pt idx="56">
                  <c:v>20000</c:v>
                </c:pt>
                <c:pt idx="57">
                  <c:v>20000</c:v>
                </c:pt>
                <c:pt idx="58">
                  <c:v>20000</c:v>
                </c:pt>
                <c:pt idx="59">
                  <c:v>20000</c:v>
                </c:pt>
                <c:pt idx="60">
                  <c:v>20000</c:v>
                </c:pt>
                <c:pt idx="61">
                  <c:v>20000</c:v>
                </c:pt>
                <c:pt idx="62">
                  <c:v>20000</c:v>
                </c:pt>
                <c:pt idx="63">
                  <c:v>22500</c:v>
                </c:pt>
                <c:pt idx="64">
                  <c:v>22500</c:v>
                </c:pt>
                <c:pt idx="65">
                  <c:v>22500</c:v>
                </c:pt>
                <c:pt idx="66">
                  <c:v>22500</c:v>
                </c:pt>
                <c:pt idx="67">
                  <c:v>22500</c:v>
                </c:pt>
                <c:pt idx="68">
                  <c:v>22500</c:v>
                </c:pt>
                <c:pt idx="69">
                  <c:v>22500</c:v>
                </c:pt>
                <c:pt idx="70">
                  <c:v>22500</c:v>
                </c:pt>
                <c:pt idx="71">
                  <c:v>22500</c:v>
                </c:pt>
                <c:pt idx="72">
                  <c:v>25000</c:v>
                </c:pt>
                <c:pt idx="73">
                  <c:v>25000</c:v>
                </c:pt>
                <c:pt idx="74">
                  <c:v>25000</c:v>
                </c:pt>
                <c:pt idx="75">
                  <c:v>25000</c:v>
                </c:pt>
                <c:pt idx="76">
                  <c:v>25000</c:v>
                </c:pt>
                <c:pt idx="77">
                  <c:v>25000</c:v>
                </c:pt>
                <c:pt idx="78">
                  <c:v>25000</c:v>
                </c:pt>
                <c:pt idx="79">
                  <c:v>25000</c:v>
                </c:pt>
                <c:pt idx="80">
                  <c:v>25000</c:v>
                </c:pt>
                <c:pt idx="81">
                  <c:v>27500</c:v>
                </c:pt>
                <c:pt idx="82">
                  <c:v>27500</c:v>
                </c:pt>
                <c:pt idx="83">
                  <c:v>27500</c:v>
                </c:pt>
                <c:pt idx="84">
                  <c:v>27500</c:v>
                </c:pt>
                <c:pt idx="85">
                  <c:v>27500</c:v>
                </c:pt>
                <c:pt idx="86">
                  <c:v>27500</c:v>
                </c:pt>
                <c:pt idx="87">
                  <c:v>27500</c:v>
                </c:pt>
                <c:pt idx="88">
                  <c:v>27500</c:v>
                </c:pt>
                <c:pt idx="89">
                  <c:v>30000</c:v>
                </c:pt>
                <c:pt idx="90">
                  <c:v>30000</c:v>
                </c:pt>
                <c:pt idx="91">
                  <c:v>30000</c:v>
                </c:pt>
                <c:pt idx="92">
                  <c:v>30000</c:v>
                </c:pt>
                <c:pt idx="93">
                  <c:v>30000</c:v>
                </c:pt>
                <c:pt idx="94">
                  <c:v>30000</c:v>
                </c:pt>
                <c:pt idx="95">
                  <c:v>30000</c:v>
                </c:pt>
                <c:pt idx="96">
                  <c:v>30000</c:v>
                </c:pt>
                <c:pt idx="97">
                  <c:v>32500</c:v>
                </c:pt>
                <c:pt idx="98">
                  <c:v>32500</c:v>
                </c:pt>
                <c:pt idx="99">
                  <c:v>32500</c:v>
                </c:pt>
                <c:pt idx="100">
                  <c:v>32500</c:v>
                </c:pt>
                <c:pt idx="101">
                  <c:v>32500</c:v>
                </c:pt>
                <c:pt idx="102">
                  <c:v>32500</c:v>
                </c:pt>
                <c:pt idx="103">
                  <c:v>32500</c:v>
                </c:pt>
                <c:pt idx="104">
                  <c:v>32500</c:v>
                </c:pt>
                <c:pt idx="105">
                  <c:v>35000</c:v>
                </c:pt>
                <c:pt idx="106">
                  <c:v>35000</c:v>
                </c:pt>
                <c:pt idx="107">
                  <c:v>35000</c:v>
                </c:pt>
                <c:pt idx="108">
                  <c:v>35000</c:v>
                </c:pt>
                <c:pt idx="109">
                  <c:v>35000</c:v>
                </c:pt>
                <c:pt idx="110">
                  <c:v>35000</c:v>
                </c:pt>
                <c:pt idx="111">
                  <c:v>35000</c:v>
                </c:pt>
                <c:pt idx="112">
                  <c:v>37500</c:v>
                </c:pt>
                <c:pt idx="113">
                  <c:v>37500</c:v>
                </c:pt>
                <c:pt idx="114">
                  <c:v>37500</c:v>
                </c:pt>
                <c:pt idx="115">
                  <c:v>37500</c:v>
                </c:pt>
                <c:pt idx="116">
                  <c:v>37500</c:v>
                </c:pt>
                <c:pt idx="117">
                  <c:v>37500</c:v>
                </c:pt>
                <c:pt idx="118">
                  <c:v>37500</c:v>
                </c:pt>
                <c:pt idx="119">
                  <c:v>40000</c:v>
                </c:pt>
                <c:pt idx="120">
                  <c:v>40000</c:v>
                </c:pt>
                <c:pt idx="121">
                  <c:v>40000</c:v>
                </c:pt>
                <c:pt idx="122">
                  <c:v>40000</c:v>
                </c:pt>
                <c:pt idx="123">
                  <c:v>40000</c:v>
                </c:pt>
                <c:pt idx="124">
                  <c:v>40000</c:v>
                </c:pt>
              </c:numCache>
            </c:numRef>
          </c:yVal>
          <c:bubbleSize>
            <c:numRef>
              <c:f>MainModelData!$H$1827:$H$1951</c:f>
              <c:numCache>
                <c:formatCode>"£"#,##0_);[Red]\("£"#,##0\)</c:formatCode>
                <c:ptCount val="125"/>
                <c:pt idx="0">
                  <c:v>-55.974592577287694</c:v>
                </c:pt>
                <c:pt idx="1">
                  <c:v>-55.974592577287694</c:v>
                </c:pt>
                <c:pt idx="2">
                  <c:v>-55.974592577287694</c:v>
                </c:pt>
                <c:pt idx="3">
                  <c:v>-913.70636771755017</c:v>
                </c:pt>
                <c:pt idx="4">
                  <c:v>-1283.402071529872</c:v>
                </c:pt>
                <c:pt idx="5">
                  <c:v>-1873.6492183350274</c:v>
                </c:pt>
                <c:pt idx="6">
                  <c:v>-2922.9633441065344</c:v>
                </c:pt>
                <c:pt idx="7">
                  <c:v>-3750.7827782120075</c:v>
                </c:pt>
                <c:pt idx="8">
                  <c:v>-4102.3139178208658</c:v>
                </c:pt>
                <c:pt idx="9">
                  <c:v>817.71710382270976</c:v>
                </c:pt>
                <c:pt idx="10">
                  <c:v>817.71710382270976</c:v>
                </c:pt>
                <c:pt idx="11">
                  <c:v>817.71710382270976</c:v>
                </c:pt>
                <c:pt idx="12">
                  <c:v>-62.828486917551345</c:v>
                </c:pt>
                <c:pt idx="13">
                  <c:v>-441.21747272986977</c:v>
                </c:pt>
                <c:pt idx="14">
                  <c:v>-1029.8123495350301</c:v>
                </c:pt>
                <c:pt idx="15">
                  <c:v>-2090.2474233065368</c:v>
                </c:pt>
                <c:pt idx="16">
                  <c:v>-2944.4354119703057</c:v>
                </c:pt>
                <c:pt idx="17">
                  <c:v>-3348.7219685995515</c:v>
                </c:pt>
                <c:pt idx="18">
                  <c:v>1691.4093206227153</c:v>
                </c:pt>
                <c:pt idx="19">
                  <c:v>1691.4093206227153</c:v>
                </c:pt>
                <c:pt idx="20">
                  <c:v>1691.4093206227153</c:v>
                </c:pt>
                <c:pt idx="21">
                  <c:v>788.04887348245029</c:v>
                </c:pt>
                <c:pt idx="22">
                  <c:v>400.96712607013251</c:v>
                </c:pt>
                <c:pt idx="23">
                  <c:v>-185.97548073502912</c:v>
                </c:pt>
                <c:pt idx="24">
                  <c:v>-1257.5309821065384</c:v>
                </c:pt>
                <c:pt idx="25">
                  <c:v>-2138.0885978503793</c:v>
                </c:pt>
                <c:pt idx="26">
                  <c:v>-2595.1306346575147</c:v>
                </c:pt>
                <c:pt idx="27">
                  <c:v>2565.1010170227128</c:v>
                </c:pt>
                <c:pt idx="28">
                  <c:v>2565.1010170227128</c:v>
                </c:pt>
                <c:pt idx="29">
                  <c:v>2565.1010170227128</c:v>
                </c:pt>
                <c:pt idx="30">
                  <c:v>1638.9267542824527</c:v>
                </c:pt>
                <c:pt idx="31">
                  <c:v>1243.1517248701311</c:v>
                </c:pt>
                <c:pt idx="32">
                  <c:v>657.86138806497183</c:v>
                </c:pt>
                <c:pt idx="33">
                  <c:v>-424.81506130653725</c:v>
                </c:pt>
                <c:pt idx="34">
                  <c:v>-1331.7412316086775</c:v>
                </c:pt>
                <c:pt idx="35">
                  <c:v>-1841.5393007154707</c:v>
                </c:pt>
                <c:pt idx="36">
                  <c:v>3438.7927134227066</c:v>
                </c:pt>
                <c:pt idx="37">
                  <c:v>3438.7927134227066</c:v>
                </c:pt>
                <c:pt idx="38">
                  <c:v>3438.7927134227066</c:v>
                </c:pt>
                <c:pt idx="39">
                  <c:v>2489.8041146824507</c:v>
                </c:pt>
                <c:pt idx="40">
                  <c:v>2085.3363236701298</c:v>
                </c:pt>
                <c:pt idx="41">
                  <c:v>1501.69877726497</c:v>
                </c:pt>
                <c:pt idx="42">
                  <c:v>407.90137989346113</c:v>
                </c:pt>
                <c:pt idx="43">
                  <c:v>-525.39441748875834</c:v>
                </c:pt>
                <c:pt idx="44">
                  <c:v>-1087.9479667734195</c:v>
                </c:pt>
                <c:pt idx="45">
                  <c:v>4312.4844098227077</c:v>
                </c:pt>
                <c:pt idx="46">
                  <c:v>4312.4844098227077</c:v>
                </c:pt>
                <c:pt idx="47">
                  <c:v>4312.4844098227077</c:v>
                </c:pt>
                <c:pt idx="48">
                  <c:v>3340.6819954824496</c:v>
                </c:pt>
                <c:pt idx="49">
                  <c:v>2927.5204020701312</c:v>
                </c:pt>
                <c:pt idx="50">
                  <c:v>2345.5356460649709</c:v>
                </c:pt>
                <c:pt idx="51">
                  <c:v>1240.6173006934623</c:v>
                </c:pt>
                <c:pt idx="52">
                  <c:v>280.95294875295076</c:v>
                </c:pt>
                <c:pt idx="53">
                  <c:v>-334.35601755211246</c:v>
                </c:pt>
                <c:pt idx="54">
                  <c:v>5186.1761062227124</c:v>
                </c:pt>
                <c:pt idx="55">
                  <c:v>5186.1761062227124</c:v>
                </c:pt>
                <c:pt idx="56">
                  <c:v>5186.1761062227124</c:v>
                </c:pt>
                <c:pt idx="57">
                  <c:v>4191.5593558824512</c:v>
                </c:pt>
                <c:pt idx="58">
                  <c:v>3769.7050008701299</c:v>
                </c:pt>
                <c:pt idx="59">
                  <c:v>3189.3725148649719</c:v>
                </c:pt>
                <c:pt idx="60">
                  <c:v>2073.3337418934607</c:v>
                </c:pt>
                <c:pt idx="61">
                  <c:v>1087.2997628728772</c:v>
                </c:pt>
                <c:pt idx="62">
                  <c:v>419.23531638993154</c:v>
                </c:pt>
                <c:pt idx="63">
                  <c:v>6059.8678026227062</c:v>
                </c:pt>
                <c:pt idx="64">
                  <c:v>6059.8678026227062</c:v>
                </c:pt>
                <c:pt idx="65">
                  <c:v>6059.8678026227062</c:v>
                </c:pt>
                <c:pt idx="66">
                  <c:v>5042.43723668245</c:v>
                </c:pt>
                <c:pt idx="67">
                  <c:v>4611.8895996701285</c:v>
                </c:pt>
                <c:pt idx="68">
                  <c:v>4033.20990406497</c:v>
                </c:pt>
                <c:pt idx="69">
                  <c:v>2906.0496626934619</c:v>
                </c:pt>
                <c:pt idx="70">
                  <c:v>1893.647129114579</c:v>
                </c:pt>
                <c:pt idx="71">
                  <c:v>1172.8266503319755</c:v>
                </c:pt>
                <c:pt idx="72">
                  <c:v>6933.5594990227073</c:v>
                </c:pt>
                <c:pt idx="73">
                  <c:v>6933.5594990227073</c:v>
                </c:pt>
                <c:pt idx="74">
                  <c:v>6933.5594990227073</c:v>
                </c:pt>
                <c:pt idx="75">
                  <c:v>5893.314597082448</c:v>
                </c:pt>
                <c:pt idx="76">
                  <c:v>5454.0741984701308</c:v>
                </c:pt>
                <c:pt idx="77">
                  <c:v>4877.0467728649674</c:v>
                </c:pt>
                <c:pt idx="78">
                  <c:v>3738.7661038934602</c:v>
                </c:pt>
                <c:pt idx="79">
                  <c:v>2699.9939432345054</c:v>
                </c:pt>
                <c:pt idx="80">
                  <c:v>1926.4179842740268</c:v>
                </c:pt>
                <c:pt idx="81">
                  <c:v>5366.1637650634584</c:v>
                </c:pt>
                <c:pt idx="82">
                  <c:v>5366.1637650634584</c:v>
                </c:pt>
                <c:pt idx="83">
                  <c:v>3491.0009035829353</c:v>
                </c:pt>
                <c:pt idx="84">
                  <c:v>2690.7575627582992</c:v>
                </c:pt>
                <c:pt idx="85">
                  <c:v>1521.8301999479663</c:v>
                </c:pt>
                <c:pt idx="86">
                  <c:v>-654.64364679504797</c:v>
                </c:pt>
                <c:pt idx="87">
                  <c:v>-2494.8656144794077</c:v>
                </c:pt>
                <c:pt idx="88">
                  <c:v>-3567.2172328708548</c:v>
                </c:pt>
                <c:pt idx="89">
                  <c:v>6239.8554614634486</c:v>
                </c:pt>
                <c:pt idx="90">
                  <c:v>6239.8554614634486</c:v>
                </c:pt>
                <c:pt idx="91">
                  <c:v>4341.8782639829369</c:v>
                </c:pt>
                <c:pt idx="92">
                  <c:v>3532.9421615582905</c:v>
                </c:pt>
                <c:pt idx="93">
                  <c:v>2365.6670687479636</c:v>
                </c:pt>
                <c:pt idx="94">
                  <c:v>178.0727944049504</c:v>
                </c:pt>
                <c:pt idx="95">
                  <c:v>-1688.5188003594812</c:v>
                </c:pt>
                <c:pt idx="96">
                  <c:v>-2813.6252836495551</c:v>
                </c:pt>
                <c:pt idx="97">
                  <c:v>7113.5471578634533</c:v>
                </c:pt>
                <c:pt idx="98">
                  <c:v>7113.5471578634533</c:v>
                </c:pt>
                <c:pt idx="99">
                  <c:v>5192.7561447829357</c:v>
                </c:pt>
                <c:pt idx="100">
                  <c:v>4375.1267603583037</c:v>
                </c:pt>
                <c:pt idx="101">
                  <c:v>3209.5044579479727</c:v>
                </c:pt>
                <c:pt idx="102">
                  <c:v>1010.7887152049589</c:v>
                </c:pt>
                <c:pt idx="103">
                  <c:v>-882.17143411777215</c:v>
                </c:pt>
                <c:pt idx="104">
                  <c:v>-2060.0339497075038</c:v>
                </c:pt>
                <c:pt idx="105">
                  <c:v>7987.2388542634508</c:v>
                </c:pt>
                <c:pt idx="106">
                  <c:v>6043.6335051829374</c:v>
                </c:pt>
                <c:pt idx="107">
                  <c:v>5217.3113591582951</c:v>
                </c:pt>
                <c:pt idx="108">
                  <c:v>4053.34132674797</c:v>
                </c:pt>
                <c:pt idx="109">
                  <c:v>1843.50515640495</c:v>
                </c:pt>
                <c:pt idx="110">
                  <c:v>-75.82461999784573</c:v>
                </c:pt>
                <c:pt idx="111">
                  <c:v>-1306.4426157654671</c:v>
                </c:pt>
                <c:pt idx="112">
                  <c:v>6894.5113859829362</c:v>
                </c:pt>
                <c:pt idx="113">
                  <c:v>6894.5113859829362</c:v>
                </c:pt>
                <c:pt idx="114">
                  <c:v>6059.4959579582865</c:v>
                </c:pt>
                <c:pt idx="115">
                  <c:v>4897.1781955479673</c:v>
                </c:pt>
                <c:pt idx="116">
                  <c:v>2676.2210772049439</c:v>
                </c:pt>
                <c:pt idx="117">
                  <c:v>730.52274624384881</c:v>
                </c:pt>
                <c:pt idx="118">
                  <c:v>-552.85128182341577</c:v>
                </c:pt>
                <c:pt idx="119">
                  <c:v>7745.389266782935</c:v>
                </c:pt>
                <c:pt idx="120">
                  <c:v>6901.6805567582996</c:v>
                </c:pt>
                <c:pt idx="121">
                  <c:v>5741.0155847479691</c:v>
                </c:pt>
                <c:pt idx="122">
                  <c:v>3508.9375184049495</c:v>
                </c:pt>
                <c:pt idx="123">
                  <c:v>1536.8695603637752</c:v>
                </c:pt>
                <c:pt idx="124">
                  <c:v>200.7400521186355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E159-4180-8044-FF64092E2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1"/>
        <c:axId val="2040146927"/>
        <c:axId val="2040145007"/>
      </c:bubbleChart>
      <c:valAx>
        <c:axId val="2040146927"/>
        <c:scaling>
          <c:orientation val="minMax"/>
          <c:max val="2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MainModelData!$D$1235</c:f>
              <c:strCache>
                <c:ptCount val="1"/>
                <c:pt idx="0">
                  <c:v>Required Use Range mi</c:v>
                </c:pt>
              </c:strCache>
            </c:strRef>
          </c:tx>
          <c:layout>
            <c:manualLayout>
              <c:xMode val="edge"/>
              <c:yMode val="edge"/>
              <c:x val="0.17851180521053364"/>
              <c:y val="0.95801113701562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45007"/>
        <c:crosses val="autoZero"/>
        <c:crossBetween val="midCat"/>
      </c:valAx>
      <c:valAx>
        <c:axId val="20401450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MainModelData!$A$17</c:f>
              <c:strCache>
                <c:ptCount val="1"/>
                <c:pt idx="0">
                  <c:v>Annual mileage mi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4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MainModelData!$N$1958</c:f>
          <c:strCache>
            <c:ptCount val="1"/>
            <c:pt idx="0">
              <c:v>Annual mileage =7500 and required range of 75 mi requiring Ecar range of 125 mi for 20-80% SOC operation. Total cost over 8 years for new elec car with home charger vs cheapest petrol car with 7.5% APR loan.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479408868182639E-2"/>
          <c:y val="0.10830674041563985"/>
          <c:w val="0.83930682508429455"/>
          <c:h val="0.68653322582550924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MainModelData!$N$1959</c:f>
              <c:strCache>
                <c:ptCount val="1"/>
                <c:pt idx="0">
                  <c:v>Car Price + any charger (Tot capital repayments if loan).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MainModelData!$N$1960:$N$1985</c:f>
              <c:numCache>
                <c:formatCode>"£"#,##0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11219</c:v>
                </c:pt>
                <c:pt idx="4">
                  <c:v>8176</c:v>
                </c:pt>
                <c:pt idx="6">
                  <c:v>11221</c:v>
                </c:pt>
                <c:pt idx="7">
                  <c:v>8177</c:v>
                </c:pt>
                <c:pt idx="9">
                  <c:v>14619</c:v>
                </c:pt>
                <c:pt idx="10">
                  <c:v>10895</c:v>
                </c:pt>
                <c:pt idx="12">
                  <c:v>16092</c:v>
                </c:pt>
                <c:pt idx="13">
                  <c:v>12073</c:v>
                </c:pt>
                <c:pt idx="15">
                  <c:v>18581</c:v>
                </c:pt>
                <c:pt idx="16">
                  <c:v>14065</c:v>
                </c:pt>
                <c:pt idx="18">
                  <c:v>22881</c:v>
                </c:pt>
                <c:pt idx="19">
                  <c:v>17505</c:v>
                </c:pt>
                <c:pt idx="21">
                  <c:v>26124</c:v>
                </c:pt>
                <c:pt idx="22">
                  <c:v>20099</c:v>
                </c:pt>
                <c:pt idx="24">
                  <c:v>27151</c:v>
                </c:pt>
                <c:pt idx="25">
                  <c:v>20920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E8-4678-A7D5-6FF0FBF9FCC4}"/>
            </c:ext>
          </c:extLst>
        </c:ser>
        <c:ser>
          <c:idx val="0"/>
          <c:order val="1"/>
          <c:tx>
            <c:strRef>
              <c:f>MainModelData!$O$1959</c:f>
              <c:strCache>
                <c:ptCount val="1"/>
                <c:pt idx="0">
                  <c:v>Car replacement if applicable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MainModelData!$O$1960:$O$1985</c:f>
              <c:numCache>
                <c:formatCode>"£"#,##0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E8-4678-A7D5-6FF0FBF9FCC4}"/>
            </c:ext>
          </c:extLst>
        </c:ser>
        <c:ser>
          <c:idx val="1"/>
          <c:order val="2"/>
          <c:tx>
            <c:strRef>
              <c:f>MainModelData!$P$1959</c:f>
              <c:strCache>
                <c:ptCount val="1"/>
                <c:pt idx="0">
                  <c:v>Loan interest if applicable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MainModelData!$P$1960:$P$1985</c:f>
              <c:numCache>
                <c:formatCode>"£"#,##0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2179.5155183796978</c:v>
                </c:pt>
                <c:pt idx="4">
                  <c:v>1588.3518030370274</c:v>
                </c:pt>
                <c:pt idx="6">
                  <c:v>2179.9040584489339</c:v>
                </c:pt>
                <c:pt idx="7">
                  <c:v>1588.5460730716454</c:v>
                </c:pt>
                <c:pt idx="9">
                  <c:v>2840.0336360810056</c:v>
                </c:pt>
                <c:pt idx="10">
                  <c:v>2116.5720271634555</c:v>
                </c:pt>
                <c:pt idx="12">
                  <c:v>3126.1933970733662</c:v>
                </c:pt>
                <c:pt idx="13">
                  <c:v>2345.4221279434969</c:v>
                </c:pt>
                <c:pt idx="15">
                  <c:v>3609.7315132376475</c:v>
                </c:pt>
                <c:pt idx="16">
                  <c:v>2732.408036902616</c:v>
                </c:pt>
                <c:pt idx="18">
                  <c:v>4445.0926620951841</c:v>
                </c:pt>
                <c:pt idx="19">
                  <c:v>3400.6969559886452</c:v>
                </c:pt>
                <c:pt idx="21">
                  <c:v>5075.110384361461</c:v>
                </c:pt>
                <c:pt idx="22">
                  <c:v>3904.6334257878193</c:v>
                </c:pt>
                <c:pt idx="24">
                  <c:v>5274.6257099141794</c:v>
                </c:pt>
                <c:pt idx="25">
                  <c:v>4064.1291242092234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E8-4678-A7D5-6FF0FBF9FCC4}"/>
            </c:ext>
          </c:extLst>
        </c:ser>
        <c:ser>
          <c:idx val="2"/>
          <c:order val="3"/>
          <c:tx>
            <c:strRef>
              <c:f>MainModelData!$Q$1959</c:f>
              <c:strCache>
                <c:ptCount val="1"/>
                <c:pt idx="0">
                  <c:v>Fuel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MainModelData!$Q$1960:$Q$1985</c:f>
              <c:numCache>
                <c:formatCode>"£"#,##0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1150.6486340000001</c:v>
                </c:pt>
                <c:pt idx="4">
                  <c:v>3704.64</c:v>
                </c:pt>
                <c:pt idx="6">
                  <c:v>1083.5649108</c:v>
                </c:pt>
                <c:pt idx="7">
                  <c:v>3704.64</c:v>
                </c:pt>
                <c:pt idx="9">
                  <c:v>1152.0068779999999</c:v>
                </c:pt>
                <c:pt idx="10">
                  <c:v>3704.64</c:v>
                </c:pt>
                <c:pt idx="12">
                  <c:v>1178.0862036000001</c:v>
                </c:pt>
                <c:pt idx="13">
                  <c:v>3704.64</c:v>
                </c:pt>
                <c:pt idx="15">
                  <c:v>1173.1288732</c:v>
                </c:pt>
                <c:pt idx="16">
                  <c:v>3704.64</c:v>
                </c:pt>
                <c:pt idx="18">
                  <c:v>1206.4917172</c:v>
                </c:pt>
                <c:pt idx="19">
                  <c:v>3704.64</c:v>
                </c:pt>
                <c:pt idx="21">
                  <c:v>1211.7352676</c:v>
                </c:pt>
                <c:pt idx="22">
                  <c:v>3704.64</c:v>
                </c:pt>
                <c:pt idx="24">
                  <c:v>1221.2138332</c:v>
                </c:pt>
                <c:pt idx="25">
                  <c:v>3704.64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3E8-4678-A7D5-6FF0FBF9FCC4}"/>
            </c:ext>
          </c:extLst>
        </c:ser>
        <c:ser>
          <c:idx val="3"/>
          <c:order val="4"/>
          <c:tx>
            <c:strRef>
              <c:f>MainModelData!$R$1959</c:f>
              <c:strCache>
                <c:ptCount val="1"/>
                <c:pt idx="0">
                  <c:v>Maintenance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MainModelData!$R$1960:$R$1985</c:f>
              <c:numCache>
                <c:formatCode>"£"#,##0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4156</c:v>
                </c:pt>
                <c:pt idx="4">
                  <c:v>5988</c:v>
                </c:pt>
                <c:pt idx="6">
                  <c:v>4156</c:v>
                </c:pt>
                <c:pt idx="7">
                  <c:v>5988</c:v>
                </c:pt>
                <c:pt idx="9">
                  <c:v>4156</c:v>
                </c:pt>
                <c:pt idx="10">
                  <c:v>5988</c:v>
                </c:pt>
                <c:pt idx="12">
                  <c:v>4156</c:v>
                </c:pt>
                <c:pt idx="13">
                  <c:v>5988</c:v>
                </c:pt>
                <c:pt idx="15">
                  <c:v>4156</c:v>
                </c:pt>
                <c:pt idx="16">
                  <c:v>5988</c:v>
                </c:pt>
                <c:pt idx="18">
                  <c:v>4156</c:v>
                </c:pt>
                <c:pt idx="19">
                  <c:v>5988</c:v>
                </c:pt>
                <c:pt idx="21">
                  <c:v>4156</c:v>
                </c:pt>
                <c:pt idx="22">
                  <c:v>5988</c:v>
                </c:pt>
                <c:pt idx="24">
                  <c:v>4156</c:v>
                </c:pt>
                <c:pt idx="25">
                  <c:v>5988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E8-4678-A7D5-6FF0FBF9F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9800335"/>
        <c:axId val="299799855"/>
      </c:barChart>
      <c:catAx>
        <c:axId val="29980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Ecar archetype, range (mi) and petrol alternative where Ecar range sufficient to operate in 20-80% SOC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.</a:t>
                </a:r>
              </a:p>
            </c:rich>
          </c:tx>
          <c:layout>
            <c:manualLayout>
              <c:xMode val="edge"/>
              <c:yMode val="edge"/>
              <c:x val="0.12418659073285877"/>
              <c:y val="0.95672155484565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99855"/>
        <c:crosses val="autoZero"/>
        <c:auto val="1"/>
        <c:lblAlgn val="ctr"/>
        <c:lblOffset val="100"/>
        <c:noMultiLvlLbl val="0"/>
      </c:catAx>
      <c:valAx>
        <c:axId val="29979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Total Cost over assessment period £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800335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5703123528187689E-2"/>
          <c:y val="0.11009001414918262"/>
          <c:w val="0.39335486818413906"/>
          <c:h val="0.17012314713924467"/>
        </c:manualLayout>
      </c:layout>
      <c:overlay val="1"/>
      <c:spPr>
        <a:solidFill>
          <a:sysClr val="window" lastClr="FFFFFF"/>
        </a:solidFill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MainModelData!$T$1958</c:f>
          <c:strCache>
            <c:ptCount val="1"/>
            <c:pt idx="0">
              <c:v>Total Elec vs petrol CO2. Annual mileage =7500, required range= 75 mi requiring Ecar range= 125 mi for 20-80% SOC op. Assumes charging efficiency = 100% and petrol car eff = 50MPG. Assumes existing elec CO2 intensity but actually falling so conservative.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479408868182639E-2"/>
          <c:y val="0.13136065497480573"/>
          <c:w val="0.83930682508429455"/>
          <c:h val="0.62575477984604555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MainModelData!$T$1959</c:f>
              <c:strCache>
                <c:ptCount val="1"/>
                <c:pt idx="0">
                  <c:v>Total Tonnes CO2 emissions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MainModelData!$T$1960:$T$1985</c:f>
              <c:numCache>
                <c:formatCode>_-* #,##0.0_-;\-* #,##0.0_-;_-* "-"??_-;_-@_-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1.8124705962000001</c:v>
                </c:pt>
                <c:pt idx="4">
                  <c:v>6.3741599999999998</c:v>
                </c:pt>
                <c:pt idx="6">
                  <c:v>1.7068021304400001</c:v>
                </c:pt>
                <c:pt idx="7">
                  <c:v>6.3741599999999998</c:v>
                </c:pt>
                <c:pt idx="9">
                  <c:v>1.8146100654000001</c:v>
                </c:pt>
                <c:pt idx="10">
                  <c:v>6.3741599999999998</c:v>
                </c:pt>
                <c:pt idx="12">
                  <c:v>1.8556895134800002</c:v>
                </c:pt>
                <c:pt idx="13">
                  <c:v>6.3741599999999998</c:v>
                </c:pt>
                <c:pt idx="15">
                  <c:v>1.8478808607599999</c:v>
                </c:pt>
                <c:pt idx="16">
                  <c:v>6.3741599999999998</c:v>
                </c:pt>
                <c:pt idx="18">
                  <c:v>1.90043310996</c:v>
                </c:pt>
                <c:pt idx="19">
                  <c:v>6.3741599999999998</c:v>
                </c:pt>
                <c:pt idx="21">
                  <c:v>1.9086926086800002</c:v>
                </c:pt>
                <c:pt idx="22">
                  <c:v>6.3741599999999998</c:v>
                </c:pt>
                <c:pt idx="24">
                  <c:v>1.92362298876</c:v>
                </c:pt>
                <c:pt idx="25">
                  <c:v>6.3741599999999998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A-4057-B56D-9AADF1295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9800335"/>
        <c:axId val="299799855"/>
      </c:barChart>
      <c:catAx>
        <c:axId val="29980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Ecar archetype, range (mi) and petrol alternative where Ecar range sufficient to operate in 20-80% SOC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.</a:t>
                </a:r>
              </a:p>
            </c:rich>
          </c:tx>
          <c:layout>
            <c:manualLayout>
              <c:xMode val="edge"/>
              <c:yMode val="edge"/>
              <c:x val="0.14579493501176588"/>
              <c:y val="0.93532945614264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99855"/>
        <c:crosses val="autoZero"/>
        <c:auto val="1"/>
        <c:lblAlgn val="ctr"/>
        <c:lblOffset val="100"/>
        <c:noMultiLvlLbl val="0"/>
      </c:catAx>
      <c:valAx>
        <c:axId val="29979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MainModelData!$T$1959</c:f>
              <c:strCache>
                <c:ptCount val="1"/>
                <c:pt idx="0">
                  <c:v>Total Tonnes CO2 emissions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80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1934943837122541"/>
          <c:y val="0.12987675655979802"/>
          <c:w val="0.27499574054699272"/>
          <c:h val="6.0482392403337859E-2"/>
        </c:manualLayout>
      </c:layout>
      <c:overlay val="1"/>
      <c:spPr>
        <a:solidFill>
          <a:schemeClr val="bg1"/>
        </a:solidFill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504253-4D5F-4DFD-832D-6D7CADF24B0B}">
  <sheetPr/>
  <sheetViews>
    <sheetView zoomScale="5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A201D7-E080-46AB-A417-F36D29E2E5D7}">
  <sheetPr/>
  <sheetViews>
    <sheetView zoomScale="8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F8050D-79DC-4DD9-AA31-FB10D542F5D6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636" cy="60844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53D594-7020-556E-8B0A-2927BA89F0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1CDD9F-D861-4C0E-EA17-675A4DB496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52207-3534-26C3-FD75-32CB97873D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remy Stambaugh" id="{95EACB24-E2F8-4CA3-8397-39DCD7006936}" userId="d84190290dfea8b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10-24T20:53:39.36" personId="{95EACB24-E2F8-4CA3-8397-39DCD7006936}" id="{C5C33E18-15F0-4616-9726-136B92C63AAA}">
    <text>Unclear if this is battery capacity or charging energy but I think must be former as very close to range/capacity see column 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2" dT="2025-10-07T09:27:14.26" personId="{95EACB24-E2F8-4CA3-8397-39DCD7006936}" id="{2F89F818-C7A8-49A0-AD36-EBBFA486F50C}">
    <text>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ext>
    <extLst>
      <x:ext xmlns:xltc2="http://schemas.microsoft.com/office/spreadsheetml/2020/threadedcomments2" uri="{F7C98A9C-CBB3-438F-8F68-D28B6AF4A901}">
        <xltc2:checksum>690633203</xltc2:checksum>
        <xltc2:hyperlink startIndex="71" length="741" url="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"/>
      </x:ext>
    </extLst>
  </threadedComment>
  <threadedComment ref="T2" dT="2025-10-07T09:27:14.26" personId="{95EACB24-E2F8-4CA3-8397-39DCD7006936}" id="{2A02B5D3-7B4D-408A-9B25-B09AE2E596FF}">
    <text>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ext>
    <extLst>
      <x:ext xmlns:xltc2="http://schemas.microsoft.com/office/spreadsheetml/2020/threadedcomments2" uri="{F7C98A9C-CBB3-438F-8F68-D28B6AF4A901}">
        <xltc2:checksum>690633203</xltc2:checksum>
        <xltc2:hyperlink startIndex="71" length="741" url="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"/>
      </x:ext>
    </extLst>
  </threadedComment>
  <threadedComment ref="U2" dT="2025-10-29T14:06:59.96" personId="{95EACB24-E2F8-4CA3-8397-39DCD7006936}" id="{5576D445-59DA-4675-BDBC-BAFFDED4EA92}">
    <text>https://www.zap-map.com/ev-stats/charging-price-index</text>
    <extLst>
      <x:ext xmlns:xltc2="http://schemas.microsoft.com/office/spreadsheetml/2020/threadedcomments2" uri="{F7C98A9C-CBB3-438F-8F68-D28B6AF4A901}">
        <xltc2:checksum>422896081</xltc2:checksum>
        <xltc2:hyperlink startIndex="0" length="53" url="https://www.zap-map.com/ev-stats/charging-price-index"/>
      </x:ext>
    </extLst>
  </threadedComment>
  <threadedComment ref="V2" dT="2025-10-29T13:49:51.45" personId="{95EACB24-E2F8-4CA3-8397-39DCD7006936}" id="{49F6E71E-FDA0-4880-9AD2-84ABAC5DE752}">
    <text>88kWh 0-100% for a 77kWh battery example from
https://www.which.co.uk/reviews/new-and-used-cars/article/electric-car-charging-guide/how-much-does-it-cost-to-charge-an-electric-car-a8f4g1o7JzXj</text>
    <extLst>
      <x:ext xmlns:xltc2="http://schemas.microsoft.com/office/spreadsheetml/2020/threadedcomments2" uri="{F7C98A9C-CBB3-438F-8F68-D28B6AF4A901}">
        <xltc2:checksum>3615615494</xltc2:checksum>
        <xltc2:hyperlink startIndex="47" length="146" url="https://www.which.co.uk/reviews/new-and-used-cars/article/electric-car-charging-guide/how-much-does-it-cost-to-charge-an-electric-car-a8f4g1o7JzXj"/>
      </x:ext>
    </extLst>
  </threadedComment>
  <threadedComment ref="W2" dT="2025-10-29T13:50:57.01" personId="{95EACB24-E2F8-4CA3-8397-39DCD7006936}" id="{D9983919-2494-41FF-973B-5C58383FF4ED}">
    <text>High as assumed as operating between 20 and 80%</text>
  </threadedComment>
  <threadedComment ref="X2" dT="2025-10-30T23:10:25.25" personId="{95EACB24-E2F8-4CA3-8397-39DCD7006936}" id="{8A6F15EF-7098-4C7C-AFAB-FAEE84C2E87C}">
    <text>£1.36 on 30 Sep according to Zapmap.  Seems in line with current 30 Oct</text>
  </threadedComment>
  <threadedComment ref="AD2" dT="2025-10-29T13:51:32.45" personId="{95EACB24-E2F8-4CA3-8397-39DCD7006936}" id="{3A50D9A8-F465-41E0-9780-707CC197CBED}">
    <text>From GHG Inventory.  ideally would differentiate between night/day (lower/higher) But GHG reporting does not.
https://assets.publishing.service.gov.uk/media/6722566a3758e4604742aa1e/ghg-conversion-factors-2024-condensed_set__for_most_users__v1_1.xlsx
UK electricity'!$F$25</text>
    <extLst>
      <x:ext xmlns:xltc2="http://schemas.microsoft.com/office/spreadsheetml/2020/threadedcomments2" uri="{F7C98A9C-CBB3-438F-8F68-D28B6AF4A901}">
        <xltc2:checksum>555613460</xltc2:checksum>
        <xltc2:hyperlink startIndex="111" length="140" url="https://assets.publishing.service.gov.uk/media/6722566a3758e4604742aa1e/ghg-conversion-factors-2024-condensed_set__for_most_users__v1_1.xlsx"/>
      </x:ext>
    </extLst>
  </threadedComment>
  <threadedComment ref="AE2" dT="2025-10-29T13:51:32.45" personId="{95EACB24-E2F8-4CA3-8397-39DCD7006936}" id="{FB0D096A-DE90-4170-BF2A-E72F84BDC5AC}">
    <text>From GHG Inventory.  ideally would differentiate between night/day (lower/higher) But GHG reporting does not.
https://assets.publishing.service.gov.uk/media/6722566a3758e4604742aa1e/ghg-conversion-factors-2024-condensed_set__for_most_users__v1_1.xlsx
UK electricity'!$F$25
https://assets.publishing.service.gov.uk/media/6846b54c5e9253957280613d/DUKES_2024_Annexes_A-J.pdf</text>
    <extLst>
      <x:ext xmlns:xltc2="http://schemas.microsoft.com/office/spreadsheetml/2020/threadedcomments2" uri="{F7C98A9C-CBB3-438F-8F68-D28B6AF4A901}">
        <xltc2:checksum>2398810585</xltc2:checksum>
        <xltc2:hyperlink startIndex="111" length="140" url="https://assets.publishing.service.gov.uk/media/6722566a3758e4604742aa1e/ghg-conversion-factors-2024-condensed_set__for_most_users__v1_1.xlsx"/>
        <xltc2:hyperlink startIndex="276" length="98" url="https://assets.publishing.service.gov.uk/media/6846b54c5e9253957280613d/DUKES_2024_Annexes_A-J.pdf"/>
      </x:ext>
    </extLst>
  </threadedComment>
  <threadedComment ref="AF2" dT="2025-10-29T14:00:58.80" personId="{95EACB24-E2F8-4CA3-8397-39DCD7006936}" id="{156E013E-B9BE-4D1A-AD21-BBC9355BB4DE}">
    <text>https://assets.publishing.service.gov.uk/media/6846b54c5e9253957280613d/DUKES_2024_Annexes_A-J.pdf
Annex A, Page 11</text>
    <extLst>
      <x:ext xmlns:xltc2="http://schemas.microsoft.com/office/spreadsheetml/2020/threadedcomments2" uri="{F7C98A9C-CBB3-438F-8F68-D28B6AF4A901}">
        <xltc2:checksum>2435453674</xltc2:checksum>
        <xltc2:hyperlink startIndex="0" length="98" url="https://assets.publishing.service.gov.uk/media/6846b54c5e9253957280613d/DUKES_2024_Annexes_A-J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carexpert.co.uk/petrol-vs-electric-which-is-cheaper-to-servic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imblefins.co.uk/cheap-car-insurance/average-mpg" TargetMode="External"/><Relationship Id="rId2" Type="http://schemas.openxmlformats.org/officeDocument/2006/relationships/hyperlink" Target="https://www.thecarexpert.co.uk/petrol-vs-electric-which-is-cheaper-to-service/" TargetMode="External"/><Relationship Id="rId1" Type="http://schemas.openxmlformats.org/officeDocument/2006/relationships/hyperlink" Target="https://www.bing.com/copilotsearch?q=average+mpg+petrol+cars+uk&amp;FORM=CSSCO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thecarexpert.co.uk/petrol-vs-electric-which-is-cheaper-to-service/" TargetMode="Externa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4845-363D-4650-9DF0-F345BC04EE76}">
  <dimension ref="A1:X498"/>
  <sheetViews>
    <sheetView zoomScale="85" zoomScaleNormal="85" workbookViewId="0">
      <selection activeCell="E27" sqref="E27"/>
    </sheetView>
  </sheetViews>
  <sheetFormatPr defaultRowHeight="14.5" x14ac:dyDescent="0.35"/>
  <cols>
    <col min="2" max="2" width="11.81640625" bestFit="1" customWidth="1"/>
    <col min="5" max="5" width="23.1796875" customWidth="1"/>
    <col min="6" max="6" width="23.90625" customWidth="1"/>
    <col min="10" max="10" width="13.26953125" customWidth="1"/>
    <col min="11" max="11" width="9.6328125" customWidth="1"/>
    <col min="12" max="12" width="17.453125" customWidth="1"/>
    <col min="14" max="15" width="10" customWidth="1"/>
    <col min="16" max="16" width="17" bestFit="1" customWidth="1"/>
    <col min="17" max="17" width="11.1796875" customWidth="1"/>
  </cols>
  <sheetData>
    <row r="1" spans="1:24" s="23" customFormat="1" ht="159.5" x14ac:dyDescent="0.35">
      <c r="A1" s="19" t="s">
        <v>1335</v>
      </c>
      <c r="B1" s="19" t="s">
        <v>1333</v>
      </c>
      <c r="C1" s="19" t="s">
        <v>1334</v>
      </c>
      <c r="D1" s="19"/>
      <c r="E1" s="22" t="s">
        <v>16</v>
      </c>
      <c r="F1" s="22" t="s">
        <v>17</v>
      </c>
      <c r="G1" s="22" t="s">
        <v>18</v>
      </c>
      <c r="H1" s="22" t="s">
        <v>19</v>
      </c>
      <c r="I1" s="22" t="s">
        <v>20</v>
      </c>
      <c r="J1" s="22" t="s">
        <v>21</v>
      </c>
      <c r="K1" s="22" t="s">
        <v>22</v>
      </c>
      <c r="L1" s="22" t="s">
        <v>23</v>
      </c>
      <c r="M1" s="22" t="s">
        <v>24</v>
      </c>
      <c r="N1" s="22" t="s">
        <v>25</v>
      </c>
      <c r="O1" s="22" t="s">
        <v>26</v>
      </c>
      <c r="P1" s="19" t="s">
        <v>1360</v>
      </c>
      <c r="Q1" s="19" t="s">
        <v>1385</v>
      </c>
      <c r="R1" s="19" t="s">
        <v>1336</v>
      </c>
      <c r="S1" s="19" t="s">
        <v>1332</v>
      </c>
      <c r="T1" s="19" t="s">
        <v>1329</v>
      </c>
      <c r="U1" s="19" t="s">
        <v>1337</v>
      </c>
      <c r="V1" s="19" t="s">
        <v>11</v>
      </c>
      <c r="W1" s="19" t="s">
        <v>1359</v>
      </c>
      <c r="X1" s="19" t="s">
        <v>1361</v>
      </c>
    </row>
    <row r="2" spans="1:24" x14ac:dyDescent="0.35">
      <c r="A2" s="12">
        <v>1</v>
      </c>
      <c r="B2" s="12" t="str">
        <f>IF(Q2=0,"",1000000000*V2+1000*Q2+S2+ROW())</f>
        <v/>
      </c>
      <c r="C2" s="12" t="str">
        <f>IFERROR(RANK(B2,$B$2:$B$310,1),"")</f>
        <v/>
      </c>
      <c r="D2" s="12">
        <f>COUNTIFS($C$2:$C$310,C2)</f>
        <v>111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5</v>
      </c>
      <c r="N2" t="s">
        <v>35</v>
      </c>
      <c r="O2" t="s">
        <v>36</v>
      </c>
      <c r="P2" s="44">
        <v>0</v>
      </c>
      <c r="Q2" s="26">
        <f t="shared" ref="Q2:Q65" si="0">IFERROR(1*(RIGHT(O2,LEN(O2)-FIND("£",O2))),0)</f>
        <v>0</v>
      </c>
      <c r="R2" s="17">
        <f t="shared" ref="R2:R65" si="1">1*LEFT(I2,FIND(" ",I2)-1)</f>
        <v>645</v>
      </c>
      <c r="S2" s="20">
        <f t="shared" ref="S2:S65" si="2">1*LEFT(F2,FIND("k",F2)-2)</f>
        <v>118</v>
      </c>
      <c r="T2" s="18">
        <f t="shared" ref="T2:T65" si="3">LEFT(J2,FIND("W",J2)-1)/1000</f>
        <v>0.183</v>
      </c>
      <c r="U2" s="12">
        <f>T2/(S2/R2)</f>
        <v>1.0002966101694915</v>
      </c>
      <c r="V2" s="17">
        <f t="shared" ref="V2:V65" si="4">R2/1.60934</f>
        <v>400.78541513912535</v>
      </c>
      <c r="W2" s="18">
        <f t="shared" ref="W2:W65" si="5">V2/S2</f>
        <v>3.3964865689756385</v>
      </c>
      <c r="X2" s="26">
        <f t="shared" ref="X2:X65" si="6">Q2/V2</f>
        <v>0</v>
      </c>
    </row>
    <row r="3" spans="1:24" x14ac:dyDescent="0.35">
      <c r="A3" s="12">
        <f>A2+1</f>
        <v>2</v>
      </c>
      <c r="B3" s="12">
        <f t="shared" ref="B3:B66" si="7">IF(Q3=0,"",1000000000*V3+1000*Q3+S3+ROW())</f>
        <v>248691494746.62271</v>
      </c>
      <c r="C3" s="12">
        <f t="shared" ref="C3:C66" si="8">IFERROR(RANK(B3,$B$2:$B$310,1),"")</f>
        <v>112</v>
      </c>
      <c r="D3" s="12">
        <f t="shared" ref="D3:D66" si="9">COUNTIFS($C$2:$C$310,C3)</f>
        <v>1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34</v>
      </c>
      <c r="M3">
        <v>4</v>
      </c>
      <c r="N3" t="s">
        <v>44</v>
      </c>
      <c r="O3" t="s">
        <v>45</v>
      </c>
      <c r="P3" s="44">
        <v>0</v>
      </c>
      <c r="Q3" s="26">
        <f t="shared" si="0"/>
        <v>142400</v>
      </c>
      <c r="R3" s="17">
        <f t="shared" si="1"/>
        <v>400</v>
      </c>
      <c r="S3" s="20">
        <f t="shared" si="2"/>
        <v>83.7</v>
      </c>
      <c r="T3" s="18">
        <f t="shared" si="3"/>
        <v>0.20899999999999999</v>
      </c>
      <c r="U3" s="12">
        <f t="shared" ref="U3:U66" si="10">T3/(S3/R3)</f>
        <v>0.99880525686977284</v>
      </c>
      <c r="V3" s="17">
        <f t="shared" si="4"/>
        <v>248.5490946599227</v>
      </c>
      <c r="W3" s="18">
        <f t="shared" si="5"/>
        <v>2.9695232336908326</v>
      </c>
      <c r="X3" s="26">
        <f t="shared" si="6"/>
        <v>572.92503999999997</v>
      </c>
    </row>
    <row r="4" spans="1:24" x14ac:dyDescent="0.35">
      <c r="A4" s="12">
        <f t="shared" ref="A4:A67" si="11">A3+1</f>
        <v>3</v>
      </c>
      <c r="B4" s="12">
        <f t="shared" si="7"/>
        <v>251770958432.17172</v>
      </c>
      <c r="C4" s="12">
        <f t="shared" si="8"/>
        <v>116</v>
      </c>
      <c r="D4" s="12">
        <f t="shared" si="9"/>
        <v>1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34</v>
      </c>
      <c r="M4">
        <v>4</v>
      </c>
      <c r="N4" t="s">
        <v>53</v>
      </c>
      <c r="O4" t="s">
        <v>54</v>
      </c>
      <c r="P4" s="44">
        <v>1</v>
      </c>
      <c r="Q4" s="26">
        <f t="shared" si="0"/>
        <v>115000</v>
      </c>
      <c r="R4" s="17">
        <f t="shared" si="1"/>
        <v>405</v>
      </c>
      <c r="S4" s="20">
        <f t="shared" si="2"/>
        <v>85</v>
      </c>
      <c r="T4" s="18">
        <f t="shared" si="3"/>
        <v>0.21</v>
      </c>
      <c r="U4" s="12">
        <f t="shared" si="10"/>
        <v>1.0005882352941176</v>
      </c>
      <c r="V4" s="17">
        <f t="shared" si="4"/>
        <v>251.65595834317173</v>
      </c>
      <c r="W4" s="18">
        <f t="shared" si="5"/>
        <v>2.960658333449079</v>
      </c>
      <c r="X4" s="26">
        <f t="shared" si="6"/>
        <v>456.97308641975309</v>
      </c>
    </row>
    <row r="5" spans="1:24" x14ac:dyDescent="0.35">
      <c r="A5" s="12">
        <f t="shared" si="11"/>
        <v>4</v>
      </c>
      <c r="B5" s="12" t="str">
        <f t="shared" si="7"/>
        <v/>
      </c>
      <c r="C5" s="12" t="str">
        <f t="shared" si="8"/>
        <v/>
      </c>
      <c r="D5" s="12">
        <f t="shared" si="9"/>
        <v>111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>
        <v>5</v>
      </c>
      <c r="N5" t="s">
        <v>63</v>
      </c>
      <c r="O5" t="s">
        <v>36</v>
      </c>
      <c r="P5" s="44">
        <v>0</v>
      </c>
      <c r="Q5" s="26">
        <f t="shared" si="0"/>
        <v>0</v>
      </c>
      <c r="R5" s="17">
        <f t="shared" si="1"/>
        <v>315</v>
      </c>
      <c r="S5" s="20">
        <f t="shared" si="2"/>
        <v>52</v>
      </c>
      <c r="T5" s="18">
        <f t="shared" si="3"/>
        <v>0.16500000000000001</v>
      </c>
      <c r="U5" s="12">
        <f t="shared" si="10"/>
        <v>0.99951923076923088</v>
      </c>
      <c r="V5" s="17">
        <f t="shared" si="4"/>
        <v>195.73241204468914</v>
      </c>
      <c r="W5" s="18">
        <f t="shared" si="5"/>
        <v>3.7640848470132529</v>
      </c>
      <c r="X5" s="26">
        <f t="shared" si="6"/>
        <v>0</v>
      </c>
    </row>
    <row r="6" spans="1:24" x14ac:dyDescent="0.35">
      <c r="A6" s="12">
        <f t="shared" si="11"/>
        <v>5</v>
      </c>
      <c r="B6" s="12" t="str">
        <f t="shared" si="7"/>
        <v/>
      </c>
      <c r="C6" s="12" t="str">
        <f t="shared" si="8"/>
        <v/>
      </c>
      <c r="D6" s="12">
        <f t="shared" si="9"/>
        <v>111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>
        <v>5</v>
      </c>
      <c r="N6" t="s">
        <v>36</v>
      </c>
      <c r="O6" t="s">
        <v>36</v>
      </c>
      <c r="P6" s="44">
        <v>0</v>
      </c>
      <c r="Q6" s="26">
        <f t="shared" si="0"/>
        <v>0</v>
      </c>
      <c r="R6" s="17">
        <f t="shared" si="1"/>
        <v>285</v>
      </c>
      <c r="S6" s="20">
        <f t="shared" si="2"/>
        <v>52</v>
      </c>
      <c r="T6" s="18">
        <f t="shared" si="3"/>
        <v>0.182</v>
      </c>
      <c r="U6" s="12">
        <f t="shared" si="10"/>
        <v>0.99749999999999994</v>
      </c>
      <c r="V6" s="17">
        <f t="shared" si="4"/>
        <v>177.09122994519493</v>
      </c>
      <c r="W6" s="18">
        <f t="shared" si="5"/>
        <v>3.405600575869133</v>
      </c>
      <c r="X6" s="26">
        <f t="shared" si="6"/>
        <v>0</v>
      </c>
    </row>
    <row r="7" spans="1:24" x14ac:dyDescent="0.35">
      <c r="A7" s="12">
        <f t="shared" si="11"/>
        <v>6</v>
      </c>
      <c r="B7" s="12">
        <f t="shared" si="7"/>
        <v>257929675791.6698</v>
      </c>
      <c r="C7" s="12">
        <f t="shared" si="8"/>
        <v>124</v>
      </c>
      <c r="D7" s="12">
        <f t="shared" si="9"/>
        <v>1</v>
      </c>
      <c r="E7" t="s">
        <v>72</v>
      </c>
      <c r="F7" t="s">
        <v>73</v>
      </c>
      <c r="G7" t="s">
        <v>74</v>
      </c>
      <c r="H7" t="s">
        <v>49</v>
      </c>
      <c r="I7" t="s">
        <v>75</v>
      </c>
      <c r="J7" t="s">
        <v>76</v>
      </c>
      <c r="K7" t="s">
        <v>77</v>
      </c>
      <c r="L7" t="s">
        <v>34</v>
      </c>
      <c r="M7">
        <v>5</v>
      </c>
      <c r="N7" t="s">
        <v>78</v>
      </c>
      <c r="O7" t="s">
        <v>79</v>
      </c>
      <c r="P7" s="44">
        <v>1</v>
      </c>
      <c r="Q7" s="26">
        <f t="shared" si="0"/>
        <v>59990</v>
      </c>
      <c r="R7" s="17">
        <f t="shared" si="1"/>
        <v>415</v>
      </c>
      <c r="S7" s="20">
        <f t="shared" si="2"/>
        <v>75</v>
      </c>
      <c r="T7" s="18">
        <f t="shared" si="3"/>
        <v>0.18099999999999999</v>
      </c>
      <c r="U7" s="12">
        <f t="shared" si="10"/>
        <v>1.0015333333333334</v>
      </c>
      <c r="V7" s="17">
        <f t="shared" si="4"/>
        <v>257.8696857096698</v>
      </c>
      <c r="W7" s="18">
        <f t="shared" si="5"/>
        <v>3.4382624761289304</v>
      </c>
      <c r="X7" s="26">
        <f t="shared" si="6"/>
        <v>232.63688337349399</v>
      </c>
    </row>
    <row r="8" spans="1:24" x14ac:dyDescent="0.35">
      <c r="A8" s="12">
        <f t="shared" si="11"/>
        <v>7</v>
      </c>
      <c r="B8" s="12">
        <f t="shared" si="7"/>
        <v>264167913167.86786</v>
      </c>
      <c r="C8" s="12">
        <f t="shared" si="8"/>
        <v>133</v>
      </c>
      <c r="D8" s="12">
        <f t="shared" si="9"/>
        <v>1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34</v>
      </c>
      <c r="M8">
        <v>4</v>
      </c>
      <c r="N8" t="s">
        <v>87</v>
      </c>
      <c r="O8" t="s">
        <v>88</v>
      </c>
      <c r="P8" s="44">
        <v>1</v>
      </c>
      <c r="Q8" s="26">
        <f t="shared" si="0"/>
        <v>84500</v>
      </c>
      <c r="R8" s="17">
        <f t="shared" si="1"/>
        <v>425</v>
      </c>
      <c r="S8" s="20">
        <f t="shared" si="2"/>
        <v>83.7</v>
      </c>
      <c r="T8" s="18">
        <f t="shared" si="3"/>
        <v>0.19700000000000001</v>
      </c>
      <c r="U8" s="12">
        <f t="shared" si="10"/>
        <v>1.0002986857825569</v>
      </c>
      <c r="V8" s="17">
        <f t="shared" si="4"/>
        <v>264.08341307616786</v>
      </c>
      <c r="W8" s="18">
        <f t="shared" si="5"/>
        <v>3.1551184357965094</v>
      </c>
      <c r="X8" s="26">
        <f t="shared" si="6"/>
        <v>319.97465882352941</v>
      </c>
    </row>
    <row r="9" spans="1:24" x14ac:dyDescent="0.35">
      <c r="A9" s="12">
        <f t="shared" si="11"/>
        <v>8</v>
      </c>
      <c r="B9" s="12">
        <f t="shared" si="7"/>
        <v>192655543422.44009</v>
      </c>
      <c r="C9" s="12">
        <f t="shared" si="8"/>
        <v>46</v>
      </c>
      <c r="D9" s="12">
        <f t="shared" si="9"/>
        <v>1</v>
      </c>
      <c r="E9" t="s">
        <v>89</v>
      </c>
      <c r="F9" t="s">
        <v>56</v>
      </c>
      <c r="G9" t="s">
        <v>90</v>
      </c>
      <c r="H9" t="s">
        <v>91</v>
      </c>
      <c r="I9" t="s">
        <v>92</v>
      </c>
      <c r="J9" t="s">
        <v>93</v>
      </c>
      <c r="K9" t="s">
        <v>61</v>
      </c>
      <c r="L9" t="s">
        <v>62</v>
      </c>
      <c r="M9">
        <v>5</v>
      </c>
      <c r="N9" t="s">
        <v>94</v>
      </c>
      <c r="O9" t="s">
        <v>95</v>
      </c>
      <c r="P9" s="44">
        <v>1</v>
      </c>
      <c r="Q9" s="26">
        <f t="shared" si="0"/>
        <v>29995</v>
      </c>
      <c r="R9" s="17">
        <f t="shared" si="1"/>
        <v>310</v>
      </c>
      <c r="S9" s="20">
        <f t="shared" si="2"/>
        <v>52</v>
      </c>
      <c r="T9" s="18">
        <f t="shared" si="3"/>
        <v>0.16800000000000001</v>
      </c>
      <c r="U9" s="12">
        <f t="shared" si="10"/>
        <v>1.0015384615384615</v>
      </c>
      <c r="V9" s="17">
        <f t="shared" si="4"/>
        <v>192.62554836144008</v>
      </c>
      <c r="W9" s="18">
        <f t="shared" si="5"/>
        <v>3.7043374684892325</v>
      </c>
      <c r="X9" s="26">
        <f t="shared" si="6"/>
        <v>155.7166235483871</v>
      </c>
    </row>
    <row r="10" spans="1:24" x14ac:dyDescent="0.35">
      <c r="A10" s="12">
        <f t="shared" si="11"/>
        <v>9</v>
      </c>
      <c r="B10" s="12">
        <f t="shared" si="7"/>
        <v>257989585803.36981</v>
      </c>
      <c r="C10" s="12">
        <f t="shared" si="8"/>
        <v>126</v>
      </c>
      <c r="D10" s="12">
        <f t="shared" si="9"/>
        <v>1</v>
      </c>
      <c r="E10" t="s">
        <v>96</v>
      </c>
      <c r="F10" t="s">
        <v>38</v>
      </c>
      <c r="G10" t="s">
        <v>97</v>
      </c>
      <c r="H10" t="s">
        <v>40</v>
      </c>
      <c r="I10" t="s">
        <v>75</v>
      </c>
      <c r="J10" t="s">
        <v>98</v>
      </c>
      <c r="K10" t="s">
        <v>99</v>
      </c>
      <c r="L10" t="s">
        <v>34</v>
      </c>
      <c r="M10">
        <v>4</v>
      </c>
      <c r="N10" t="s">
        <v>100</v>
      </c>
      <c r="O10" t="s">
        <v>101</v>
      </c>
      <c r="P10" s="44">
        <v>1</v>
      </c>
      <c r="Q10" s="26">
        <f t="shared" si="0"/>
        <v>119900</v>
      </c>
      <c r="R10" s="17">
        <f t="shared" si="1"/>
        <v>415</v>
      </c>
      <c r="S10" s="20">
        <f t="shared" si="2"/>
        <v>83.7</v>
      </c>
      <c r="T10" s="18">
        <f t="shared" si="3"/>
        <v>0.20200000000000001</v>
      </c>
      <c r="U10" s="12">
        <f t="shared" si="10"/>
        <v>1.0015531660692951</v>
      </c>
      <c r="V10" s="17">
        <f t="shared" si="4"/>
        <v>257.8696857096698</v>
      </c>
      <c r="W10" s="18">
        <f t="shared" si="5"/>
        <v>3.080880354954239</v>
      </c>
      <c r="X10" s="26">
        <f t="shared" si="6"/>
        <v>464.96353253012052</v>
      </c>
    </row>
    <row r="11" spans="1:24" x14ac:dyDescent="0.35">
      <c r="A11" s="12">
        <f t="shared" si="11"/>
        <v>10</v>
      </c>
      <c r="B11" s="12" t="str">
        <f t="shared" si="7"/>
        <v/>
      </c>
      <c r="C11" s="12" t="str">
        <f t="shared" si="8"/>
        <v/>
      </c>
      <c r="D11" s="12">
        <f t="shared" si="9"/>
        <v>111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71</v>
      </c>
      <c r="M11">
        <v>2</v>
      </c>
      <c r="N11" t="s">
        <v>109</v>
      </c>
      <c r="O11" t="s">
        <v>36</v>
      </c>
      <c r="P11" s="44">
        <v>0</v>
      </c>
      <c r="Q11" s="26">
        <f t="shared" si="0"/>
        <v>0</v>
      </c>
      <c r="R11" s="17">
        <f t="shared" si="1"/>
        <v>100</v>
      </c>
      <c r="S11" s="20">
        <f t="shared" si="2"/>
        <v>16.7</v>
      </c>
      <c r="T11" s="18">
        <f t="shared" si="3"/>
        <v>0.16700000000000001</v>
      </c>
      <c r="U11" s="12">
        <f t="shared" si="10"/>
        <v>1.0000000000000002</v>
      </c>
      <c r="V11" s="17">
        <f t="shared" si="4"/>
        <v>62.137273664980675</v>
      </c>
      <c r="W11" s="18">
        <f t="shared" si="5"/>
        <v>3.720794830238364</v>
      </c>
      <c r="X11" s="26">
        <f t="shared" si="6"/>
        <v>0</v>
      </c>
    </row>
    <row r="12" spans="1:24" x14ac:dyDescent="0.35">
      <c r="A12" s="12">
        <f t="shared" si="11"/>
        <v>11</v>
      </c>
      <c r="B12" s="12" t="str">
        <f t="shared" si="7"/>
        <v/>
      </c>
      <c r="C12" s="12" t="str">
        <f t="shared" si="8"/>
        <v/>
      </c>
      <c r="D12" s="12">
        <f t="shared" si="9"/>
        <v>111</v>
      </c>
      <c r="E12" t="s">
        <v>110</v>
      </c>
      <c r="F12" t="s">
        <v>103</v>
      </c>
      <c r="G12" t="s">
        <v>111</v>
      </c>
      <c r="H12" t="s">
        <v>105</v>
      </c>
      <c r="I12" t="s">
        <v>112</v>
      </c>
      <c r="J12" t="s">
        <v>113</v>
      </c>
      <c r="K12" t="s">
        <v>108</v>
      </c>
      <c r="L12" t="s">
        <v>71</v>
      </c>
      <c r="M12">
        <v>2</v>
      </c>
      <c r="N12" t="s">
        <v>114</v>
      </c>
      <c r="O12" t="s">
        <v>36</v>
      </c>
      <c r="P12" s="44">
        <v>0</v>
      </c>
      <c r="Q12" s="26">
        <f t="shared" si="0"/>
        <v>0</v>
      </c>
      <c r="R12" s="17">
        <f t="shared" si="1"/>
        <v>95</v>
      </c>
      <c r="S12" s="20">
        <f t="shared" si="2"/>
        <v>16.7</v>
      </c>
      <c r="T12" s="18">
        <f t="shared" si="3"/>
        <v>0.17599999999999999</v>
      </c>
      <c r="U12" s="12">
        <f t="shared" si="10"/>
        <v>1.0011976047904192</v>
      </c>
      <c r="V12" s="17">
        <f t="shared" si="4"/>
        <v>59.030409981731644</v>
      </c>
      <c r="W12" s="18">
        <f t="shared" si="5"/>
        <v>3.5347550887264458</v>
      </c>
      <c r="X12" s="26">
        <f t="shared" si="6"/>
        <v>0</v>
      </c>
    </row>
    <row r="13" spans="1:24" x14ac:dyDescent="0.35">
      <c r="A13" s="12">
        <f t="shared" si="11"/>
        <v>12</v>
      </c>
      <c r="B13" s="12">
        <f t="shared" si="7"/>
        <v>105670285271.96715</v>
      </c>
      <c r="C13" s="12">
        <f t="shared" si="8"/>
        <v>2</v>
      </c>
      <c r="D13" s="12">
        <f t="shared" si="9"/>
        <v>1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93</v>
      </c>
      <c r="K13" t="s">
        <v>120</v>
      </c>
      <c r="L13" t="s">
        <v>71</v>
      </c>
      <c r="M13">
        <v>4</v>
      </c>
      <c r="N13" t="s">
        <v>121</v>
      </c>
      <c r="O13" t="s">
        <v>122</v>
      </c>
      <c r="P13" s="44">
        <v>1</v>
      </c>
      <c r="Q13" s="26">
        <f t="shared" si="0"/>
        <v>36920</v>
      </c>
      <c r="R13" s="17">
        <f t="shared" si="1"/>
        <v>170</v>
      </c>
      <c r="S13" s="20">
        <f t="shared" si="2"/>
        <v>28.5</v>
      </c>
      <c r="T13" s="18">
        <f t="shared" si="3"/>
        <v>0.16800000000000001</v>
      </c>
      <c r="U13" s="12">
        <f t="shared" si="10"/>
        <v>1.0021052631578948</v>
      </c>
      <c r="V13" s="17">
        <f t="shared" si="4"/>
        <v>105.63336523046715</v>
      </c>
      <c r="W13" s="18">
        <f t="shared" si="5"/>
        <v>3.7064338677356896</v>
      </c>
      <c r="X13" s="26">
        <f t="shared" si="6"/>
        <v>349.51078117647057</v>
      </c>
    </row>
    <row r="14" spans="1:24" x14ac:dyDescent="0.35">
      <c r="A14" s="12">
        <f t="shared" si="11"/>
        <v>13</v>
      </c>
      <c r="B14" s="12">
        <f t="shared" si="7"/>
        <v>245528731061.67368</v>
      </c>
      <c r="C14" s="12">
        <f t="shared" si="8"/>
        <v>102</v>
      </c>
      <c r="D14" s="12">
        <f t="shared" si="9"/>
        <v>1</v>
      </c>
      <c r="E14" t="s">
        <v>123</v>
      </c>
      <c r="F14" t="s">
        <v>124</v>
      </c>
      <c r="G14" t="s">
        <v>125</v>
      </c>
      <c r="H14" t="s">
        <v>49</v>
      </c>
      <c r="I14" t="s">
        <v>126</v>
      </c>
      <c r="J14" t="s">
        <v>127</v>
      </c>
      <c r="K14" t="s">
        <v>128</v>
      </c>
      <c r="L14" t="s">
        <v>34</v>
      </c>
      <c r="M14">
        <v>4</v>
      </c>
      <c r="N14" t="s">
        <v>129</v>
      </c>
      <c r="O14" t="s">
        <v>130</v>
      </c>
      <c r="P14" s="44">
        <v>1</v>
      </c>
      <c r="Q14" s="26">
        <f t="shared" si="0"/>
        <v>86500</v>
      </c>
      <c r="R14" s="17">
        <f t="shared" si="1"/>
        <v>395</v>
      </c>
      <c r="S14" s="20">
        <f t="shared" si="2"/>
        <v>71</v>
      </c>
      <c r="T14" s="18">
        <f t="shared" si="3"/>
        <v>0.18</v>
      </c>
      <c r="U14" s="12">
        <f t="shared" si="10"/>
        <v>1.0014084507042254</v>
      </c>
      <c r="V14" s="17">
        <f t="shared" si="4"/>
        <v>245.44223097667367</v>
      </c>
      <c r="W14" s="18">
        <f t="shared" si="5"/>
        <v>3.4569328306573754</v>
      </c>
      <c r="X14" s="26">
        <f t="shared" si="6"/>
        <v>352.42508860759494</v>
      </c>
    </row>
    <row r="15" spans="1:24" x14ac:dyDescent="0.35">
      <c r="A15" s="12">
        <f t="shared" si="11"/>
        <v>14</v>
      </c>
      <c r="B15" s="12">
        <f t="shared" si="7"/>
        <v>285921864957.61115</v>
      </c>
      <c r="C15" s="12">
        <f t="shared" si="8"/>
        <v>167</v>
      </c>
      <c r="D15" s="12">
        <f t="shared" si="9"/>
        <v>1</v>
      </c>
      <c r="E15" t="s">
        <v>131</v>
      </c>
      <c r="F15" t="s">
        <v>132</v>
      </c>
      <c r="G15" t="s">
        <v>125</v>
      </c>
      <c r="H15" t="s">
        <v>49</v>
      </c>
      <c r="I15" t="s">
        <v>133</v>
      </c>
      <c r="J15" t="s">
        <v>69</v>
      </c>
      <c r="K15" t="s">
        <v>134</v>
      </c>
      <c r="L15" t="s">
        <v>34</v>
      </c>
      <c r="M15">
        <v>4</v>
      </c>
      <c r="N15" t="s">
        <v>135</v>
      </c>
      <c r="O15" t="s">
        <v>136</v>
      </c>
      <c r="P15" s="44">
        <v>1</v>
      </c>
      <c r="Q15" s="26">
        <f t="shared" si="0"/>
        <v>90406</v>
      </c>
      <c r="R15" s="17">
        <f t="shared" si="1"/>
        <v>460</v>
      </c>
      <c r="S15" s="20">
        <f t="shared" si="2"/>
        <v>83.7</v>
      </c>
      <c r="T15" s="18">
        <f t="shared" si="3"/>
        <v>0.182</v>
      </c>
      <c r="U15" s="12">
        <f t="shared" si="10"/>
        <v>1.0002389486260455</v>
      </c>
      <c r="V15" s="17">
        <f t="shared" si="4"/>
        <v>285.83145885891111</v>
      </c>
      <c r="W15" s="18">
        <f t="shared" si="5"/>
        <v>3.4149517187444576</v>
      </c>
      <c r="X15" s="26">
        <f t="shared" si="6"/>
        <v>316.29128704347823</v>
      </c>
    </row>
    <row r="16" spans="1:24" x14ac:dyDescent="0.35">
      <c r="A16" s="12">
        <f t="shared" si="11"/>
        <v>15</v>
      </c>
      <c r="B16" s="12">
        <f t="shared" si="7"/>
        <v>189602214784.19104</v>
      </c>
      <c r="C16" s="12">
        <f t="shared" si="8"/>
        <v>45</v>
      </c>
      <c r="D16" s="12">
        <f t="shared" si="9"/>
        <v>1</v>
      </c>
      <c r="E16" t="s">
        <v>137</v>
      </c>
      <c r="F16" t="s">
        <v>138</v>
      </c>
      <c r="G16" t="s">
        <v>139</v>
      </c>
      <c r="H16" t="s">
        <v>67</v>
      </c>
      <c r="I16" t="s">
        <v>140</v>
      </c>
      <c r="J16" t="s">
        <v>141</v>
      </c>
      <c r="K16" t="s">
        <v>142</v>
      </c>
      <c r="L16" t="s">
        <v>62</v>
      </c>
      <c r="M16">
        <v>7</v>
      </c>
      <c r="N16" t="s">
        <v>143</v>
      </c>
      <c r="O16" t="s">
        <v>144</v>
      </c>
      <c r="P16" s="44">
        <v>1</v>
      </c>
      <c r="Q16" s="26">
        <f t="shared" si="0"/>
        <v>83530</v>
      </c>
      <c r="R16" s="17">
        <f t="shared" si="1"/>
        <v>305</v>
      </c>
      <c r="S16" s="20">
        <f t="shared" si="2"/>
        <v>90</v>
      </c>
      <c r="T16" s="18">
        <f t="shared" si="3"/>
        <v>0.29499999999999998</v>
      </c>
      <c r="U16" s="12">
        <f t="shared" si="10"/>
        <v>0.99972222222222218</v>
      </c>
      <c r="V16" s="17">
        <f t="shared" si="4"/>
        <v>189.51868467819105</v>
      </c>
      <c r="W16" s="18">
        <f t="shared" si="5"/>
        <v>2.1057631630910119</v>
      </c>
      <c r="X16" s="26">
        <f t="shared" si="6"/>
        <v>440.74809901639344</v>
      </c>
    </row>
    <row r="17" spans="1:24" x14ac:dyDescent="0.35">
      <c r="A17" s="12">
        <f t="shared" si="11"/>
        <v>16</v>
      </c>
      <c r="B17" s="12" t="str">
        <f t="shared" si="7"/>
        <v/>
      </c>
      <c r="C17" s="12" t="str">
        <f t="shared" si="8"/>
        <v/>
      </c>
      <c r="D17" s="12">
        <f t="shared" si="9"/>
        <v>111</v>
      </c>
      <c r="E17" t="s">
        <v>145</v>
      </c>
      <c r="F17" t="s">
        <v>146</v>
      </c>
      <c r="G17" t="s">
        <v>147</v>
      </c>
      <c r="H17" t="s">
        <v>67</v>
      </c>
      <c r="I17" t="s">
        <v>148</v>
      </c>
      <c r="J17" t="s">
        <v>149</v>
      </c>
      <c r="K17" t="s">
        <v>150</v>
      </c>
      <c r="L17" t="s">
        <v>62</v>
      </c>
      <c r="M17">
        <v>5</v>
      </c>
      <c r="N17" t="s">
        <v>151</v>
      </c>
      <c r="O17" t="s">
        <v>36</v>
      </c>
      <c r="P17" s="44">
        <v>0</v>
      </c>
      <c r="Q17" s="26">
        <f t="shared" si="0"/>
        <v>0</v>
      </c>
      <c r="R17" s="17">
        <f t="shared" si="1"/>
        <v>235</v>
      </c>
      <c r="S17" s="20">
        <f t="shared" si="2"/>
        <v>45</v>
      </c>
      <c r="T17" s="18">
        <f t="shared" si="3"/>
        <v>0.191</v>
      </c>
      <c r="U17" s="12">
        <f t="shared" si="10"/>
        <v>0.99744444444444447</v>
      </c>
      <c r="V17" s="17">
        <f t="shared" si="4"/>
        <v>146.02259311270458</v>
      </c>
      <c r="W17" s="18">
        <f t="shared" si="5"/>
        <v>3.2449465136156572</v>
      </c>
      <c r="X17" s="26">
        <f t="shared" si="6"/>
        <v>0</v>
      </c>
    </row>
    <row r="18" spans="1:24" x14ac:dyDescent="0.35">
      <c r="A18" s="12">
        <f t="shared" si="11"/>
        <v>17</v>
      </c>
      <c r="B18" s="12">
        <f t="shared" si="7"/>
        <v>292103076324.10919</v>
      </c>
      <c r="C18" s="12">
        <f t="shared" si="8"/>
        <v>169</v>
      </c>
      <c r="D18" s="12">
        <f t="shared" si="9"/>
        <v>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  <c r="L18" t="s">
        <v>71</v>
      </c>
      <c r="M18">
        <v>5</v>
      </c>
      <c r="N18" t="s">
        <v>159</v>
      </c>
      <c r="O18" t="s">
        <v>160</v>
      </c>
      <c r="P18" s="44">
        <v>1</v>
      </c>
      <c r="Q18" s="26">
        <f t="shared" si="0"/>
        <v>57890</v>
      </c>
      <c r="R18" s="17">
        <f t="shared" si="1"/>
        <v>470</v>
      </c>
      <c r="S18" s="20">
        <f t="shared" si="2"/>
        <v>80.7</v>
      </c>
      <c r="T18" s="18">
        <f t="shared" si="3"/>
        <v>0.17199999999999999</v>
      </c>
      <c r="U18" s="12">
        <f t="shared" si="10"/>
        <v>1.001734820322181</v>
      </c>
      <c r="V18" s="17">
        <f t="shared" si="4"/>
        <v>292.04518622540917</v>
      </c>
      <c r="W18" s="18">
        <f t="shared" si="5"/>
        <v>3.6188994575639302</v>
      </c>
      <c r="X18" s="26">
        <f t="shared" si="6"/>
        <v>198.22275021276596</v>
      </c>
    </row>
    <row r="19" spans="1:24" x14ac:dyDescent="0.35">
      <c r="A19" s="12">
        <f t="shared" si="11"/>
        <v>18</v>
      </c>
      <c r="B19" s="12" t="str">
        <f t="shared" si="7"/>
        <v/>
      </c>
      <c r="C19" s="12" t="str">
        <f t="shared" si="8"/>
        <v/>
      </c>
      <c r="D19" s="12">
        <f t="shared" si="9"/>
        <v>111</v>
      </c>
      <c r="E19" t="s">
        <v>161</v>
      </c>
      <c r="F19" t="s">
        <v>162</v>
      </c>
      <c r="G19" t="s">
        <v>163</v>
      </c>
      <c r="H19" t="s">
        <v>58</v>
      </c>
      <c r="I19" t="s">
        <v>164</v>
      </c>
      <c r="J19" t="s">
        <v>165</v>
      </c>
      <c r="K19" t="s">
        <v>108</v>
      </c>
      <c r="L19" t="s">
        <v>71</v>
      </c>
      <c r="M19">
        <v>4</v>
      </c>
      <c r="N19" t="s">
        <v>166</v>
      </c>
      <c r="O19" t="s">
        <v>36</v>
      </c>
      <c r="P19" s="44">
        <v>0</v>
      </c>
      <c r="Q19" s="26">
        <f t="shared" si="0"/>
        <v>0</v>
      </c>
      <c r="R19" s="17">
        <f t="shared" si="1"/>
        <v>130</v>
      </c>
      <c r="S19" s="20">
        <f t="shared" si="2"/>
        <v>21.3</v>
      </c>
      <c r="T19" s="18">
        <f t="shared" si="3"/>
        <v>0.16400000000000001</v>
      </c>
      <c r="U19" s="12">
        <f t="shared" si="10"/>
        <v>1.0009389671361502</v>
      </c>
      <c r="V19" s="17">
        <f t="shared" si="4"/>
        <v>80.778455764474884</v>
      </c>
      <c r="W19" s="18">
        <f t="shared" si="5"/>
        <v>3.7924157635903701</v>
      </c>
      <c r="X19" s="26">
        <f t="shared" si="6"/>
        <v>0</v>
      </c>
    </row>
    <row r="20" spans="1:24" x14ac:dyDescent="0.35">
      <c r="A20" s="12">
        <f t="shared" si="11"/>
        <v>19</v>
      </c>
      <c r="B20" s="12">
        <f t="shared" si="7"/>
        <v>142949374486.75555</v>
      </c>
      <c r="C20" s="12">
        <f t="shared" si="8"/>
        <v>23</v>
      </c>
      <c r="D20" s="12">
        <f t="shared" si="9"/>
        <v>1</v>
      </c>
      <c r="E20" t="s">
        <v>167</v>
      </c>
      <c r="F20" t="s">
        <v>168</v>
      </c>
      <c r="G20" t="s">
        <v>66</v>
      </c>
      <c r="H20" t="s">
        <v>150</v>
      </c>
      <c r="I20" t="s">
        <v>169</v>
      </c>
      <c r="J20" t="s">
        <v>170</v>
      </c>
      <c r="K20" t="s">
        <v>171</v>
      </c>
      <c r="L20" t="s">
        <v>62</v>
      </c>
      <c r="M20">
        <v>4</v>
      </c>
      <c r="N20" t="s">
        <v>172</v>
      </c>
      <c r="O20" t="s">
        <v>173</v>
      </c>
      <c r="P20" s="44">
        <v>1</v>
      </c>
      <c r="Q20" s="26">
        <f t="shared" si="0"/>
        <v>33645</v>
      </c>
      <c r="R20" s="17">
        <f t="shared" si="1"/>
        <v>230</v>
      </c>
      <c r="S20" s="20">
        <f t="shared" si="2"/>
        <v>37.299999999999997</v>
      </c>
      <c r="T20" s="18">
        <f t="shared" si="3"/>
        <v>0.16200000000000001</v>
      </c>
      <c r="U20" s="12">
        <f t="shared" si="10"/>
        <v>0.99892761394101881</v>
      </c>
      <c r="V20" s="17">
        <f t="shared" si="4"/>
        <v>142.91572942945555</v>
      </c>
      <c r="W20" s="18">
        <f t="shared" si="5"/>
        <v>3.8315208962320528</v>
      </c>
      <c r="X20" s="26">
        <f t="shared" si="6"/>
        <v>235.41845347826086</v>
      </c>
    </row>
    <row r="21" spans="1:24" x14ac:dyDescent="0.35">
      <c r="A21" s="12">
        <f t="shared" si="11"/>
        <v>20</v>
      </c>
      <c r="B21" s="12">
        <f t="shared" si="7"/>
        <v>201985109490.18719</v>
      </c>
      <c r="C21" s="12">
        <f t="shared" si="8"/>
        <v>56</v>
      </c>
      <c r="D21" s="12">
        <f t="shared" si="9"/>
        <v>1</v>
      </c>
      <c r="E21" t="s">
        <v>174</v>
      </c>
      <c r="F21" t="s">
        <v>175</v>
      </c>
      <c r="G21" t="s">
        <v>176</v>
      </c>
      <c r="H21" t="s">
        <v>67</v>
      </c>
      <c r="I21" t="s">
        <v>177</v>
      </c>
      <c r="J21" t="s">
        <v>178</v>
      </c>
      <c r="K21" t="s">
        <v>179</v>
      </c>
      <c r="L21" t="s">
        <v>71</v>
      </c>
      <c r="M21">
        <v>5</v>
      </c>
      <c r="N21" t="s">
        <v>36</v>
      </c>
      <c r="O21" t="s">
        <v>180</v>
      </c>
      <c r="P21" s="44">
        <v>1</v>
      </c>
      <c r="Q21" s="26">
        <f t="shared" si="0"/>
        <v>38970</v>
      </c>
      <c r="R21" s="17">
        <f t="shared" si="1"/>
        <v>325</v>
      </c>
      <c r="S21" s="20">
        <f t="shared" si="2"/>
        <v>58</v>
      </c>
      <c r="T21" s="18">
        <f t="shared" si="3"/>
        <v>0.17799999999999999</v>
      </c>
      <c r="U21" s="12">
        <f t="shared" si="10"/>
        <v>0.99741379310344824</v>
      </c>
      <c r="V21" s="17">
        <f t="shared" si="4"/>
        <v>201.9461394111872</v>
      </c>
      <c r="W21" s="18">
        <f t="shared" si="5"/>
        <v>3.4818299898480554</v>
      </c>
      <c r="X21" s="26">
        <f t="shared" si="6"/>
        <v>192.97224553846152</v>
      </c>
    </row>
    <row r="22" spans="1:24" x14ac:dyDescent="0.35">
      <c r="A22" s="12">
        <f t="shared" si="11"/>
        <v>21</v>
      </c>
      <c r="B22" s="12">
        <f t="shared" si="7"/>
        <v>261019474491.91885</v>
      </c>
      <c r="C22" s="12">
        <f t="shared" si="8"/>
        <v>127</v>
      </c>
      <c r="D22" s="12">
        <f t="shared" si="9"/>
        <v>1</v>
      </c>
      <c r="E22" t="s">
        <v>181</v>
      </c>
      <c r="F22" t="s">
        <v>182</v>
      </c>
      <c r="G22" t="s">
        <v>183</v>
      </c>
      <c r="H22" t="s">
        <v>67</v>
      </c>
      <c r="I22" t="s">
        <v>184</v>
      </c>
      <c r="J22" t="s">
        <v>32</v>
      </c>
      <c r="K22" t="s">
        <v>185</v>
      </c>
      <c r="L22" t="s">
        <v>71</v>
      </c>
      <c r="M22">
        <v>5</v>
      </c>
      <c r="N22" t="s">
        <v>186</v>
      </c>
      <c r="O22" t="s">
        <v>187</v>
      </c>
      <c r="P22" s="44">
        <v>1</v>
      </c>
      <c r="Q22" s="26">
        <f t="shared" si="0"/>
        <v>42925</v>
      </c>
      <c r="R22" s="17">
        <f t="shared" si="1"/>
        <v>420</v>
      </c>
      <c r="S22" s="20">
        <f t="shared" si="2"/>
        <v>77</v>
      </c>
      <c r="T22" s="18">
        <f t="shared" si="3"/>
        <v>0.183</v>
      </c>
      <c r="U22" s="12">
        <f t="shared" si="10"/>
        <v>0.99818181818181828</v>
      </c>
      <c r="V22" s="17">
        <f t="shared" si="4"/>
        <v>260.97654939291886</v>
      </c>
      <c r="W22" s="18">
        <f t="shared" si="5"/>
        <v>3.3893058362716735</v>
      </c>
      <c r="X22" s="26">
        <f t="shared" si="6"/>
        <v>164.47837976190476</v>
      </c>
    </row>
    <row r="23" spans="1:24" x14ac:dyDescent="0.35">
      <c r="A23" s="12">
        <f t="shared" si="11"/>
        <v>22</v>
      </c>
      <c r="B23" s="12">
        <f t="shared" si="7"/>
        <v>248600859759.9227</v>
      </c>
      <c r="C23" s="12">
        <f t="shared" si="8"/>
        <v>107</v>
      </c>
      <c r="D23" s="12">
        <f t="shared" si="9"/>
        <v>1</v>
      </c>
      <c r="E23" t="s">
        <v>188</v>
      </c>
      <c r="F23" t="s">
        <v>189</v>
      </c>
      <c r="G23" t="s">
        <v>190</v>
      </c>
      <c r="H23" t="s">
        <v>67</v>
      </c>
      <c r="I23" t="s">
        <v>41</v>
      </c>
      <c r="J23" t="s">
        <v>191</v>
      </c>
      <c r="K23" t="s">
        <v>192</v>
      </c>
      <c r="L23" t="s">
        <v>34</v>
      </c>
      <c r="M23">
        <v>5</v>
      </c>
      <c r="N23" t="s">
        <v>36</v>
      </c>
      <c r="O23" t="s">
        <v>193</v>
      </c>
      <c r="P23" s="44">
        <v>1</v>
      </c>
      <c r="Q23" s="26">
        <f t="shared" si="0"/>
        <v>51765</v>
      </c>
      <c r="R23" s="17">
        <f t="shared" si="1"/>
        <v>400</v>
      </c>
      <c r="S23" s="20">
        <f t="shared" si="2"/>
        <v>77</v>
      </c>
      <c r="T23" s="18">
        <f t="shared" si="3"/>
        <v>0.193</v>
      </c>
      <c r="U23" s="12">
        <f t="shared" si="10"/>
        <v>1.0025974025974027</v>
      </c>
      <c r="V23" s="17">
        <f t="shared" si="4"/>
        <v>248.5490946599227</v>
      </c>
      <c r="W23" s="18">
        <f t="shared" si="5"/>
        <v>3.2279103202587365</v>
      </c>
      <c r="X23" s="26">
        <f t="shared" si="6"/>
        <v>208.26871274999999</v>
      </c>
    </row>
    <row r="24" spans="1:24" x14ac:dyDescent="0.35">
      <c r="A24" s="12">
        <f t="shared" si="11"/>
        <v>23</v>
      </c>
      <c r="B24" s="12" t="str">
        <f t="shared" si="7"/>
        <v/>
      </c>
      <c r="C24" s="12" t="str">
        <f t="shared" si="8"/>
        <v/>
      </c>
      <c r="D24" s="12">
        <f t="shared" si="9"/>
        <v>111</v>
      </c>
      <c r="E24" t="s">
        <v>194</v>
      </c>
      <c r="F24" t="s">
        <v>195</v>
      </c>
      <c r="G24" t="s">
        <v>196</v>
      </c>
      <c r="H24" t="s">
        <v>120</v>
      </c>
      <c r="I24" t="s">
        <v>197</v>
      </c>
      <c r="J24" t="s">
        <v>85</v>
      </c>
      <c r="K24" t="s">
        <v>198</v>
      </c>
      <c r="L24" t="s">
        <v>34</v>
      </c>
      <c r="M24">
        <v>5</v>
      </c>
      <c r="N24" t="s">
        <v>199</v>
      </c>
      <c r="O24" t="s">
        <v>36</v>
      </c>
      <c r="P24" s="44">
        <v>0</v>
      </c>
      <c r="Q24" s="26">
        <f t="shared" si="0"/>
        <v>0</v>
      </c>
      <c r="R24" s="17">
        <f t="shared" si="1"/>
        <v>390</v>
      </c>
      <c r="S24" s="20">
        <f t="shared" si="2"/>
        <v>77</v>
      </c>
      <c r="T24" s="18">
        <f t="shared" si="3"/>
        <v>0.19700000000000001</v>
      </c>
      <c r="U24" s="12">
        <f t="shared" si="10"/>
        <v>0.9977922077922079</v>
      </c>
      <c r="V24" s="17">
        <f t="shared" si="4"/>
        <v>242.33536729342464</v>
      </c>
      <c r="W24" s="18">
        <f t="shared" si="5"/>
        <v>3.147212562252268</v>
      </c>
      <c r="X24" s="26">
        <f t="shared" si="6"/>
        <v>0</v>
      </c>
    </row>
    <row r="25" spans="1:24" x14ac:dyDescent="0.35">
      <c r="A25" s="12">
        <f t="shared" si="11"/>
        <v>24</v>
      </c>
      <c r="B25" s="12">
        <f t="shared" si="7"/>
        <v>146053238175.00458</v>
      </c>
      <c r="C25" s="12">
        <f t="shared" si="8"/>
        <v>25</v>
      </c>
      <c r="D25" s="12">
        <f t="shared" si="9"/>
        <v>1</v>
      </c>
      <c r="E25" t="s">
        <v>200</v>
      </c>
      <c r="F25" t="s">
        <v>168</v>
      </c>
      <c r="G25" t="s">
        <v>66</v>
      </c>
      <c r="H25" t="s">
        <v>150</v>
      </c>
      <c r="I25" t="s">
        <v>148</v>
      </c>
      <c r="J25" t="s">
        <v>201</v>
      </c>
      <c r="K25" t="s">
        <v>202</v>
      </c>
      <c r="L25" t="s">
        <v>62</v>
      </c>
      <c r="M25">
        <v>4</v>
      </c>
      <c r="N25" t="s">
        <v>203</v>
      </c>
      <c r="O25" t="s">
        <v>204</v>
      </c>
      <c r="P25" s="44">
        <v>1</v>
      </c>
      <c r="Q25" s="26">
        <f t="shared" si="0"/>
        <v>30645</v>
      </c>
      <c r="R25" s="17">
        <f t="shared" si="1"/>
        <v>235</v>
      </c>
      <c r="S25" s="20">
        <f t="shared" si="2"/>
        <v>37.299999999999997</v>
      </c>
      <c r="T25" s="18">
        <f t="shared" si="3"/>
        <v>0.159</v>
      </c>
      <c r="U25" s="12">
        <f t="shared" si="10"/>
        <v>1.0017426273458445</v>
      </c>
      <c r="V25" s="17">
        <f t="shared" si="4"/>
        <v>146.02259311270458</v>
      </c>
      <c r="W25" s="18">
        <f t="shared" si="5"/>
        <v>3.9148148287588365</v>
      </c>
      <c r="X25" s="26">
        <f t="shared" si="6"/>
        <v>209.86478425531917</v>
      </c>
    </row>
    <row r="26" spans="1:24" x14ac:dyDescent="0.35">
      <c r="A26" s="12">
        <f t="shared" si="11"/>
        <v>25</v>
      </c>
      <c r="B26" s="12" t="str">
        <f t="shared" si="7"/>
        <v/>
      </c>
      <c r="C26" s="12" t="str">
        <f t="shared" si="8"/>
        <v/>
      </c>
      <c r="D26" s="12">
        <f t="shared" si="9"/>
        <v>111</v>
      </c>
      <c r="E26" t="s">
        <v>205</v>
      </c>
      <c r="F26" t="s">
        <v>206</v>
      </c>
      <c r="G26" t="s">
        <v>66</v>
      </c>
      <c r="H26" t="s">
        <v>67</v>
      </c>
      <c r="I26" t="s">
        <v>207</v>
      </c>
      <c r="J26" t="s">
        <v>113</v>
      </c>
      <c r="K26" t="s">
        <v>208</v>
      </c>
      <c r="L26" t="s">
        <v>71</v>
      </c>
      <c r="M26">
        <v>5</v>
      </c>
      <c r="N26" t="s">
        <v>36</v>
      </c>
      <c r="O26" t="s">
        <v>36</v>
      </c>
      <c r="P26" s="44">
        <v>0</v>
      </c>
      <c r="Q26" s="26">
        <f t="shared" si="0"/>
        <v>0</v>
      </c>
      <c r="R26" s="17">
        <f t="shared" si="1"/>
        <v>295</v>
      </c>
      <c r="S26" s="20">
        <f t="shared" si="2"/>
        <v>52</v>
      </c>
      <c r="T26" s="18">
        <f t="shared" si="3"/>
        <v>0.17599999999999999</v>
      </c>
      <c r="U26" s="12">
        <f t="shared" si="10"/>
        <v>0.9984615384615384</v>
      </c>
      <c r="V26" s="17">
        <f t="shared" si="4"/>
        <v>183.30495731169299</v>
      </c>
      <c r="W26" s="18">
        <f t="shared" si="5"/>
        <v>3.5250953329171728</v>
      </c>
      <c r="X26" s="26">
        <f t="shared" si="6"/>
        <v>0</v>
      </c>
    </row>
    <row r="27" spans="1:24" x14ac:dyDescent="0.35">
      <c r="A27" s="12">
        <f t="shared" si="11"/>
        <v>26</v>
      </c>
      <c r="B27" s="12">
        <f t="shared" si="7"/>
        <v>198885420817.93817</v>
      </c>
      <c r="C27" s="12">
        <f t="shared" si="8"/>
        <v>54</v>
      </c>
      <c r="D27" s="12">
        <f t="shared" si="9"/>
        <v>1</v>
      </c>
      <c r="E27" t="s">
        <v>209</v>
      </c>
      <c r="F27" t="s">
        <v>210</v>
      </c>
      <c r="G27" t="s">
        <v>147</v>
      </c>
      <c r="H27" t="s">
        <v>67</v>
      </c>
      <c r="I27" t="s">
        <v>211</v>
      </c>
      <c r="J27" t="s">
        <v>85</v>
      </c>
      <c r="K27" t="s">
        <v>212</v>
      </c>
      <c r="L27" t="s">
        <v>62</v>
      </c>
      <c r="M27">
        <v>5</v>
      </c>
      <c r="N27" t="s">
        <v>213</v>
      </c>
      <c r="O27" t="s">
        <v>214</v>
      </c>
      <c r="P27" s="44">
        <v>1</v>
      </c>
      <c r="Q27" s="26">
        <f t="shared" si="0"/>
        <v>46145</v>
      </c>
      <c r="R27" s="17">
        <f t="shared" si="1"/>
        <v>320</v>
      </c>
      <c r="S27" s="20">
        <f t="shared" si="2"/>
        <v>63</v>
      </c>
      <c r="T27" s="18">
        <f t="shared" si="3"/>
        <v>0.19700000000000001</v>
      </c>
      <c r="U27" s="12">
        <f t="shared" si="10"/>
        <v>1.0006349206349208</v>
      </c>
      <c r="V27" s="17">
        <f t="shared" si="4"/>
        <v>198.83927572793817</v>
      </c>
      <c r="W27" s="18">
        <f t="shared" si="5"/>
        <v>3.1561789798085425</v>
      </c>
      <c r="X27" s="26">
        <f t="shared" si="6"/>
        <v>232.07185718749997</v>
      </c>
    </row>
    <row r="28" spans="1:24" x14ac:dyDescent="0.35">
      <c r="A28" s="12">
        <f t="shared" si="11"/>
        <v>27</v>
      </c>
      <c r="B28" s="12">
        <f t="shared" si="7"/>
        <v>270349035557.66592</v>
      </c>
      <c r="C28" s="12">
        <f t="shared" si="8"/>
        <v>142</v>
      </c>
      <c r="D28" s="12">
        <f t="shared" si="9"/>
        <v>1</v>
      </c>
      <c r="E28" t="s">
        <v>215</v>
      </c>
      <c r="F28" t="s">
        <v>216</v>
      </c>
      <c r="G28" t="s">
        <v>217</v>
      </c>
      <c r="H28" t="s">
        <v>67</v>
      </c>
      <c r="I28" t="s">
        <v>218</v>
      </c>
      <c r="J28" t="s">
        <v>219</v>
      </c>
      <c r="K28" t="s">
        <v>220</v>
      </c>
      <c r="L28" t="s">
        <v>62</v>
      </c>
      <c r="M28">
        <v>5</v>
      </c>
      <c r="N28" t="s">
        <v>221</v>
      </c>
      <c r="O28" t="s">
        <v>222</v>
      </c>
      <c r="P28" s="44">
        <v>1</v>
      </c>
      <c r="Q28" s="26">
        <f t="shared" si="0"/>
        <v>51895</v>
      </c>
      <c r="R28" s="17">
        <f t="shared" si="1"/>
        <v>435</v>
      </c>
      <c r="S28" s="20">
        <f t="shared" si="2"/>
        <v>87</v>
      </c>
      <c r="T28" s="18">
        <f t="shared" si="3"/>
        <v>0.2</v>
      </c>
      <c r="U28" s="12">
        <f t="shared" si="10"/>
        <v>1</v>
      </c>
      <c r="V28" s="17">
        <f t="shared" si="4"/>
        <v>270.29714044266592</v>
      </c>
      <c r="W28" s="18">
        <f t="shared" si="5"/>
        <v>3.1068636832490335</v>
      </c>
      <c r="X28" s="26">
        <f t="shared" si="6"/>
        <v>191.99241218390804</v>
      </c>
    </row>
    <row r="29" spans="1:24" x14ac:dyDescent="0.35">
      <c r="A29" s="12">
        <f t="shared" si="11"/>
        <v>28</v>
      </c>
      <c r="B29" s="12">
        <f t="shared" si="7"/>
        <v>261031144508.91885</v>
      </c>
      <c r="C29" s="12">
        <f t="shared" si="8"/>
        <v>129</v>
      </c>
      <c r="D29" s="12">
        <f t="shared" si="9"/>
        <v>1</v>
      </c>
      <c r="E29" t="s">
        <v>223</v>
      </c>
      <c r="F29" t="s">
        <v>216</v>
      </c>
      <c r="G29" t="s">
        <v>154</v>
      </c>
      <c r="H29" t="s">
        <v>224</v>
      </c>
      <c r="I29" t="s">
        <v>184</v>
      </c>
      <c r="J29" t="s">
        <v>225</v>
      </c>
      <c r="K29" t="s">
        <v>192</v>
      </c>
      <c r="L29" t="s">
        <v>34</v>
      </c>
      <c r="M29">
        <v>5</v>
      </c>
      <c r="N29" t="s">
        <v>226</v>
      </c>
      <c r="O29" t="s">
        <v>227</v>
      </c>
      <c r="P29" s="44">
        <v>1</v>
      </c>
      <c r="Q29" s="26">
        <f t="shared" si="0"/>
        <v>54595</v>
      </c>
      <c r="R29" s="17">
        <f t="shared" si="1"/>
        <v>420</v>
      </c>
      <c r="S29" s="20">
        <f t="shared" si="2"/>
        <v>87</v>
      </c>
      <c r="T29" s="18">
        <f t="shared" si="3"/>
        <v>0.20699999999999999</v>
      </c>
      <c r="U29" s="12">
        <f t="shared" si="10"/>
        <v>0.99931034482758607</v>
      </c>
      <c r="V29" s="17">
        <f t="shared" si="4"/>
        <v>260.97654939291886</v>
      </c>
      <c r="W29" s="18">
        <f t="shared" si="5"/>
        <v>2.9997304527921709</v>
      </c>
      <c r="X29" s="26">
        <f t="shared" si="6"/>
        <v>209.19504119047619</v>
      </c>
    </row>
    <row r="30" spans="1:24" x14ac:dyDescent="0.35">
      <c r="A30" s="12">
        <f t="shared" si="11"/>
        <v>29</v>
      </c>
      <c r="B30" s="12" t="str">
        <f t="shared" si="7"/>
        <v/>
      </c>
      <c r="C30" s="12" t="str">
        <f t="shared" si="8"/>
        <v/>
      </c>
      <c r="D30" s="12">
        <f t="shared" si="9"/>
        <v>111</v>
      </c>
      <c r="E30" t="s">
        <v>228</v>
      </c>
      <c r="F30" t="s">
        <v>229</v>
      </c>
      <c r="G30" t="s">
        <v>82</v>
      </c>
      <c r="H30" t="s">
        <v>224</v>
      </c>
      <c r="I30" t="s">
        <v>184</v>
      </c>
      <c r="J30" t="s">
        <v>225</v>
      </c>
      <c r="K30" t="s">
        <v>192</v>
      </c>
      <c r="L30" t="s">
        <v>34</v>
      </c>
      <c r="M30">
        <v>5</v>
      </c>
      <c r="N30" t="s">
        <v>230</v>
      </c>
      <c r="O30" t="s">
        <v>36</v>
      </c>
      <c r="P30" s="44">
        <v>0</v>
      </c>
      <c r="Q30" s="26">
        <f t="shared" si="0"/>
        <v>0</v>
      </c>
      <c r="R30" s="17">
        <f t="shared" si="1"/>
        <v>420</v>
      </c>
      <c r="S30" s="20">
        <f t="shared" si="2"/>
        <v>87</v>
      </c>
      <c r="T30" s="18">
        <f t="shared" si="3"/>
        <v>0.20699999999999999</v>
      </c>
      <c r="U30" s="12">
        <f t="shared" si="10"/>
        <v>0.99931034482758607</v>
      </c>
      <c r="V30" s="17">
        <f t="shared" si="4"/>
        <v>260.97654939291886</v>
      </c>
      <c r="W30" s="18">
        <f t="shared" si="5"/>
        <v>2.9997304527921709</v>
      </c>
      <c r="X30" s="26">
        <f t="shared" si="6"/>
        <v>0</v>
      </c>
    </row>
    <row r="31" spans="1:24" x14ac:dyDescent="0.35">
      <c r="A31" s="12">
        <f t="shared" si="11"/>
        <v>30</v>
      </c>
      <c r="B31" s="12">
        <f t="shared" si="7"/>
        <v>254808857134.42078</v>
      </c>
      <c r="C31" s="12">
        <f t="shared" si="8"/>
        <v>121</v>
      </c>
      <c r="D31" s="12">
        <f t="shared" si="9"/>
        <v>1</v>
      </c>
      <c r="E31" t="s">
        <v>231</v>
      </c>
      <c r="F31" t="s">
        <v>232</v>
      </c>
      <c r="G31" t="s">
        <v>233</v>
      </c>
      <c r="H31" t="s">
        <v>67</v>
      </c>
      <c r="I31" t="s">
        <v>234</v>
      </c>
      <c r="J31" t="s">
        <v>235</v>
      </c>
      <c r="K31" t="s">
        <v>220</v>
      </c>
      <c r="L31" t="s">
        <v>71</v>
      </c>
      <c r="M31">
        <v>5</v>
      </c>
      <c r="N31" t="s">
        <v>236</v>
      </c>
      <c r="O31" t="s">
        <v>237</v>
      </c>
      <c r="P31" s="44">
        <v>1</v>
      </c>
      <c r="Q31" s="26">
        <f t="shared" si="0"/>
        <v>46035</v>
      </c>
      <c r="R31" s="17">
        <f t="shared" si="1"/>
        <v>410</v>
      </c>
      <c r="S31" s="20">
        <f t="shared" si="2"/>
        <v>77</v>
      </c>
      <c r="T31" s="18">
        <f t="shared" si="3"/>
        <v>0.188</v>
      </c>
      <c r="U31" s="12">
        <f t="shared" si="10"/>
        <v>1.001038961038961</v>
      </c>
      <c r="V31" s="17">
        <f t="shared" si="4"/>
        <v>254.76282202642076</v>
      </c>
      <c r="W31" s="18">
        <f t="shared" si="5"/>
        <v>3.3086080782652045</v>
      </c>
      <c r="X31" s="26">
        <f t="shared" si="6"/>
        <v>180.69748024390245</v>
      </c>
    </row>
    <row r="32" spans="1:24" x14ac:dyDescent="0.35">
      <c r="A32" s="12">
        <f t="shared" si="11"/>
        <v>31</v>
      </c>
      <c r="B32" s="12" t="str">
        <f t="shared" si="7"/>
        <v/>
      </c>
      <c r="C32" s="12" t="str">
        <f t="shared" si="8"/>
        <v/>
      </c>
      <c r="D32" s="12">
        <f t="shared" si="9"/>
        <v>111</v>
      </c>
      <c r="E32" t="s">
        <v>238</v>
      </c>
      <c r="F32" t="s">
        <v>239</v>
      </c>
      <c r="G32" t="s">
        <v>139</v>
      </c>
      <c r="H32" t="s">
        <v>67</v>
      </c>
      <c r="I32" t="s">
        <v>140</v>
      </c>
      <c r="J32" t="s">
        <v>141</v>
      </c>
      <c r="K32" t="s">
        <v>142</v>
      </c>
      <c r="L32" t="s">
        <v>62</v>
      </c>
      <c r="M32">
        <v>7</v>
      </c>
      <c r="N32" t="s">
        <v>240</v>
      </c>
      <c r="O32" t="s">
        <v>36</v>
      </c>
      <c r="P32" s="44">
        <v>0</v>
      </c>
      <c r="Q32" s="26">
        <f t="shared" si="0"/>
        <v>0</v>
      </c>
      <c r="R32" s="17">
        <f t="shared" si="1"/>
        <v>305</v>
      </c>
      <c r="S32" s="20">
        <f t="shared" si="2"/>
        <v>90</v>
      </c>
      <c r="T32" s="18">
        <f t="shared" si="3"/>
        <v>0.29499999999999998</v>
      </c>
      <c r="U32" s="12">
        <f t="shared" si="10"/>
        <v>0.99972222222222218</v>
      </c>
      <c r="V32" s="17">
        <f t="shared" si="4"/>
        <v>189.51868467819105</v>
      </c>
      <c r="W32" s="18">
        <f t="shared" si="5"/>
        <v>2.1057631630910119</v>
      </c>
      <c r="X32" s="26">
        <f t="shared" si="6"/>
        <v>0</v>
      </c>
    </row>
    <row r="33" spans="1:24" x14ac:dyDescent="0.35">
      <c r="A33" s="12">
        <f t="shared" si="11"/>
        <v>32</v>
      </c>
      <c r="B33" s="12" t="str">
        <f t="shared" si="7"/>
        <v/>
      </c>
      <c r="C33" s="12" t="str">
        <f t="shared" si="8"/>
        <v/>
      </c>
      <c r="D33" s="12">
        <f t="shared" si="9"/>
        <v>111</v>
      </c>
      <c r="E33" t="s">
        <v>241</v>
      </c>
      <c r="F33" t="s">
        <v>242</v>
      </c>
      <c r="G33" t="s">
        <v>97</v>
      </c>
      <c r="H33" t="s">
        <v>30</v>
      </c>
      <c r="I33" t="s">
        <v>243</v>
      </c>
      <c r="J33" t="s">
        <v>93</v>
      </c>
      <c r="K33" t="s">
        <v>244</v>
      </c>
      <c r="L33" t="s">
        <v>34</v>
      </c>
      <c r="M33">
        <v>5</v>
      </c>
      <c r="N33" t="s">
        <v>245</v>
      </c>
      <c r="O33" t="s">
        <v>36</v>
      </c>
      <c r="P33" s="44">
        <v>0</v>
      </c>
      <c r="Q33" s="26">
        <f t="shared" si="0"/>
        <v>0</v>
      </c>
      <c r="R33" s="17">
        <f t="shared" si="1"/>
        <v>665</v>
      </c>
      <c r="S33" s="20">
        <f t="shared" si="2"/>
        <v>112</v>
      </c>
      <c r="T33" s="18">
        <f t="shared" si="3"/>
        <v>0.16800000000000001</v>
      </c>
      <c r="U33" s="12">
        <f t="shared" si="10"/>
        <v>0.99750000000000005</v>
      </c>
      <c r="V33" s="17">
        <f t="shared" si="4"/>
        <v>413.21286987212147</v>
      </c>
      <c r="W33" s="18">
        <f t="shared" si="5"/>
        <v>3.6894006238582273</v>
      </c>
      <c r="X33" s="26">
        <f t="shared" si="6"/>
        <v>0</v>
      </c>
    </row>
    <row r="34" spans="1:24" x14ac:dyDescent="0.35">
      <c r="A34" s="12">
        <f t="shared" si="11"/>
        <v>33</v>
      </c>
      <c r="B34" s="12" t="str">
        <f t="shared" si="7"/>
        <v/>
      </c>
      <c r="C34" s="12" t="str">
        <f t="shared" si="8"/>
        <v/>
      </c>
      <c r="D34" s="12">
        <f t="shared" si="9"/>
        <v>111</v>
      </c>
      <c r="E34" t="s">
        <v>246</v>
      </c>
      <c r="F34" t="s">
        <v>247</v>
      </c>
      <c r="G34" t="s">
        <v>248</v>
      </c>
      <c r="H34" t="s">
        <v>49</v>
      </c>
      <c r="I34" t="s">
        <v>249</v>
      </c>
      <c r="J34" t="s">
        <v>250</v>
      </c>
      <c r="K34" t="s">
        <v>251</v>
      </c>
      <c r="L34" t="s">
        <v>34</v>
      </c>
      <c r="M34">
        <v>5</v>
      </c>
      <c r="N34" t="s">
        <v>252</v>
      </c>
      <c r="O34" t="s">
        <v>36</v>
      </c>
      <c r="P34" s="44">
        <v>0</v>
      </c>
      <c r="Q34" s="26">
        <f t="shared" si="0"/>
        <v>0</v>
      </c>
      <c r="R34" s="17">
        <f t="shared" si="1"/>
        <v>550</v>
      </c>
      <c r="S34" s="20">
        <f t="shared" si="2"/>
        <v>88</v>
      </c>
      <c r="T34" s="18">
        <f t="shared" si="3"/>
        <v>0.16</v>
      </c>
      <c r="U34" s="12">
        <f t="shared" si="10"/>
        <v>1</v>
      </c>
      <c r="V34" s="17">
        <f t="shared" si="4"/>
        <v>341.75500515739373</v>
      </c>
      <c r="W34" s="18">
        <f t="shared" si="5"/>
        <v>3.8835796040612922</v>
      </c>
      <c r="X34" s="26">
        <f t="shared" si="6"/>
        <v>0</v>
      </c>
    </row>
    <row r="35" spans="1:24" x14ac:dyDescent="0.35">
      <c r="A35" s="12">
        <f t="shared" si="11"/>
        <v>34</v>
      </c>
      <c r="B35" s="12" t="str">
        <f t="shared" si="7"/>
        <v/>
      </c>
      <c r="C35" s="12" t="str">
        <f t="shared" si="8"/>
        <v/>
      </c>
      <c r="D35" s="12">
        <f t="shared" si="9"/>
        <v>111</v>
      </c>
      <c r="E35" t="s">
        <v>253</v>
      </c>
      <c r="F35" t="s">
        <v>247</v>
      </c>
      <c r="G35" t="s">
        <v>254</v>
      </c>
      <c r="H35" t="s">
        <v>224</v>
      </c>
      <c r="I35" t="s">
        <v>255</v>
      </c>
      <c r="J35" t="s">
        <v>256</v>
      </c>
      <c r="K35" t="s">
        <v>43</v>
      </c>
      <c r="L35" t="s">
        <v>71</v>
      </c>
      <c r="M35">
        <v>5</v>
      </c>
      <c r="N35" t="s">
        <v>257</v>
      </c>
      <c r="O35" t="s">
        <v>36</v>
      </c>
      <c r="P35" s="44">
        <v>0</v>
      </c>
      <c r="Q35" s="26">
        <f t="shared" si="0"/>
        <v>0</v>
      </c>
      <c r="R35" s="17">
        <f t="shared" si="1"/>
        <v>560</v>
      </c>
      <c r="S35" s="20">
        <f t="shared" si="2"/>
        <v>88</v>
      </c>
      <c r="T35" s="18">
        <f t="shared" si="3"/>
        <v>0.157</v>
      </c>
      <c r="U35" s="12">
        <f t="shared" si="10"/>
        <v>0.99909090909090914</v>
      </c>
      <c r="V35" s="17">
        <f t="shared" si="4"/>
        <v>347.96873252389179</v>
      </c>
      <c r="W35" s="18">
        <f t="shared" si="5"/>
        <v>3.9541901423169521</v>
      </c>
      <c r="X35" s="26">
        <f t="shared" si="6"/>
        <v>0</v>
      </c>
    </row>
    <row r="36" spans="1:24" x14ac:dyDescent="0.35">
      <c r="A36" s="12">
        <f t="shared" si="11"/>
        <v>35</v>
      </c>
      <c r="B36" s="12" t="str">
        <f t="shared" si="7"/>
        <v/>
      </c>
      <c r="C36" s="12" t="str">
        <f t="shared" si="8"/>
        <v/>
      </c>
      <c r="D36" s="12">
        <f t="shared" si="9"/>
        <v>111</v>
      </c>
      <c r="E36" t="s">
        <v>258</v>
      </c>
      <c r="F36" t="s">
        <v>162</v>
      </c>
      <c r="G36" t="s">
        <v>66</v>
      </c>
      <c r="H36" t="s">
        <v>58</v>
      </c>
      <c r="I36" t="s">
        <v>259</v>
      </c>
      <c r="J36" t="s">
        <v>260</v>
      </c>
      <c r="K36" t="s">
        <v>61</v>
      </c>
      <c r="L36" t="s">
        <v>62</v>
      </c>
      <c r="M36">
        <v>4</v>
      </c>
      <c r="N36" t="s">
        <v>261</v>
      </c>
      <c r="O36" t="s">
        <v>36</v>
      </c>
      <c r="P36" s="44">
        <v>0</v>
      </c>
      <c r="Q36" s="26">
        <f t="shared" si="0"/>
        <v>0</v>
      </c>
      <c r="R36" s="17">
        <f t="shared" si="1"/>
        <v>135</v>
      </c>
      <c r="S36" s="20">
        <f t="shared" si="2"/>
        <v>21.3</v>
      </c>
      <c r="T36" s="18">
        <f t="shared" si="3"/>
        <v>0.158</v>
      </c>
      <c r="U36" s="12">
        <f t="shared" si="10"/>
        <v>1.0014084507042254</v>
      </c>
      <c r="V36" s="17">
        <f t="shared" si="4"/>
        <v>83.885319447723916</v>
      </c>
      <c r="W36" s="18">
        <f t="shared" si="5"/>
        <v>3.9382779083438457</v>
      </c>
      <c r="X36" s="26">
        <f t="shared" si="6"/>
        <v>0</v>
      </c>
    </row>
    <row r="37" spans="1:24" x14ac:dyDescent="0.35">
      <c r="A37" s="12">
        <f t="shared" si="11"/>
        <v>36</v>
      </c>
      <c r="B37" s="12" t="str">
        <f t="shared" si="7"/>
        <v/>
      </c>
      <c r="C37" s="12" t="str">
        <f t="shared" si="8"/>
        <v/>
      </c>
      <c r="D37" s="12">
        <f t="shared" si="9"/>
        <v>111</v>
      </c>
      <c r="E37" t="s">
        <v>262</v>
      </c>
      <c r="F37" t="s">
        <v>168</v>
      </c>
      <c r="G37" t="s">
        <v>66</v>
      </c>
      <c r="H37" t="s">
        <v>150</v>
      </c>
      <c r="I37" t="s">
        <v>148</v>
      </c>
      <c r="J37" t="s">
        <v>201</v>
      </c>
      <c r="K37" t="s">
        <v>202</v>
      </c>
      <c r="L37" t="s">
        <v>62</v>
      </c>
      <c r="M37">
        <v>4</v>
      </c>
      <c r="N37" t="s">
        <v>263</v>
      </c>
      <c r="O37" t="s">
        <v>36</v>
      </c>
      <c r="P37" s="44">
        <v>0</v>
      </c>
      <c r="Q37" s="26">
        <f t="shared" si="0"/>
        <v>0</v>
      </c>
      <c r="R37" s="17">
        <f t="shared" si="1"/>
        <v>235</v>
      </c>
      <c r="S37" s="20">
        <f t="shared" si="2"/>
        <v>37.299999999999997</v>
      </c>
      <c r="T37" s="18">
        <f t="shared" si="3"/>
        <v>0.159</v>
      </c>
      <c r="U37" s="12">
        <f t="shared" si="10"/>
        <v>1.0017426273458445</v>
      </c>
      <c r="V37" s="17">
        <f t="shared" si="4"/>
        <v>146.02259311270458</v>
      </c>
      <c r="W37" s="18">
        <f t="shared" si="5"/>
        <v>3.9148148287588365</v>
      </c>
      <c r="X37" s="26">
        <f t="shared" si="6"/>
        <v>0</v>
      </c>
    </row>
    <row r="38" spans="1:24" x14ac:dyDescent="0.35">
      <c r="A38" s="12">
        <f t="shared" si="11"/>
        <v>37</v>
      </c>
      <c r="B38" s="12">
        <f t="shared" si="7"/>
        <v>229980247678.42853</v>
      </c>
      <c r="C38" s="12">
        <f t="shared" si="8"/>
        <v>84</v>
      </c>
      <c r="D38" s="12">
        <f t="shared" si="9"/>
        <v>1</v>
      </c>
      <c r="E38" t="s">
        <v>264</v>
      </c>
      <c r="F38" t="s">
        <v>265</v>
      </c>
      <c r="G38" t="s">
        <v>82</v>
      </c>
      <c r="H38" t="s">
        <v>120</v>
      </c>
      <c r="I38" t="s">
        <v>266</v>
      </c>
      <c r="J38" t="s">
        <v>267</v>
      </c>
      <c r="K38" t="s">
        <v>179</v>
      </c>
      <c r="L38" t="s">
        <v>34</v>
      </c>
      <c r="M38">
        <v>5</v>
      </c>
      <c r="N38" t="s">
        <v>268</v>
      </c>
      <c r="O38" t="s">
        <v>269</v>
      </c>
      <c r="P38" s="44">
        <v>1</v>
      </c>
      <c r="Q38" s="26">
        <f t="shared" si="0"/>
        <v>72335</v>
      </c>
      <c r="R38" s="17">
        <f t="shared" si="1"/>
        <v>370</v>
      </c>
      <c r="S38" s="20">
        <f t="shared" si="2"/>
        <v>80</v>
      </c>
      <c r="T38" s="18">
        <f t="shared" si="3"/>
        <v>0.216</v>
      </c>
      <c r="U38" s="12">
        <f t="shared" si="10"/>
        <v>0.99899999999999989</v>
      </c>
      <c r="V38" s="17">
        <f t="shared" si="4"/>
        <v>229.90791256042851</v>
      </c>
      <c r="W38" s="18">
        <f t="shared" si="5"/>
        <v>2.8738489070053563</v>
      </c>
      <c r="X38" s="26">
        <f t="shared" si="6"/>
        <v>314.62597</v>
      </c>
    </row>
    <row r="39" spans="1:24" x14ac:dyDescent="0.35">
      <c r="A39" s="12">
        <f t="shared" si="11"/>
        <v>38</v>
      </c>
      <c r="B39" s="12">
        <f t="shared" si="7"/>
        <v>115001451365.51427</v>
      </c>
      <c r="C39" s="12">
        <f t="shared" si="8"/>
        <v>12</v>
      </c>
      <c r="D39" s="12">
        <f t="shared" si="9"/>
        <v>1</v>
      </c>
      <c r="E39" t="s">
        <v>270</v>
      </c>
      <c r="F39" t="s">
        <v>271</v>
      </c>
      <c r="G39" t="s">
        <v>139</v>
      </c>
      <c r="H39" t="s">
        <v>105</v>
      </c>
      <c r="I39" t="s">
        <v>272</v>
      </c>
      <c r="J39" t="s">
        <v>273</v>
      </c>
      <c r="K39" t="s">
        <v>274</v>
      </c>
      <c r="L39" t="s">
        <v>62</v>
      </c>
      <c r="M39">
        <v>7</v>
      </c>
      <c r="N39" t="s">
        <v>275</v>
      </c>
      <c r="O39" t="s">
        <v>276</v>
      </c>
      <c r="P39" s="44">
        <v>1</v>
      </c>
      <c r="Q39" s="26">
        <f t="shared" si="0"/>
        <v>47495</v>
      </c>
      <c r="R39" s="17">
        <f t="shared" si="1"/>
        <v>185</v>
      </c>
      <c r="S39" s="20">
        <f t="shared" si="2"/>
        <v>46.3</v>
      </c>
      <c r="T39" s="18">
        <f t="shared" si="3"/>
        <v>0.25</v>
      </c>
      <c r="U39" s="12">
        <f t="shared" si="10"/>
        <v>0.9989200863930886</v>
      </c>
      <c r="V39" s="17">
        <f t="shared" si="4"/>
        <v>114.95395628021426</v>
      </c>
      <c r="W39" s="18">
        <f t="shared" si="5"/>
        <v>2.4828068311061395</v>
      </c>
      <c r="X39" s="26">
        <f t="shared" si="6"/>
        <v>413.1654232432432</v>
      </c>
    </row>
    <row r="40" spans="1:24" x14ac:dyDescent="0.35">
      <c r="A40" s="12">
        <f t="shared" si="11"/>
        <v>39</v>
      </c>
      <c r="B40" s="12">
        <f t="shared" si="7"/>
        <v>111895427683.26521</v>
      </c>
      <c r="C40" s="12">
        <f t="shared" si="8"/>
        <v>7</v>
      </c>
      <c r="D40" s="12">
        <f t="shared" si="9"/>
        <v>1</v>
      </c>
      <c r="E40" t="s">
        <v>277</v>
      </c>
      <c r="F40" t="s">
        <v>271</v>
      </c>
      <c r="G40" t="s">
        <v>139</v>
      </c>
      <c r="H40" t="s">
        <v>105</v>
      </c>
      <c r="I40" t="s">
        <v>278</v>
      </c>
      <c r="J40" t="s">
        <v>279</v>
      </c>
      <c r="K40" t="s">
        <v>274</v>
      </c>
      <c r="L40" t="s">
        <v>62</v>
      </c>
      <c r="M40">
        <v>7</v>
      </c>
      <c r="N40" t="s">
        <v>280</v>
      </c>
      <c r="O40" t="s">
        <v>281</v>
      </c>
      <c r="P40" s="44">
        <v>1</v>
      </c>
      <c r="Q40" s="26">
        <f t="shared" si="0"/>
        <v>48335</v>
      </c>
      <c r="R40" s="17">
        <f t="shared" si="1"/>
        <v>180</v>
      </c>
      <c r="S40" s="20">
        <f t="shared" si="2"/>
        <v>46.3</v>
      </c>
      <c r="T40" s="18">
        <f t="shared" si="3"/>
        <v>0.25700000000000001</v>
      </c>
      <c r="U40" s="12">
        <f t="shared" si="10"/>
        <v>0.99913606911447106</v>
      </c>
      <c r="V40" s="17">
        <f t="shared" si="4"/>
        <v>111.84709259696521</v>
      </c>
      <c r="W40" s="18">
        <f t="shared" si="5"/>
        <v>2.4157039437789463</v>
      </c>
      <c r="X40" s="26">
        <f t="shared" si="6"/>
        <v>432.1524938888889</v>
      </c>
    </row>
    <row r="41" spans="1:24" x14ac:dyDescent="0.35">
      <c r="A41" s="12">
        <f t="shared" si="11"/>
        <v>40</v>
      </c>
      <c r="B41" s="12" t="str">
        <f t="shared" si="7"/>
        <v/>
      </c>
      <c r="C41" s="12" t="str">
        <f t="shared" si="8"/>
        <v/>
      </c>
      <c r="D41" s="12">
        <f t="shared" si="9"/>
        <v>111</v>
      </c>
      <c r="E41" t="s">
        <v>282</v>
      </c>
      <c r="F41" t="s">
        <v>283</v>
      </c>
      <c r="G41" t="s">
        <v>284</v>
      </c>
      <c r="H41" t="s">
        <v>105</v>
      </c>
      <c r="I41" t="s">
        <v>285</v>
      </c>
      <c r="J41" t="s">
        <v>279</v>
      </c>
      <c r="K41" t="s">
        <v>274</v>
      </c>
      <c r="L41" t="s">
        <v>62</v>
      </c>
      <c r="M41">
        <v>7</v>
      </c>
      <c r="N41" t="s">
        <v>286</v>
      </c>
      <c r="O41" t="s">
        <v>36</v>
      </c>
      <c r="P41" s="44">
        <v>0</v>
      </c>
      <c r="Q41" s="26">
        <f t="shared" si="0"/>
        <v>0</v>
      </c>
      <c r="R41" s="17">
        <f t="shared" si="1"/>
        <v>265</v>
      </c>
      <c r="S41" s="20">
        <f t="shared" si="2"/>
        <v>68</v>
      </c>
      <c r="T41" s="18">
        <f t="shared" si="3"/>
        <v>0.25700000000000001</v>
      </c>
      <c r="U41" s="12">
        <f t="shared" si="10"/>
        <v>1.0015441176470588</v>
      </c>
      <c r="V41" s="17">
        <f t="shared" si="4"/>
        <v>164.6637752121988</v>
      </c>
      <c r="W41" s="18">
        <f t="shared" si="5"/>
        <v>2.421526106061747</v>
      </c>
      <c r="X41" s="26">
        <f t="shared" si="6"/>
        <v>0</v>
      </c>
    </row>
    <row r="42" spans="1:24" x14ac:dyDescent="0.35">
      <c r="A42" s="12">
        <f t="shared" si="11"/>
        <v>41</v>
      </c>
      <c r="B42" s="12" t="str">
        <f t="shared" si="7"/>
        <v/>
      </c>
      <c r="C42" s="12" t="str">
        <f t="shared" si="8"/>
        <v/>
      </c>
      <c r="D42" s="12">
        <f t="shared" si="9"/>
        <v>111</v>
      </c>
      <c r="E42" t="s">
        <v>287</v>
      </c>
      <c r="F42" t="s">
        <v>283</v>
      </c>
      <c r="G42" t="s">
        <v>284</v>
      </c>
      <c r="H42" t="s">
        <v>105</v>
      </c>
      <c r="I42" t="s">
        <v>288</v>
      </c>
      <c r="J42" t="s">
        <v>289</v>
      </c>
      <c r="K42" t="s">
        <v>290</v>
      </c>
      <c r="L42" t="s">
        <v>62</v>
      </c>
      <c r="M42">
        <v>7</v>
      </c>
      <c r="N42" t="s">
        <v>291</v>
      </c>
      <c r="O42" t="s">
        <v>36</v>
      </c>
      <c r="P42" s="44">
        <v>0</v>
      </c>
      <c r="Q42" s="26">
        <f t="shared" si="0"/>
        <v>0</v>
      </c>
      <c r="R42" s="17">
        <f t="shared" si="1"/>
        <v>260</v>
      </c>
      <c r="S42" s="20">
        <f t="shared" si="2"/>
        <v>68</v>
      </c>
      <c r="T42" s="18">
        <f t="shared" si="3"/>
        <v>0.26200000000000001</v>
      </c>
      <c r="U42" s="12">
        <f t="shared" si="10"/>
        <v>1.0017647058823529</v>
      </c>
      <c r="V42" s="17">
        <f t="shared" si="4"/>
        <v>161.55691152894977</v>
      </c>
      <c r="W42" s="18">
        <f t="shared" si="5"/>
        <v>2.3758369342492611</v>
      </c>
      <c r="X42" s="26">
        <f t="shared" si="6"/>
        <v>0</v>
      </c>
    </row>
    <row r="43" spans="1:24" x14ac:dyDescent="0.35">
      <c r="A43" s="12">
        <f t="shared" si="11"/>
        <v>42</v>
      </c>
      <c r="B43" s="12">
        <f t="shared" si="7"/>
        <v>115004586369.51427</v>
      </c>
      <c r="C43" s="12">
        <f t="shared" si="8"/>
        <v>14</v>
      </c>
      <c r="D43" s="12">
        <f t="shared" si="9"/>
        <v>1</v>
      </c>
      <c r="E43" t="s">
        <v>292</v>
      </c>
      <c r="F43" t="s">
        <v>271</v>
      </c>
      <c r="G43" t="s">
        <v>139</v>
      </c>
      <c r="H43" t="s">
        <v>105</v>
      </c>
      <c r="I43" t="s">
        <v>272</v>
      </c>
      <c r="J43" t="s">
        <v>273</v>
      </c>
      <c r="K43" t="s">
        <v>274</v>
      </c>
      <c r="L43" t="s">
        <v>62</v>
      </c>
      <c r="M43">
        <v>7</v>
      </c>
      <c r="N43" t="s">
        <v>293</v>
      </c>
      <c r="O43" t="s">
        <v>294</v>
      </c>
      <c r="P43" s="44">
        <v>1</v>
      </c>
      <c r="Q43" s="26">
        <f t="shared" si="0"/>
        <v>50630</v>
      </c>
      <c r="R43" s="17">
        <f t="shared" si="1"/>
        <v>185</v>
      </c>
      <c r="S43" s="20">
        <f t="shared" si="2"/>
        <v>46.3</v>
      </c>
      <c r="T43" s="18">
        <f t="shared" si="3"/>
        <v>0.25</v>
      </c>
      <c r="U43" s="12">
        <f t="shared" si="10"/>
        <v>0.9989200863930886</v>
      </c>
      <c r="V43" s="17">
        <f t="shared" si="4"/>
        <v>114.95395628021426</v>
      </c>
      <c r="W43" s="18">
        <f t="shared" si="5"/>
        <v>2.4828068311061395</v>
      </c>
      <c r="X43" s="26">
        <f t="shared" si="6"/>
        <v>440.43721189189188</v>
      </c>
    </row>
    <row r="44" spans="1:24" x14ac:dyDescent="0.35">
      <c r="A44" s="12">
        <f t="shared" si="11"/>
        <v>43</v>
      </c>
      <c r="B44" s="12">
        <f t="shared" si="7"/>
        <v>111898082687.26521</v>
      </c>
      <c r="C44" s="12">
        <f t="shared" si="8"/>
        <v>8</v>
      </c>
      <c r="D44" s="12">
        <f t="shared" si="9"/>
        <v>1</v>
      </c>
      <c r="E44" t="s">
        <v>295</v>
      </c>
      <c r="F44" t="s">
        <v>271</v>
      </c>
      <c r="G44" t="s">
        <v>139</v>
      </c>
      <c r="H44" t="s">
        <v>105</v>
      </c>
      <c r="I44" t="s">
        <v>278</v>
      </c>
      <c r="J44" t="s">
        <v>279</v>
      </c>
      <c r="K44" t="s">
        <v>274</v>
      </c>
      <c r="L44" t="s">
        <v>62</v>
      </c>
      <c r="M44">
        <v>7</v>
      </c>
      <c r="N44" t="s">
        <v>296</v>
      </c>
      <c r="O44" t="s">
        <v>297</v>
      </c>
      <c r="P44" s="44">
        <v>1</v>
      </c>
      <c r="Q44" s="26">
        <f t="shared" si="0"/>
        <v>50990</v>
      </c>
      <c r="R44" s="17">
        <f t="shared" si="1"/>
        <v>180</v>
      </c>
      <c r="S44" s="20">
        <f t="shared" si="2"/>
        <v>46.3</v>
      </c>
      <c r="T44" s="18">
        <f t="shared" si="3"/>
        <v>0.25700000000000001</v>
      </c>
      <c r="U44" s="12">
        <f t="shared" si="10"/>
        <v>0.99913606911447106</v>
      </c>
      <c r="V44" s="17">
        <f t="shared" si="4"/>
        <v>111.84709259696521</v>
      </c>
      <c r="W44" s="18">
        <f t="shared" si="5"/>
        <v>2.4157039437789463</v>
      </c>
      <c r="X44" s="26">
        <f t="shared" si="6"/>
        <v>455.89025888888892</v>
      </c>
    </row>
    <row r="45" spans="1:24" x14ac:dyDescent="0.35">
      <c r="A45" s="12">
        <f t="shared" si="11"/>
        <v>44</v>
      </c>
      <c r="B45" s="12" t="str">
        <f t="shared" si="7"/>
        <v/>
      </c>
      <c r="C45" s="12" t="str">
        <f t="shared" si="8"/>
        <v/>
      </c>
      <c r="D45" s="12">
        <f t="shared" si="9"/>
        <v>111</v>
      </c>
      <c r="E45" t="s">
        <v>298</v>
      </c>
      <c r="F45" t="s">
        <v>283</v>
      </c>
      <c r="G45" t="s">
        <v>284</v>
      </c>
      <c r="H45" t="s">
        <v>105</v>
      </c>
      <c r="I45" t="s">
        <v>285</v>
      </c>
      <c r="J45" t="s">
        <v>279</v>
      </c>
      <c r="K45" t="s">
        <v>274</v>
      </c>
      <c r="L45" t="s">
        <v>62</v>
      </c>
      <c r="M45">
        <v>7</v>
      </c>
      <c r="N45" t="s">
        <v>299</v>
      </c>
      <c r="O45" t="s">
        <v>36</v>
      </c>
      <c r="P45" s="44">
        <v>0</v>
      </c>
      <c r="Q45" s="26">
        <f t="shared" si="0"/>
        <v>0</v>
      </c>
      <c r="R45" s="17">
        <f t="shared" si="1"/>
        <v>265</v>
      </c>
      <c r="S45" s="20">
        <f t="shared" si="2"/>
        <v>68</v>
      </c>
      <c r="T45" s="18">
        <f t="shared" si="3"/>
        <v>0.25700000000000001</v>
      </c>
      <c r="U45" s="12">
        <f t="shared" si="10"/>
        <v>1.0015441176470588</v>
      </c>
      <c r="V45" s="17">
        <f t="shared" si="4"/>
        <v>164.6637752121988</v>
      </c>
      <c r="W45" s="18">
        <f t="shared" si="5"/>
        <v>2.421526106061747</v>
      </c>
      <c r="X45" s="26">
        <f t="shared" si="6"/>
        <v>0</v>
      </c>
    </row>
    <row r="46" spans="1:24" x14ac:dyDescent="0.35">
      <c r="A46" s="12">
        <f t="shared" si="11"/>
        <v>45</v>
      </c>
      <c r="B46" s="12" t="str">
        <f t="shared" si="7"/>
        <v/>
      </c>
      <c r="C46" s="12" t="str">
        <f t="shared" si="8"/>
        <v/>
      </c>
      <c r="D46" s="12">
        <f t="shared" si="9"/>
        <v>111</v>
      </c>
      <c r="E46" t="s">
        <v>300</v>
      </c>
      <c r="F46" t="s">
        <v>283</v>
      </c>
      <c r="G46" t="s">
        <v>284</v>
      </c>
      <c r="H46" t="s">
        <v>105</v>
      </c>
      <c r="I46" t="s">
        <v>288</v>
      </c>
      <c r="J46" t="s">
        <v>289</v>
      </c>
      <c r="K46" t="s">
        <v>290</v>
      </c>
      <c r="L46" t="s">
        <v>62</v>
      </c>
      <c r="M46">
        <v>7</v>
      </c>
      <c r="N46" t="s">
        <v>301</v>
      </c>
      <c r="O46" t="s">
        <v>36</v>
      </c>
      <c r="P46" s="44">
        <v>0</v>
      </c>
      <c r="Q46" s="26">
        <f t="shared" si="0"/>
        <v>0</v>
      </c>
      <c r="R46" s="17">
        <f t="shared" si="1"/>
        <v>260</v>
      </c>
      <c r="S46" s="20">
        <f t="shared" si="2"/>
        <v>68</v>
      </c>
      <c r="T46" s="18">
        <f t="shared" si="3"/>
        <v>0.26200000000000001</v>
      </c>
      <c r="U46" s="12">
        <f t="shared" si="10"/>
        <v>1.0017647058823529</v>
      </c>
      <c r="V46" s="17">
        <f t="shared" si="4"/>
        <v>161.55691152894977</v>
      </c>
      <c r="W46" s="18">
        <f t="shared" si="5"/>
        <v>2.3758369342492611</v>
      </c>
      <c r="X46" s="26">
        <f t="shared" si="6"/>
        <v>0</v>
      </c>
    </row>
    <row r="47" spans="1:24" x14ac:dyDescent="0.35">
      <c r="A47" s="12">
        <f t="shared" si="11"/>
        <v>46</v>
      </c>
      <c r="B47" s="12">
        <f t="shared" si="7"/>
        <v>115003056373.51427</v>
      </c>
      <c r="C47" s="12">
        <f t="shared" si="8"/>
        <v>13</v>
      </c>
      <c r="D47" s="12">
        <f t="shared" si="9"/>
        <v>1</v>
      </c>
      <c r="E47" t="s">
        <v>302</v>
      </c>
      <c r="F47" t="s">
        <v>271</v>
      </c>
      <c r="G47" t="s">
        <v>303</v>
      </c>
      <c r="H47" t="s">
        <v>105</v>
      </c>
      <c r="I47" t="s">
        <v>272</v>
      </c>
      <c r="J47" t="s">
        <v>273</v>
      </c>
      <c r="K47" t="s">
        <v>274</v>
      </c>
      <c r="L47" t="s">
        <v>62</v>
      </c>
      <c r="M47">
        <v>7</v>
      </c>
      <c r="N47" t="s">
        <v>275</v>
      </c>
      <c r="O47" t="s">
        <v>304</v>
      </c>
      <c r="P47" s="44">
        <v>1</v>
      </c>
      <c r="Q47" s="26">
        <f t="shared" si="0"/>
        <v>49100</v>
      </c>
      <c r="R47" s="17">
        <f t="shared" si="1"/>
        <v>185</v>
      </c>
      <c r="S47" s="20">
        <f t="shared" si="2"/>
        <v>46.3</v>
      </c>
      <c r="T47" s="18">
        <f t="shared" si="3"/>
        <v>0.25</v>
      </c>
      <c r="U47" s="12">
        <f t="shared" si="10"/>
        <v>0.9989200863930886</v>
      </c>
      <c r="V47" s="17">
        <f t="shared" si="4"/>
        <v>114.95395628021426</v>
      </c>
      <c r="W47" s="18">
        <f t="shared" si="5"/>
        <v>2.4828068311061395</v>
      </c>
      <c r="X47" s="26">
        <f t="shared" si="6"/>
        <v>427.12753513513513</v>
      </c>
    </row>
    <row r="48" spans="1:24" x14ac:dyDescent="0.35">
      <c r="A48" s="12">
        <f t="shared" si="11"/>
        <v>47</v>
      </c>
      <c r="B48" s="12">
        <f t="shared" si="7"/>
        <v>111901367691.26521</v>
      </c>
      <c r="C48" s="12">
        <f t="shared" si="8"/>
        <v>9</v>
      </c>
      <c r="D48" s="12">
        <f t="shared" si="9"/>
        <v>1</v>
      </c>
      <c r="E48" t="s">
        <v>305</v>
      </c>
      <c r="F48" t="s">
        <v>271</v>
      </c>
      <c r="G48" t="s">
        <v>303</v>
      </c>
      <c r="H48" t="s">
        <v>105</v>
      </c>
      <c r="I48" t="s">
        <v>278</v>
      </c>
      <c r="J48" t="s">
        <v>279</v>
      </c>
      <c r="K48" t="s">
        <v>274</v>
      </c>
      <c r="L48" t="s">
        <v>62</v>
      </c>
      <c r="M48">
        <v>7</v>
      </c>
      <c r="N48" t="s">
        <v>280</v>
      </c>
      <c r="O48" t="s">
        <v>306</v>
      </c>
      <c r="P48" s="44">
        <v>1</v>
      </c>
      <c r="Q48" s="26">
        <f t="shared" si="0"/>
        <v>54275</v>
      </c>
      <c r="R48" s="17">
        <f t="shared" si="1"/>
        <v>180</v>
      </c>
      <c r="S48" s="20">
        <f t="shared" si="2"/>
        <v>46.3</v>
      </c>
      <c r="T48" s="18">
        <f t="shared" si="3"/>
        <v>0.25700000000000001</v>
      </c>
      <c r="U48" s="12">
        <f t="shared" si="10"/>
        <v>0.99913606911447106</v>
      </c>
      <c r="V48" s="17">
        <f t="shared" si="4"/>
        <v>111.84709259696521</v>
      </c>
      <c r="W48" s="18">
        <f t="shared" si="5"/>
        <v>2.4157039437789463</v>
      </c>
      <c r="X48" s="26">
        <f t="shared" si="6"/>
        <v>485.26071388888892</v>
      </c>
    </row>
    <row r="49" spans="1:24" x14ac:dyDescent="0.35">
      <c r="A49" s="12">
        <f t="shared" si="11"/>
        <v>48</v>
      </c>
      <c r="B49" s="12" t="str">
        <f t="shared" si="7"/>
        <v/>
      </c>
      <c r="C49" s="12" t="str">
        <f t="shared" si="8"/>
        <v/>
      </c>
      <c r="D49" s="12">
        <f t="shared" si="9"/>
        <v>111</v>
      </c>
      <c r="E49" t="s">
        <v>307</v>
      </c>
      <c r="F49" t="s">
        <v>283</v>
      </c>
      <c r="G49" t="s">
        <v>308</v>
      </c>
      <c r="H49" t="s">
        <v>105</v>
      </c>
      <c r="I49" t="s">
        <v>285</v>
      </c>
      <c r="J49" t="s">
        <v>279</v>
      </c>
      <c r="K49" t="s">
        <v>274</v>
      </c>
      <c r="L49" t="s">
        <v>62</v>
      </c>
      <c r="M49">
        <v>7</v>
      </c>
      <c r="N49" t="s">
        <v>286</v>
      </c>
      <c r="O49" t="s">
        <v>36</v>
      </c>
      <c r="P49" s="44">
        <v>0</v>
      </c>
      <c r="Q49" s="26">
        <f t="shared" si="0"/>
        <v>0</v>
      </c>
      <c r="R49" s="17">
        <f t="shared" si="1"/>
        <v>265</v>
      </c>
      <c r="S49" s="20">
        <f t="shared" si="2"/>
        <v>68</v>
      </c>
      <c r="T49" s="18">
        <f t="shared" si="3"/>
        <v>0.25700000000000001</v>
      </c>
      <c r="U49" s="12">
        <f t="shared" si="10"/>
        <v>1.0015441176470588</v>
      </c>
      <c r="V49" s="17">
        <f t="shared" si="4"/>
        <v>164.6637752121988</v>
      </c>
      <c r="W49" s="18">
        <f t="shared" si="5"/>
        <v>2.421526106061747</v>
      </c>
      <c r="X49" s="26">
        <f t="shared" si="6"/>
        <v>0</v>
      </c>
    </row>
    <row r="50" spans="1:24" x14ac:dyDescent="0.35">
      <c r="A50" s="12">
        <f t="shared" si="11"/>
        <v>49</v>
      </c>
      <c r="B50" s="12" t="str">
        <f t="shared" si="7"/>
        <v/>
      </c>
      <c r="C50" s="12" t="str">
        <f t="shared" si="8"/>
        <v/>
      </c>
      <c r="D50" s="12">
        <f t="shared" si="9"/>
        <v>111</v>
      </c>
      <c r="E50" t="s">
        <v>309</v>
      </c>
      <c r="F50" t="s">
        <v>283</v>
      </c>
      <c r="G50" t="s">
        <v>308</v>
      </c>
      <c r="H50" t="s">
        <v>105</v>
      </c>
      <c r="I50" t="s">
        <v>288</v>
      </c>
      <c r="J50" t="s">
        <v>289</v>
      </c>
      <c r="K50" t="s">
        <v>290</v>
      </c>
      <c r="L50" t="s">
        <v>62</v>
      </c>
      <c r="M50">
        <v>7</v>
      </c>
      <c r="N50" t="s">
        <v>291</v>
      </c>
      <c r="O50" t="s">
        <v>36</v>
      </c>
      <c r="P50" s="44">
        <v>0</v>
      </c>
      <c r="Q50" s="26">
        <f t="shared" si="0"/>
        <v>0</v>
      </c>
      <c r="R50" s="17">
        <f t="shared" si="1"/>
        <v>260</v>
      </c>
      <c r="S50" s="20">
        <f t="shared" si="2"/>
        <v>68</v>
      </c>
      <c r="T50" s="18">
        <f t="shared" si="3"/>
        <v>0.26200000000000001</v>
      </c>
      <c r="U50" s="12">
        <f t="shared" si="10"/>
        <v>1.0017647058823529</v>
      </c>
      <c r="V50" s="17">
        <f t="shared" si="4"/>
        <v>161.55691152894977</v>
      </c>
      <c r="W50" s="18">
        <f t="shared" si="5"/>
        <v>2.3758369342492611</v>
      </c>
      <c r="X50" s="26">
        <f t="shared" si="6"/>
        <v>0</v>
      </c>
    </row>
    <row r="51" spans="1:24" x14ac:dyDescent="0.35">
      <c r="A51" s="12">
        <f t="shared" si="11"/>
        <v>50</v>
      </c>
      <c r="B51" s="12">
        <f t="shared" si="7"/>
        <v>254838322148.42078</v>
      </c>
      <c r="C51" s="12">
        <f t="shared" si="8"/>
        <v>123</v>
      </c>
      <c r="D51" s="12">
        <f t="shared" si="9"/>
        <v>1</v>
      </c>
      <c r="E51" t="s">
        <v>310</v>
      </c>
      <c r="F51" t="s">
        <v>311</v>
      </c>
      <c r="G51" t="s">
        <v>312</v>
      </c>
      <c r="H51" t="s">
        <v>61</v>
      </c>
      <c r="I51" t="s">
        <v>234</v>
      </c>
      <c r="J51" t="s">
        <v>313</v>
      </c>
      <c r="K51" t="s">
        <v>314</v>
      </c>
      <c r="L51" t="s">
        <v>71</v>
      </c>
      <c r="M51">
        <v>4</v>
      </c>
      <c r="N51" t="s">
        <v>315</v>
      </c>
      <c r="O51" t="s">
        <v>316</v>
      </c>
      <c r="P51" s="44">
        <v>1</v>
      </c>
      <c r="Q51" s="26">
        <f t="shared" si="0"/>
        <v>75500</v>
      </c>
      <c r="R51" s="17">
        <f t="shared" si="1"/>
        <v>410</v>
      </c>
      <c r="S51" s="20">
        <f t="shared" si="2"/>
        <v>71</v>
      </c>
      <c r="T51" s="18">
        <f t="shared" si="3"/>
        <v>0.17299999999999999</v>
      </c>
      <c r="U51" s="12">
        <f t="shared" si="10"/>
        <v>0.99901408450704221</v>
      </c>
      <c r="V51" s="17">
        <f t="shared" si="4"/>
        <v>254.76282202642076</v>
      </c>
      <c r="W51" s="18">
        <f t="shared" si="5"/>
        <v>3.5882087609355038</v>
      </c>
      <c r="X51" s="26">
        <f t="shared" si="6"/>
        <v>296.35407317073174</v>
      </c>
    </row>
    <row r="52" spans="1:24" x14ac:dyDescent="0.35">
      <c r="A52" s="12">
        <f t="shared" si="11"/>
        <v>51</v>
      </c>
      <c r="B52" s="12">
        <f t="shared" si="7"/>
        <v>295231599044.35822</v>
      </c>
      <c r="C52" s="12">
        <f t="shared" si="8"/>
        <v>175</v>
      </c>
      <c r="D52" s="12">
        <f t="shared" si="9"/>
        <v>1</v>
      </c>
      <c r="E52" t="s">
        <v>317</v>
      </c>
      <c r="F52" t="s">
        <v>318</v>
      </c>
      <c r="G52" t="s">
        <v>312</v>
      </c>
      <c r="H52" t="s">
        <v>61</v>
      </c>
      <c r="I52" t="s">
        <v>319</v>
      </c>
      <c r="J52" t="s">
        <v>113</v>
      </c>
      <c r="K52" t="s">
        <v>320</v>
      </c>
      <c r="L52" t="s">
        <v>71</v>
      </c>
      <c r="M52">
        <v>4</v>
      </c>
      <c r="N52" t="s">
        <v>321</v>
      </c>
      <c r="O52" t="s">
        <v>322</v>
      </c>
      <c r="P52" s="44">
        <v>1</v>
      </c>
      <c r="Q52" s="26">
        <f t="shared" si="0"/>
        <v>79549</v>
      </c>
      <c r="R52" s="17">
        <f t="shared" si="1"/>
        <v>475</v>
      </c>
      <c r="S52" s="20">
        <f t="shared" si="2"/>
        <v>83.7</v>
      </c>
      <c r="T52" s="18">
        <f t="shared" si="3"/>
        <v>0.17599999999999999</v>
      </c>
      <c r="U52" s="12">
        <f t="shared" si="10"/>
        <v>0.99880525686977284</v>
      </c>
      <c r="V52" s="17">
        <f t="shared" si="4"/>
        <v>295.15204990865823</v>
      </c>
      <c r="W52" s="18">
        <f t="shared" si="5"/>
        <v>3.5263088400078639</v>
      </c>
      <c r="X52" s="26">
        <f t="shared" si="6"/>
        <v>269.51871086315788</v>
      </c>
    </row>
    <row r="53" spans="1:24" x14ac:dyDescent="0.35">
      <c r="A53" s="12">
        <f t="shared" si="11"/>
        <v>52</v>
      </c>
      <c r="B53" s="12">
        <f t="shared" si="7"/>
        <v>354282460038.38983</v>
      </c>
      <c r="C53" s="12">
        <f t="shared" si="8"/>
        <v>197</v>
      </c>
      <c r="D53" s="12">
        <f t="shared" si="9"/>
        <v>1</v>
      </c>
      <c r="E53" t="s">
        <v>323</v>
      </c>
      <c r="F53" t="s">
        <v>324</v>
      </c>
      <c r="G53" t="s">
        <v>97</v>
      </c>
      <c r="H53" t="s">
        <v>49</v>
      </c>
      <c r="I53" t="s">
        <v>325</v>
      </c>
      <c r="J53" t="s">
        <v>107</v>
      </c>
      <c r="K53" t="s">
        <v>326</v>
      </c>
      <c r="L53" t="s">
        <v>34</v>
      </c>
      <c r="M53">
        <v>5</v>
      </c>
      <c r="N53" t="s">
        <v>327</v>
      </c>
      <c r="O53" t="s">
        <v>328</v>
      </c>
      <c r="P53" s="44">
        <v>0</v>
      </c>
      <c r="Q53" s="26">
        <f t="shared" si="0"/>
        <v>100000</v>
      </c>
      <c r="R53" s="17">
        <f t="shared" si="1"/>
        <v>570</v>
      </c>
      <c r="S53" s="20">
        <f t="shared" si="2"/>
        <v>95</v>
      </c>
      <c r="T53" s="18">
        <f t="shared" si="3"/>
        <v>0.16700000000000001</v>
      </c>
      <c r="U53" s="12">
        <f t="shared" si="10"/>
        <v>1.0020000000000002</v>
      </c>
      <c r="V53" s="17">
        <f t="shared" si="4"/>
        <v>354.18245989038985</v>
      </c>
      <c r="W53" s="18">
        <f t="shared" si="5"/>
        <v>3.7282364198988405</v>
      </c>
      <c r="X53" s="26">
        <f t="shared" si="6"/>
        <v>282.34035087719298</v>
      </c>
    </row>
    <row r="54" spans="1:24" x14ac:dyDescent="0.35">
      <c r="A54" s="12">
        <f t="shared" si="11"/>
        <v>53</v>
      </c>
      <c r="B54" s="12">
        <f t="shared" si="7"/>
        <v>341880005306.39374</v>
      </c>
      <c r="C54" s="12">
        <f t="shared" si="8"/>
        <v>195</v>
      </c>
      <c r="D54" s="12">
        <f t="shared" si="9"/>
        <v>1</v>
      </c>
      <c r="E54" t="s">
        <v>329</v>
      </c>
      <c r="F54" t="s">
        <v>330</v>
      </c>
      <c r="G54" t="s">
        <v>331</v>
      </c>
      <c r="H54" t="s">
        <v>332</v>
      </c>
      <c r="I54" t="s">
        <v>249</v>
      </c>
      <c r="J54" t="s">
        <v>313</v>
      </c>
      <c r="K54" t="s">
        <v>333</v>
      </c>
      <c r="L54" t="s">
        <v>34</v>
      </c>
      <c r="M54">
        <v>5</v>
      </c>
      <c r="N54" t="s">
        <v>334</v>
      </c>
      <c r="O54" t="s">
        <v>335</v>
      </c>
      <c r="P54" s="44">
        <v>0</v>
      </c>
      <c r="Q54" s="26">
        <f t="shared" si="0"/>
        <v>125000</v>
      </c>
      <c r="R54" s="17">
        <f t="shared" si="1"/>
        <v>550</v>
      </c>
      <c r="S54" s="20">
        <f t="shared" si="2"/>
        <v>95</v>
      </c>
      <c r="T54" s="18">
        <f t="shared" si="3"/>
        <v>0.17299999999999999</v>
      </c>
      <c r="U54" s="12">
        <f t="shared" si="10"/>
        <v>1.0015789473684209</v>
      </c>
      <c r="V54" s="17">
        <f t="shared" si="4"/>
        <v>341.75500515739373</v>
      </c>
      <c r="W54" s="18">
        <f t="shared" si="5"/>
        <v>3.597421106919934</v>
      </c>
      <c r="X54" s="26">
        <f t="shared" si="6"/>
        <v>365.7590909090909</v>
      </c>
    </row>
    <row r="55" spans="1:24" x14ac:dyDescent="0.35">
      <c r="A55" s="12">
        <f t="shared" si="11"/>
        <v>54</v>
      </c>
      <c r="B55" s="12">
        <f t="shared" si="7"/>
        <v>292153186375.40918</v>
      </c>
      <c r="C55" s="12">
        <f t="shared" si="8"/>
        <v>172</v>
      </c>
      <c r="D55" s="12">
        <f t="shared" si="9"/>
        <v>1</v>
      </c>
      <c r="E55" t="s">
        <v>336</v>
      </c>
      <c r="F55" t="s">
        <v>324</v>
      </c>
      <c r="G55" t="s">
        <v>337</v>
      </c>
      <c r="H55" t="s">
        <v>49</v>
      </c>
      <c r="I55" t="s">
        <v>156</v>
      </c>
      <c r="J55" t="s">
        <v>98</v>
      </c>
      <c r="K55" t="s">
        <v>338</v>
      </c>
      <c r="L55" t="s">
        <v>34</v>
      </c>
      <c r="M55">
        <v>7</v>
      </c>
      <c r="N55" t="s">
        <v>339</v>
      </c>
      <c r="O55" t="s">
        <v>340</v>
      </c>
      <c r="P55" s="44">
        <v>1</v>
      </c>
      <c r="Q55" s="26">
        <f t="shared" si="0"/>
        <v>108000</v>
      </c>
      <c r="R55" s="17">
        <f t="shared" si="1"/>
        <v>470</v>
      </c>
      <c r="S55" s="20">
        <f t="shared" si="2"/>
        <v>95</v>
      </c>
      <c r="T55" s="18">
        <f t="shared" si="3"/>
        <v>0.20200000000000001</v>
      </c>
      <c r="U55" s="12">
        <f t="shared" si="10"/>
        <v>0.99936842105263168</v>
      </c>
      <c r="V55" s="17">
        <f t="shared" si="4"/>
        <v>292.04518622540917</v>
      </c>
      <c r="W55" s="18">
        <f t="shared" si="5"/>
        <v>3.0741598550043072</v>
      </c>
      <c r="X55" s="26">
        <f t="shared" si="6"/>
        <v>369.80578723404255</v>
      </c>
    </row>
    <row r="56" spans="1:24" x14ac:dyDescent="0.35">
      <c r="A56" s="12">
        <f t="shared" si="11"/>
        <v>55</v>
      </c>
      <c r="B56" s="12">
        <f t="shared" si="7"/>
        <v>282852595326.66205</v>
      </c>
      <c r="C56" s="12">
        <f t="shared" si="8"/>
        <v>163</v>
      </c>
      <c r="D56" s="12">
        <f t="shared" si="9"/>
        <v>1</v>
      </c>
      <c r="E56" t="s">
        <v>341</v>
      </c>
      <c r="F56" t="s">
        <v>330</v>
      </c>
      <c r="G56" t="s">
        <v>342</v>
      </c>
      <c r="H56" t="s">
        <v>343</v>
      </c>
      <c r="I56" t="s">
        <v>344</v>
      </c>
      <c r="J56" t="s">
        <v>42</v>
      </c>
      <c r="K56" t="s">
        <v>345</v>
      </c>
      <c r="L56" t="s">
        <v>34</v>
      </c>
      <c r="M56">
        <v>7</v>
      </c>
      <c r="N56" t="s">
        <v>346</v>
      </c>
      <c r="O56" t="s">
        <v>347</v>
      </c>
      <c r="P56" s="44">
        <v>1</v>
      </c>
      <c r="Q56" s="26">
        <f t="shared" si="0"/>
        <v>128000</v>
      </c>
      <c r="R56" s="17">
        <f t="shared" si="1"/>
        <v>455</v>
      </c>
      <c r="S56" s="20">
        <f t="shared" si="2"/>
        <v>95</v>
      </c>
      <c r="T56" s="18">
        <f t="shared" si="3"/>
        <v>0.20899999999999999</v>
      </c>
      <c r="U56" s="12">
        <f t="shared" si="10"/>
        <v>1.0009999999999999</v>
      </c>
      <c r="V56" s="17">
        <f t="shared" si="4"/>
        <v>282.72459517566205</v>
      </c>
      <c r="W56" s="18">
        <f t="shared" si="5"/>
        <v>2.9760483702701266</v>
      </c>
      <c r="X56" s="26">
        <f t="shared" si="6"/>
        <v>452.73740659340666</v>
      </c>
    </row>
    <row r="57" spans="1:24" x14ac:dyDescent="0.35">
      <c r="A57" s="12">
        <f t="shared" si="11"/>
        <v>56</v>
      </c>
      <c r="B57" s="12">
        <f t="shared" si="7"/>
        <v>111876092682.8652</v>
      </c>
      <c r="C57" s="12">
        <f t="shared" si="8"/>
        <v>4</v>
      </c>
      <c r="D57" s="12">
        <f t="shared" si="9"/>
        <v>1</v>
      </c>
      <c r="E57" t="s">
        <v>348</v>
      </c>
      <c r="F57" t="s">
        <v>349</v>
      </c>
      <c r="G57" t="s">
        <v>350</v>
      </c>
      <c r="H57" t="s">
        <v>150</v>
      </c>
      <c r="I57" t="s">
        <v>278</v>
      </c>
      <c r="J57" t="s">
        <v>351</v>
      </c>
      <c r="K57" t="s">
        <v>40</v>
      </c>
      <c r="L57" t="s">
        <v>62</v>
      </c>
      <c r="M57">
        <v>4</v>
      </c>
      <c r="N57" t="s">
        <v>352</v>
      </c>
      <c r="O57" t="s">
        <v>353</v>
      </c>
      <c r="P57" s="44">
        <v>1</v>
      </c>
      <c r="Q57" s="26">
        <f t="shared" si="0"/>
        <v>29000</v>
      </c>
      <c r="R57" s="17">
        <f t="shared" si="1"/>
        <v>180</v>
      </c>
      <c r="S57" s="20">
        <f t="shared" si="2"/>
        <v>28.9</v>
      </c>
      <c r="T57" s="18">
        <f t="shared" si="3"/>
        <v>0.161</v>
      </c>
      <c r="U57" s="12">
        <f t="shared" si="10"/>
        <v>1.0027681660899657</v>
      </c>
      <c r="V57" s="17">
        <f t="shared" si="4"/>
        <v>111.84709259696521</v>
      </c>
      <c r="W57" s="18">
        <f t="shared" si="5"/>
        <v>3.8701416123517376</v>
      </c>
      <c r="X57" s="26">
        <f t="shared" si="6"/>
        <v>259.28255555555558</v>
      </c>
    </row>
    <row r="58" spans="1:24" x14ac:dyDescent="0.35">
      <c r="A58" s="12">
        <f t="shared" si="11"/>
        <v>57</v>
      </c>
      <c r="B58" s="12" t="str">
        <f t="shared" si="7"/>
        <v/>
      </c>
      <c r="C58" s="12" t="str">
        <f t="shared" si="8"/>
        <v/>
      </c>
      <c r="D58" s="12">
        <f t="shared" si="9"/>
        <v>111</v>
      </c>
      <c r="E58" t="s">
        <v>354</v>
      </c>
      <c r="F58" t="s">
        <v>355</v>
      </c>
      <c r="G58" t="s">
        <v>356</v>
      </c>
      <c r="H58" t="s">
        <v>357</v>
      </c>
      <c r="I58" t="s">
        <v>358</v>
      </c>
      <c r="J58" t="s">
        <v>313</v>
      </c>
      <c r="K58" t="s">
        <v>67</v>
      </c>
      <c r="L58" t="s">
        <v>62</v>
      </c>
      <c r="M58">
        <v>5</v>
      </c>
      <c r="N58" t="s">
        <v>36</v>
      </c>
      <c r="O58" t="s">
        <v>36</v>
      </c>
      <c r="P58" s="44">
        <v>0</v>
      </c>
      <c r="Q58" s="26">
        <f t="shared" si="0"/>
        <v>0</v>
      </c>
      <c r="R58" s="17">
        <f t="shared" si="1"/>
        <v>225</v>
      </c>
      <c r="S58" s="20">
        <f t="shared" si="2"/>
        <v>39</v>
      </c>
      <c r="T58" s="18">
        <f t="shared" si="3"/>
        <v>0.17299999999999999</v>
      </c>
      <c r="U58" s="12">
        <f t="shared" si="10"/>
        <v>0.99807692307692297</v>
      </c>
      <c r="V58" s="17">
        <f t="shared" si="4"/>
        <v>139.80886574620652</v>
      </c>
      <c r="W58" s="18">
        <f t="shared" si="5"/>
        <v>3.5848427114411927</v>
      </c>
      <c r="X58" s="26">
        <f t="shared" si="6"/>
        <v>0</v>
      </c>
    </row>
    <row r="59" spans="1:24" x14ac:dyDescent="0.35">
      <c r="A59" s="12">
        <f t="shared" si="11"/>
        <v>58</v>
      </c>
      <c r="B59" s="12">
        <f t="shared" si="7"/>
        <v>177131505056.19492</v>
      </c>
      <c r="C59" s="12">
        <f t="shared" si="8"/>
        <v>33</v>
      </c>
      <c r="D59" s="12">
        <f t="shared" si="9"/>
        <v>1</v>
      </c>
      <c r="E59" t="s">
        <v>359</v>
      </c>
      <c r="F59" t="s">
        <v>360</v>
      </c>
      <c r="G59" t="s">
        <v>66</v>
      </c>
      <c r="H59" t="s">
        <v>67</v>
      </c>
      <c r="I59" t="s">
        <v>68</v>
      </c>
      <c r="J59" t="s">
        <v>69</v>
      </c>
      <c r="K59" t="s">
        <v>70</v>
      </c>
      <c r="L59" t="s">
        <v>71</v>
      </c>
      <c r="M59">
        <v>5</v>
      </c>
      <c r="N59" t="s">
        <v>36</v>
      </c>
      <c r="O59" t="s">
        <v>361</v>
      </c>
      <c r="P59" s="44">
        <v>1</v>
      </c>
      <c r="Q59" s="26">
        <f t="shared" si="0"/>
        <v>40275</v>
      </c>
      <c r="R59" s="17">
        <f t="shared" si="1"/>
        <v>285</v>
      </c>
      <c r="S59" s="20">
        <f t="shared" si="2"/>
        <v>52</v>
      </c>
      <c r="T59" s="18">
        <f t="shared" si="3"/>
        <v>0.182</v>
      </c>
      <c r="U59" s="12">
        <f t="shared" si="10"/>
        <v>0.99749999999999994</v>
      </c>
      <c r="V59" s="17">
        <f t="shared" si="4"/>
        <v>177.09122994519493</v>
      </c>
      <c r="W59" s="18">
        <f t="shared" si="5"/>
        <v>3.405600575869133</v>
      </c>
      <c r="X59" s="26">
        <f t="shared" si="6"/>
        <v>227.42515263157895</v>
      </c>
    </row>
    <row r="60" spans="1:24" x14ac:dyDescent="0.35">
      <c r="A60" s="12">
        <f t="shared" si="11"/>
        <v>59</v>
      </c>
      <c r="B60" s="12">
        <f t="shared" si="7"/>
        <v>261060549537.91885</v>
      </c>
      <c r="C60" s="12">
        <f t="shared" si="8"/>
        <v>130</v>
      </c>
      <c r="D60" s="12">
        <f t="shared" si="9"/>
        <v>1</v>
      </c>
      <c r="E60" t="s">
        <v>362</v>
      </c>
      <c r="F60" t="s">
        <v>47</v>
      </c>
      <c r="G60" t="s">
        <v>363</v>
      </c>
      <c r="H60" t="s">
        <v>364</v>
      </c>
      <c r="I60" t="s">
        <v>184</v>
      </c>
      <c r="J60" t="s">
        <v>98</v>
      </c>
      <c r="K60" t="s">
        <v>365</v>
      </c>
      <c r="L60" t="s">
        <v>34</v>
      </c>
      <c r="M60">
        <v>4</v>
      </c>
      <c r="N60" t="s">
        <v>366</v>
      </c>
      <c r="O60" t="s">
        <v>367</v>
      </c>
      <c r="P60" s="44">
        <v>1</v>
      </c>
      <c r="Q60" s="26">
        <f t="shared" si="0"/>
        <v>84000</v>
      </c>
      <c r="R60" s="17">
        <f t="shared" si="1"/>
        <v>420</v>
      </c>
      <c r="S60" s="20">
        <f t="shared" si="2"/>
        <v>85</v>
      </c>
      <c r="T60" s="18">
        <f t="shared" si="3"/>
        <v>0.20200000000000001</v>
      </c>
      <c r="U60" s="12">
        <f t="shared" si="10"/>
        <v>0.99811764705882355</v>
      </c>
      <c r="V60" s="17">
        <f t="shared" si="4"/>
        <v>260.97654939291886</v>
      </c>
      <c r="W60" s="18">
        <f t="shared" si="5"/>
        <v>3.0703123457990453</v>
      </c>
      <c r="X60" s="26">
        <f t="shared" si="6"/>
        <v>321.86799999999999</v>
      </c>
    </row>
    <row r="61" spans="1:24" x14ac:dyDescent="0.35">
      <c r="A61" s="12">
        <f t="shared" si="11"/>
        <v>60</v>
      </c>
      <c r="B61" s="12">
        <f t="shared" si="7"/>
        <v>155375634262.6517</v>
      </c>
      <c r="C61" s="12">
        <f t="shared" si="8"/>
        <v>26</v>
      </c>
      <c r="D61" s="12">
        <f t="shared" si="9"/>
        <v>1</v>
      </c>
      <c r="E61" t="s">
        <v>368</v>
      </c>
      <c r="F61" t="s">
        <v>369</v>
      </c>
      <c r="G61" t="s">
        <v>370</v>
      </c>
      <c r="H61" t="s">
        <v>371</v>
      </c>
      <c r="I61" t="s">
        <v>372</v>
      </c>
      <c r="J61" t="s">
        <v>256</v>
      </c>
      <c r="K61" t="s">
        <v>83</v>
      </c>
      <c r="L61" t="s">
        <v>62</v>
      </c>
      <c r="M61">
        <v>5</v>
      </c>
      <c r="N61" t="s">
        <v>373</v>
      </c>
      <c r="O61" t="s">
        <v>374</v>
      </c>
      <c r="P61" s="44">
        <v>1</v>
      </c>
      <c r="Q61" s="26">
        <f t="shared" si="0"/>
        <v>32450</v>
      </c>
      <c r="R61" s="17">
        <f t="shared" si="1"/>
        <v>250</v>
      </c>
      <c r="S61" s="20">
        <f t="shared" si="2"/>
        <v>39.200000000000003</v>
      </c>
      <c r="T61" s="18">
        <f t="shared" si="3"/>
        <v>0.157</v>
      </c>
      <c r="U61" s="12">
        <f t="shared" si="10"/>
        <v>1.0012755102040816</v>
      </c>
      <c r="V61" s="17">
        <f t="shared" si="4"/>
        <v>155.34318416245168</v>
      </c>
      <c r="W61" s="18">
        <f t="shared" si="5"/>
        <v>3.9628363306747874</v>
      </c>
      <c r="X61" s="26">
        <f t="shared" si="6"/>
        <v>208.89233200000001</v>
      </c>
    </row>
    <row r="62" spans="1:24" x14ac:dyDescent="0.35">
      <c r="A62" s="12">
        <f t="shared" si="11"/>
        <v>61</v>
      </c>
      <c r="B62" s="12">
        <f t="shared" si="7"/>
        <v>245479981102.67368</v>
      </c>
      <c r="C62" s="12">
        <f t="shared" si="8"/>
        <v>101</v>
      </c>
      <c r="D62" s="12">
        <f t="shared" si="9"/>
        <v>1</v>
      </c>
      <c r="E62" t="s">
        <v>375</v>
      </c>
      <c r="F62" t="s">
        <v>376</v>
      </c>
      <c r="G62" t="s">
        <v>377</v>
      </c>
      <c r="H62" t="s">
        <v>378</v>
      </c>
      <c r="I62" t="s">
        <v>126</v>
      </c>
      <c r="J62" t="s">
        <v>170</v>
      </c>
      <c r="K62" t="s">
        <v>208</v>
      </c>
      <c r="L62" t="s">
        <v>62</v>
      </c>
      <c r="M62">
        <v>5</v>
      </c>
      <c r="N62" t="s">
        <v>379</v>
      </c>
      <c r="O62" t="s">
        <v>380</v>
      </c>
      <c r="P62" s="44">
        <v>1</v>
      </c>
      <c r="Q62" s="26">
        <f t="shared" si="0"/>
        <v>37750</v>
      </c>
      <c r="R62" s="17">
        <f t="shared" si="1"/>
        <v>395</v>
      </c>
      <c r="S62" s="20">
        <f t="shared" si="2"/>
        <v>64</v>
      </c>
      <c r="T62" s="18">
        <f t="shared" si="3"/>
        <v>0.16200000000000001</v>
      </c>
      <c r="U62" s="12">
        <f t="shared" si="10"/>
        <v>0.99984375000000003</v>
      </c>
      <c r="V62" s="17">
        <f t="shared" si="4"/>
        <v>245.44223097667367</v>
      </c>
      <c r="W62" s="18">
        <f t="shared" si="5"/>
        <v>3.8350348590105261</v>
      </c>
      <c r="X62" s="26">
        <f t="shared" si="6"/>
        <v>153.80401265822783</v>
      </c>
    </row>
    <row r="63" spans="1:24" x14ac:dyDescent="0.35">
      <c r="A63" s="12">
        <f t="shared" si="11"/>
        <v>62</v>
      </c>
      <c r="B63" s="12">
        <f t="shared" si="7"/>
        <v>264174413222.86786</v>
      </c>
      <c r="C63" s="12">
        <f t="shared" si="8"/>
        <v>134</v>
      </c>
      <c r="D63" s="12">
        <f t="shared" si="9"/>
        <v>1</v>
      </c>
      <c r="E63" t="s">
        <v>381</v>
      </c>
      <c r="F63" t="s">
        <v>81</v>
      </c>
      <c r="G63" t="s">
        <v>363</v>
      </c>
      <c r="H63" t="s">
        <v>382</v>
      </c>
      <c r="I63" t="s">
        <v>84</v>
      </c>
      <c r="J63" t="s">
        <v>85</v>
      </c>
      <c r="K63" t="s">
        <v>86</v>
      </c>
      <c r="L63" t="s">
        <v>34</v>
      </c>
      <c r="M63">
        <v>4</v>
      </c>
      <c r="N63" t="s">
        <v>383</v>
      </c>
      <c r="O63" t="s">
        <v>384</v>
      </c>
      <c r="P63" s="44">
        <v>1</v>
      </c>
      <c r="Q63" s="26">
        <f t="shared" si="0"/>
        <v>91000</v>
      </c>
      <c r="R63" s="17">
        <f t="shared" si="1"/>
        <v>425</v>
      </c>
      <c r="S63" s="20">
        <f t="shared" si="2"/>
        <v>83.7</v>
      </c>
      <c r="T63" s="18">
        <f t="shared" si="3"/>
        <v>0.19700000000000001</v>
      </c>
      <c r="U63" s="12">
        <f t="shared" si="10"/>
        <v>1.0002986857825569</v>
      </c>
      <c r="V63" s="17">
        <f t="shared" si="4"/>
        <v>264.08341307616786</v>
      </c>
      <c r="W63" s="18">
        <f t="shared" si="5"/>
        <v>3.1551184357965094</v>
      </c>
      <c r="X63" s="26">
        <f t="shared" si="6"/>
        <v>344.58809411764707</v>
      </c>
    </row>
    <row r="64" spans="1:24" x14ac:dyDescent="0.35">
      <c r="A64" s="12">
        <f t="shared" si="11"/>
        <v>63</v>
      </c>
      <c r="B64" s="12">
        <f t="shared" si="7"/>
        <v>248669994807.62271</v>
      </c>
      <c r="C64" s="12">
        <f t="shared" si="8"/>
        <v>111</v>
      </c>
      <c r="D64" s="12">
        <f t="shared" si="9"/>
        <v>1</v>
      </c>
      <c r="E64" t="s">
        <v>385</v>
      </c>
      <c r="F64" t="s">
        <v>81</v>
      </c>
      <c r="G64" t="s">
        <v>48</v>
      </c>
      <c r="H64" t="s">
        <v>49</v>
      </c>
      <c r="I64" t="s">
        <v>41</v>
      </c>
      <c r="J64" t="s">
        <v>42</v>
      </c>
      <c r="K64" t="s">
        <v>43</v>
      </c>
      <c r="L64" t="s">
        <v>34</v>
      </c>
      <c r="M64">
        <v>4</v>
      </c>
      <c r="N64" t="s">
        <v>386</v>
      </c>
      <c r="O64" t="s">
        <v>387</v>
      </c>
      <c r="P64" s="44">
        <v>1</v>
      </c>
      <c r="Q64" s="26">
        <f t="shared" si="0"/>
        <v>120900</v>
      </c>
      <c r="R64" s="17">
        <f t="shared" si="1"/>
        <v>400</v>
      </c>
      <c r="S64" s="20">
        <f t="shared" si="2"/>
        <v>83.7</v>
      </c>
      <c r="T64" s="18">
        <f t="shared" si="3"/>
        <v>0.20899999999999999</v>
      </c>
      <c r="U64" s="12">
        <f t="shared" si="10"/>
        <v>0.99880525686977284</v>
      </c>
      <c r="V64" s="17">
        <f t="shared" si="4"/>
        <v>248.5490946599227</v>
      </c>
      <c r="W64" s="18">
        <f t="shared" si="5"/>
        <v>2.9695232336908326</v>
      </c>
      <c r="X64" s="26">
        <f t="shared" si="6"/>
        <v>486.42301500000002</v>
      </c>
    </row>
    <row r="65" spans="1:24" x14ac:dyDescent="0.35">
      <c r="A65" s="12">
        <f t="shared" si="11"/>
        <v>64</v>
      </c>
      <c r="B65" s="12">
        <f t="shared" si="7"/>
        <v>239371903758.87561</v>
      </c>
      <c r="C65" s="12">
        <f t="shared" si="8"/>
        <v>97</v>
      </c>
      <c r="D65" s="12">
        <f t="shared" si="9"/>
        <v>1</v>
      </c>
      <c r="E65" t="s">
        <v>388</v>
      </c>
      <c r="F65" t="s">
        <v>81</v>
      </c>
      <c r="G65" t="s">
        <v>389</v>
      </c>
      <c r="H65" t="s">
        <v>49</v>
      </c>
      <c r="I65" t="s">
        <v>390</v>
      </c>
      <c r="J65" t="s">
        <v>391</v>
      </c>
      <c r="K65" t="s">
        <v>392</v>
      </c>
      <c r="L65" t="s">
        <v>34</v>
      </c>
      <c r="M65">
        <v>4</v>
      </c>
      <c r="N65" t="s">
        <v>393</v>
      </c>
      <c r="O65" t="s">
        <v>394</v>
      </c>
      <c r="P65" s="44">
        <v>0</v>
      </c>
      <c r="Q65" s="26">
        <f t="shared" si="0"/>
        <v>143400</v>
      </c>
      <c r="R65" s="17">
        <f t="shared" si="1"/>
        <v>385</v>
      </c>
      <c r="S65" s="20">
        <f t="shared" si="2"/>
        <v>83.7</v>
      </c>
      <c r="T65" s="18">
        <f t="shared" si="3"/>
        <v>0.217</v>
      </c>
      <c r="U65" s="12">
        <f t="shared" si="10"/>
        <v>0.99814814814814812</v>
      </c>
      <c r="V65" s="17">
        <f t="shared" si="4"/>
        <v>239.22850361017561</v>
      </c>
      <c r="W65" s="18">
        <f t="shared" si="5"/>
        <v>2.8581661124274267</v>
      </c>
      <c r="X65" s="26">
        <f t="shared" si="6"/>
        <v>599.42689870129868</v>
      </c>
    </row>
    <row r="66" spans="1:24" x14ac:dyDescent="0.35">
      <c r="A66" s="12">
        <f t="shared" si="11"/>
        <v>65</v>
      </c>
      <c r="B66" s="12">
        <f t="shared" si="7"/>
        <v>229970557700.42853</v>
      </c>
      <c r="C66" s="12">
        <f t="shared" si="8"/>
        <v>83</v>
      </c>
      <c r="D66" s="12">
        <f t="shared" si="9"/>
        <v>1</v>
      </c>
      <c r="E66" t="s">
        <v>395</v>
      </c>
      <c r="F66" t="s">
        <v>396</v>
      </c>
      <c r="G66" t="s">
        <v>397</v>
      </c>
      <c r="H66" t="s">
        <v>40</v>
      </c>
      <c r="I66" t="s">
        <v>266</v>
      </c>
      <c r="J66" t="s">
        <v>219</v>
      </c>
      <c r="K66" t="s">
        <v>128</v>
      </c>
      <c r="L66" t="s">
        <v>34</v>
      </c>
      <c r="M66">
        <v>5</v>
      </c>
      <c r="N66" t="s">
        <v>398</v>
      </c>
      <c r="O66" t="s">
        <v>399</v>
      </c>
      <c r="P66" s="44">
        <v>1</v>
      </c>
      <c r="Q66" s="26">
        <f t="shared" ref="Q66:Q129" si="12">IFERROR(1*(RIGHT(O66,LEN(O66)-FIND("£",O66))),0)</f>
        <v>62645</v>
      </c>
      <c r="R66" s="17">
        <f t="shared" ref="R66:R129" si="13">1*LEFT(I66,FIND(" ",I66)-1)</f>
        <v>370</v>
      </c>
      <c r="S66" s="20">
        <f t="shared" ref="S66:S129" si="14">1*LEFT(F66,FIND("k",F66)-2)</f>
        <v>74</v>
      </c>
      <c r="T66" s="18">
        <f t="shared" ref="T66:T129" si="15">LEFT(J66,FIND("W",J66)-1)/1000</f>
        <v>0.2</v>
      </c>
      <c r="U66" s="12">
        <f t="shared" si="10"/>
        <v>1</v>
      </c>
      <c r="V66" s="17">
        <f t="shared" ref="V66:V129" si="16">R66/1.60934</f>
        <v>229.90791256042851</v>
      </c>
      <c r="W66" s="18">
        <f t="shared" ref="W66:W129" si="17">V66/S66</f>
        <v>3.1068636832490339</v>
      </c>
      <c r="X66" s="26">
        <f t="shared" ref="X66:X129" si="18">Q66/V66</f>
        <v>272.47866027027027</v>
      </c>
    </row>
    <row r="67" spans="1:24" x14ac:dyDescent="0.35">
      <c r="A67" s="12">
        <f t="shared" si="11"/>
        <v>66</v>
      </c>
      <c r="B67" s="12">
        <f t="shared" ref="B67:B130" si="19">IF(Q67=0,"",1000000000*V67+1000*Q67+S67+ROW())</f>
        <v>223764090331.93042</v>
      </c>
      <c r="C67" s="12">
        <f t="shared" ref="C67:C130" si="20">IFERROR(RANK(B67,$B$2:$B$310,1),"")</f>
        <v>78</v>
      </c>
      <c r="D67" s="12">
        <f t="shared" ref="D67:D130" si="21">COUNTIFS($C$2:$C$310,C67)</f>
        <v>1</v>
      </c>
      <c r="E67" t="s">
        <v>400</v>
      </c>
      <c r="F67" t="s">
        <v>401</v>
      </c>
      <c r="G67" t="s">
        <v>402</v>
      </c>
      <c r="H67" t="s">
        <v>224</v>
      </c>
      <c r="I67" t="s">
        <v>403</v>
      </c>
      <c r="J67" t="s">
        <v>85</v>
      </c>
      <c r="K67" t="s">
        <v>404</v>
      </c>
      <c r="L67" t="s">
        <v>34</v>
      </c>
      <c r="M67">
        <v>5</v>
      </c>
      <c r="N67" t="s">
        <v>405</v>
      </c>
      <c r="O67" t="s">
        <v>406</v>
      </c>
      <c r="P67" s="44">
        <v>1</v>
      </c>
      <c r="Q67" s="26">
        <f t="shared" si="12"/>
        <v>69905</v>
      </c>
      <c r="R67" s="17">
        <f t="shared" si="13"/>
        <v>360</v>
      </c>
      <c r="S67" s="20">
        <f t="shared" si="14"/>
        <v>71</v>
      </c>
      <c r="T67" s="18">
        <f t="shared" si="15"/>
        <v>0.19700000000000001</v>
      </c>
      <c r="U67" s="12">
        <f t="shared" ref="U67:U130" si="22">T67/(S67/R67)</f>
        <v>0.99887323943661976</v>
      </c>
      <c r="V67" s="17">
        <f t="shared" si="16"/>
        <v>223.69418519393042</v>
      </c>
      <c r="W67" s="18">
        <f t="shared" si="17"/>
        <v>3.1506223266750766</v>
      </c>
      <c r="X67" s="26">
        <f t="shared" si="18"/>
        <v>312.50253527777778</v>
      </c>
    </row>
    <row r="68" spans="1:24" x14ac:dyDescent="0.35">
      <c r="A68" s="12">
        <f t="shared" ref="A68:A131" si="23">A67+1</f>
        <v>67</v>
      </c>
      <c r="B68" s="12">
        <f t="shared" si="19"/>
        <v>313893017181.35242</v>
      </c>
      <c r="C68" s="12">
        <f t="shared" si="20"/>
        <v>184</v>
      </c>
      <c r="D68" s="12">
        <f t="shared" si="21"/>
        <v>1</v>
      </c>
      <c r="E68" t="s">
        <v>407</v>
      </c>
      <c r="F68" t="s">
        <v>408</v>
      </c>
      <c r="G68" t="s">
        <v>409</v>
      </c>
      <c r="H68" t="s">
        <v>224</v>
      </c>
      <c r="I68" t="s">
        <v>410</v>
      </c>
      <c r="J68" t="s">
        <v>411</v>
      </c>
      <c r="K68" t="s">
        <v>412</v>
      </c>
      <c r="L68" t="s">
        <v>34</v>
      </c>
      <c r="M68">
        <v>5</v>
      </c>
      <c r="N68" t="s">
        <v>413</v>
      </c>
      <c r="O68" t="s">
        <v>414</v>
      </c>
      <c r="P68" s="44">
        <v>1</v>
      </c>
      <c r="Q68" s="26">
        <f t="shared" si="12"/>
        <v>99785</v>
      </c>
      <c r="R68" s="17">
        <f t="shared" si="13"/>
        <v>505</v>
      </c>
      <c r="S68" s="20">
        <f t="shared" si="14"/>
        <v>105.2</v>
      </c>
      <c r="T68" s="18">
        <f t="shared" si="15"/>
        <v>0.20799999999999999</v>
      </c>
      <c r="U68" s="12">
        <f t="shared" si="22"/>
        <v>0.99847908745247138</v>
      </c>
      <c r="V68" s="17">
        <f t="shared" si="16"/>
        <v>313.79323200815242</v>
      </c>
      <c r="W68" s="18">
        <f t="shared" si="17"/>
        <v>2.9828253993170382</v>
      </c>
      <c r="X68" s="26">
        <f t="shared" si="18"/>
        <v>317.99602356435645</v>
      </c>
    </row>
    <row r="69" spans="1:24" x14ac:dyDescent="0.35">
      <c r="A69" s="12">
        <f t="shared" si="23"/>
        <v>68</v>
      </c>
      <c r="B69" s="12">
        <f t="shared" si="19"/>
        <v>208190861904.08527</v>
      </c>
      <c r="C69" s="12">
        <f t="shared" si="20"/>
        <v>60</v>
      </c>
      <c r="D69" s="12">
        <f t="shared" si="21"/>
        <v>1</v>
      </c>
      <c r="E69" t="s">
        <v>415</v>
      </c>
      <c r="F69" t="s">
        <v>416</v>
      </c>
      <c r="G69" t="s">
        <v>417</v>
      </c>
      <c r="H69" t="s">
        <v>418</v>
      </c>
      <c r="I69" t="s">
        <v>419</v>
      </c>
      <c r="J69" t="s">
        <v>420</v>
      </c>
      <c r="K69" t="s">
        <v>421</v>
      </c>
      <c r="L69" t="s">
        <v>62</v>
      </c>
      <c r="M69">
        <v>5</v>
      </c>
      <c r="N69" t="s">
        <v>422</v>
      </c>
      <c r="O69" t="s">
        <v>423</v>
      </c>
      <c r="P69" s="44">
        <v>1</v>
      </c>
      <c r="Q69" s="26">
        <f t="shared" si="12"/>
        <v>30995</v>
      </c>
      <c r="R69" s="17">
        <f t="shared" si="13"/>
        <v>335</v>
      </c>
      <c r="S69" s="20">
        <f t="shared" si="14"/>
        <v>57.4</v>
      </c>
      <c r="T69" s="18">
        <f t="shared" si="15"/>
        <v>0.17100000000000001</v>
      </c>
      <c r="U69" s="12">
        <f t="shared" si="22"/>
        <v>0.99799651567944259</v>
      </c>
      <c r="V69" s="17">
        <f t="shared" si="16"/>
        <v>208.15986677768527</v>
      </c>
      <c r="W69" s="18">
        <f t="shared" si="17"/>
        <v>3.626478515290684</v>
      </c>
      <c r="X69" s="26">
        <f t="shared" si="18"/>
        <v>148.89998</v>
      </c>
    </row>
    <row r="70" spans="1:24" x14ac:dyDescent="0.35">
      <c r="A70" s="12">
        <f t="shared" si="23"/>
        <v>69</v>
      </c>
      <c r="B70" s="12" t="str">
        <f t="shared" si="19"/>
        <v/>
      </c>
      <c r="C70" s="12" t="str">
        <f t="shared" si="20"/>
        <v/>
      </c>
      <c r="D70" s="12">
        <f t="shared" si="21"/>
        <v>111</v>
      </c>
      <c r="E70" t="s">
        <v>424</v>
      </c>
      <c r="F70" t="s">
        <v>425</v>
      </c>
      <c r="G70" t="s">
        <v>426</v>
      </c>
      <c r="H70" t="s">
        <v>224</v>
      </c>
      <c r="I70" t="s">
        <v>427</v>
      </c>
      <c r="J70" t="s">
        <v>85</v>
      </c>
      <c r="K70" t="s">
        <v>202</v>
      </c>
      <c r="L70" t="s">
        <v>34</v>
      </c>
      <c r="M70">
        <v>5</v>
      </c>
      <c r="N70" t="s">
        <v>428</v>
      </c>
      <c r="O70" t="s">
        <v>36</v>
      </c>
      <c r="P70" s="44">
        <v>0</v>
      </c>
      <c r="Q70" s="26">
        <f t="shared" si="12"/>
        <v>0</v>
      </c>
      <c r="R70" s="17">
        <f t="shared" si="13"/>
        <v>330</v>
      </c>
      <c r="S70" s="20">
        <f t="shared" si="14"/>
        <v>65</v>
      </c>
      <c r="T70" s="18">
        <f t="shared" si="15"/>
        <v>0.19700000000000001</v>
      </c>
      <c r="U70" s="12">
        <f t="shared" si="22"/>
        <v>1.0001538461538462</v>
      </c>
      <c r="V70" s="17">
        <f t="shared" si="16"/>
        <v>205.05300309443624</v>
      </c>
      <c r="W70" s="18">
        <f t="shared" si="17"/>
        <v>3.1546615860682499</v>
      </c>
      <c r="X70" s="26">
        <f t="shared" si="18"/>
        <v>0</v>
      </c>
    </row>
    <row r="71" spans="1:24" x14ac:dyDescent="0.35">
      <c r="A71" s="12">
        <f t="shared" si="23"/>
        <v>70</v>
      </c>
      <c r="B71" s="12">
        <f t="shared" si="19"/>
        <v>183348107436.69299</v>
      </c>
      <c r="C71" s="12">
        <f t="shared" si="20"/>
        <v>37</v>
      </c>
      <c r="D71" s="12">
        <f t="shared" si="21"/>
        <v>1</v>
      </c>
      <c r="E71" t="s">
        <v>429</v>
      </c>
      <c r="F71" t="s">
        <v>430</v>
      </c>
      <c r="G71" t="s">
        <v>233</v>
      </c>
      <c r="H71" t="s">
        <v>418</v>
      </c>
      <c r="I71" t="s">
        <v>207</v>
      </c>
      <c r="J71" t="s">
        <v>32</v>
      </c>
      <c r="K71" t="s">
        <v>431</v>
      </c>
      <c r="L71" t="s">
        <v>71</v>
      </c>
      <c r="M71">
        <v>5</v>
      </c>
      <c r="N71" t="s">
        <v>432</v>
      </c>
      <c r="O71" t="s">
        <v>433</v>
      </c>
      <c r="P71" s="44">
        <v>1</v>
      </c>
      <c r="Q71" s="26">
        <f t="shared" si="12"/>
        <v>43150</v>
      </c>
      <c r="R71" s="17">
        <f t="shared" si="13"/>
        <v>295</v>
      </c>
      <c r="S71" s="20">
        <f t="shared" si="14"/>
        <v>54</v>
      </c>
      <c r="T71" s="18">
        <f t="shared" si="15"/>
        <v>0.183</v>
      </c>
      <c r="U71" s="12">
        <f t="shared" si="22"/>
        <v>0.99972222222222218</v>
      </c>
      <c r="V71" s="17">
        <f t="shared" si="16"/>
        <v>183.30495731169299</v>
      </c>
      <c r="W71" s="18">
        <f t="shared" si="17"/>
        <v>3.3945362465128333</v>
      </c>
      <c r="X71" s="26">
        <f t="shared" si="18"/>
        <v>235.40007118644067</v>
      </c>
    </row>
    <row r="72" spans="1:24" x14ac:dyDescent="0.35">
      <c r="A72" s="12">
        <f t="shared" si="23"/>
        <v>71</v>
      </c>
      <c r="B72" s="12" t="str">
        <f t="shared" si="19"/>
        <v/>
      </c>
      <c r="C72" s="12" t="str">
        <f t="shared" si="20"/>
        <v/>
      </c>
      <c r="D72" s="12">
        <f t="shared" si="21"/>
        <v>111</v>
      </c>
      <c r="E72" t="s">
        <v>434</v>
      </c>
      <c r="F72" t="s">
        <v>435</v>
      </c>
      <c r="G72" t="s">
        <v>233</v>
      </c>
      <c r="H72" t="s">
        <v>418</v>
      </c>
      <c r="I72" t="s">
        <v>140</v>
      </c>
      <c r="J72" t="s">
        <v>436</v>
      </c>
      <c r="K72" t="s">
        <v>437</v>
      </c>
      <c r="L72" t="s">
        <v>71</v>
      </c>
      <c r="M72">
        <v>5</v>
      </c>
      <c r="N72" t="s">
        <v>438</v>
      </c>
      <c r="O72" t="s">
        <v>36</v>
      </c>
      <c r="P72" s="44">
        <v>0</v>
      </c>
      <c r="Q72" s="26">
        <f t="shared" si="12"/>
        <v>0</v>
      </c>
      <c r="R72" s="17">
        <f t="shared" si="13"/>
        <v>305</v>
      </c>
      <c r="S72" s="20">
        <f t="shared" si="14"/>
        <v>54</v>
      </c>
      <c r="T72" s="18">
        <f t="shared" si="15"/>
        <v>0.17699999999999999</v>
      </c>
      <c r="U72" s="12">
        <f t="shared" si="22"/>
        <v>0.99972222222222218</v>
      </c>
      <c r="V72" s="17">
        <f t="shared" si="16"/>
        <v>189.51868467819105</v>
      </c>
      <c r="W72" s="18">
        <f t="shared" si="17"/>
        <v>3.5096052718183528</v>
      </c>
      <c r="X72" s="26">
        <f t="shared" si="18"/>
        <v>0</v>
      </c>
    </row>
    <row r="73" spans="1:24" x14ac:dyDescent="0.35">
      <c r="A73" s="12">
        <f t="shared" si="23"/>
        <v>72</v>
      </c>
      <c r="B73" s="12">
        <f t="shared" si="19"/>
        <v>254808067173.42078</v>
      </c>
      <c r="C73" s="12">
        <f t="shared" si="20"/>
        <v>120</v>
      </c>
      <c r="D73" s="12">
        <f t="shared" si="21"/>
        <v>1</v>
      </c>
      <c r="E73" t="s">
        <v>439</v>
      </c>
      <c r="F73" t="s">
        <v>440</v>
      </c>
      <c r="G73" t="s">
        <v>350</v>
      </c>
      <c r="H73" t="s">
        <v>418</v>
      </c>
      <c r="I73" t="s">
        <v>234</v>
      </c>
      <c r="J73" t="s">
        <v>127</v>
      </c>
      <c r="K73" t="s">
        <v>441</v>
      </c>
      <c r="L73" t="s">
        <v>71</v>
      </c>
      <c r="M73">
        <v>5</v>
      </c>
      <c r="N73" t="s">
        <v>442</v>
      </c>
      <c r="O73" t="s">
        <v>443</v>
      </c>
      <c r="P73" s="44">
        <v>1</v>
      </c>
      <c r="Q73" s="26">
        <f t="shared" si="12"/>
        <v>45245</v>
      </c>
      <c r="R73" s="17">
        <f t="shared" si="13"/>
        <v>410</v>
      </c>
      <c r="S73" s="20">
        <f t="shared" si="14"/>
        <v>74</v>
      </c>
      <c r="T73" s="18">
        <f t="shared" si="15"/>
        <v>0.18</v>
      </c>
      <c r="U73" s="12">
        <f t="shared" si="22"/>
        <v>0.99729729729729732</v>
      </c>
      <c r="V73" s="17">
        <f t="shared" si="16"/>
        <v>254.76282202642076</v>
      </c>
      <c r="W73" s="18">
        <f t="shared" si="17"/>
        <v>3.442740838194875</v>
      </c>
      <c r="X73" s="26">
        <f t="shared" si="18"/>
        <v>177.59655682926831</v>
      </c>
    </row>
    <row r="74" spans="1:24" x14ac:dyDescent="0.35">
      <c r="A74" s="12">
        <f t="shared" si="23"/>
        <v>73</v>
      </c>
      <c r="B74" s="12">
        <f t="shared" si="19"/>
        <v>248600839807.9227</v>
      </c>
      <c r="C74" s="12">
        <f t="shared" si="20"/>
        <v>106</v>
      </c>
      <c r="D74" s="12">
        <f t="shared" si="21"/>
        <v>1</v>
      </c>
      <c r="E74" t="s">
        <v>444</v>
      </c>
      <c r="F74" t="s">
        <v>440</v>
      </c>
      <c r="G74" t="s">
        <v>445</v>
      </c>
      <c r="H74" t="s">
        <v>418</v>
      </c>
      <c r="I74" t="s">
        <v>41</v>
      </c>
      <c r="J74" t="s">
        <v>446</v>
      </c>
      <c r="K74" t="s">
        <v>86</v>
      </c>
      <c r="L74" t="s">
        <v>34</v>
      </c>
      <c r="M74">
        <v>5</v>
      </c>
      <c r="N74" t="s">
        <v>447</v>
      </c>
      <c r="O74" t="s">
        <v>448</v>
      </c>
      <c r="P74" s="44">
        <v>1</v>
      </c>
      <c r="Q74" s="26">
        <f t="shared" si="12"/>
        <v>51745</v>
      </c>
      <c r="R74" s="17">
        <f t="shared" si="13"/>
        <v>400</v>
      </c>
      <c r="S74" s="20">
        <f t="shared" si="14"/>
        <v>74</v>
      </c>
      <c r="T74" s="18">
        <f t="shared" si="15"/>
        <v>0.185</v>
      </c>
      <c r="U74" s="12">
        <f t="shared" si="22"/>
        <v>1</v>
      </c>
      <c r="V74" s="17">
        <f t="shared" si="16"/>
        <v>248.5490946599227</v>
      </c>
      <c r="W74" s="18">
        <f t="shared" si="17"/>
        <v>3.3587715494584147</v>
      </c>
      <c r="X74" s="26">
        <f t="shared" si="18"/>
        <v>208.18824574999999</v>
      </c>
    </row>
    <row r="75" spans="1:24" x14ac:dyDescent="0.35">
      <c r="A75" s="12">
        <f t="shared" si="23"/>
        <v>74</v>
      </c>
      <c r="B75" s="12">
        <f t="shared" si="19"/>
        <v>397784161638.67633</v>
      </c>
      <c r="C75" s="12">
        <f t="shared" si="20"/>
        <v>198</v>
      </c>
      <c r="D75" s="12">
        <f t="shared" si="21"/>
        <v>1</v>
      </c>
      <c r="E75" t="s">
        <v>449</v>
      </c>
      <c r="F75" t="s">
        <v>450</v>
      </c>
      <c r="G75" t="s">
        <v>196</v>
      </c>
      <c r="H75" t="s">
        <v>451</v>
      </c>
      <c r="I75" t="s">
        <v>452</v>
      </c>
      <c r="J75" t="s">
        <v>93</v>
      </c>
      <c r="K75" t="s">
        <v>251</v>
      </c>
      <c r="L75" t="s">
        <v>71</v>
      </c>
      <c r="M75">
        <v>5</v>
      </c>
      <c r="N75" t="s">
        <v>453</v>
      </c>
      <c r="O75" t="s">
        <v>454</v>
      </c>
      <c r="P75" s="44">
        <v>0</v>
      </c>
      <c r="Q75" s="26">
        <f t="shared" si="12"/>
        <v>105610</v>
      </c>
      <c r="R75" s="17">
        <f t="shared" si="13"/>
        <v>640</v>
      </c>
      <c r="S75" s="20">
        <f t="shared" si="14"/>
        <v>107.8</v>
      </c>
      <c r="T75" s="18">
        <f t="shared" si="15"/>
        <v>0.16800000000000001</v>
      </c>
      <c r="U75" s="12">
        <f t="shared" si="22"/>
        <v>0.99740259740259751</v>
      </c>
      <c r="V75" s="17">
        <f t="shared" si="16"/>
        <v>397.67855145587635</v>
      </c>
      <c r="W75" s="18">
        <f t="shared" si="17"/>
        <v>3.6890403660099849</v>
      </c>
      <c r="X75" s="26">
        <f t="shared" si="18"/>
        <v>265.56624593749996</v>
      </c>
    </row>
    <row r="76" spans="1:24" x14ac:dyDescent="0.35">
      <c r="A76" s="12">
        <f t="shared" si="23"/>
        <v>75</v>
      </c>
      <c r="B76" s="12" t="str">
        <f t="shared" si="19"/>
        <v/>
      </c>
      <c r="C76" s="12" t="str">
        <f t="shared" si="20"/>
        <v/>
      </c>
      <c r="D76" s="12">
        <f t="shared" si="21"/>
        <v>111</v>
      </c>
      <c r="E76" t="s">
        <v>455</v>
      </c>
      <c r="F76" t="s">
        <v>450</v>
      </c>
      <c r="G76" t="s">
        <v>456</v>
      </c>
      <c r="H76" t="s">
        <v>451</v>
      </c>
      <c r="I76" t="s">
        <v>457</v>
      </c>
      <c r="J76" t="s">
        <v>178</v>
      </c>
      <c r="K76" t="s">
        <v>458</v>
      </c>
      <c r="L76" t="s">
        <v>34</v>
      </c>
      <c r="M76">
        <v>5</v>
      </c>
      <c r="N76" t="s">
        <v>459</v>
      </c>
      <c r="O76" t="s">
        <v>36</v>
      </c>
      <c r="P76" s="44">
        <v>0</v>
      </c>
      <c r="Q76" s="26">
        <f t="shared" si="12"/>
        <v>0</v>
      </c>
      <c r="R76" s="17">
        <f t="shared" si="13"/>
        <v>605</v>
      </c>
      <c r="S76" s="20">
        <f t="shared" si="14"/>
        <v>107.8</v>
      </c>
      <c r="T76" s="18">
        <f t="shared" si="15"/>
        <v>0.17799999999999999</v>
      </c>
      <c r="U76" s="12">
        <f t="shared" si="22"/>
        <v>0.99897959183673479</v>
      </c>
      <c r="V76" s="17">
        <f t="shared" si="16"/>
        <v>375.9305056731331</v>
      </c>
      <c r="W76" s="18">
        <f t="shared" si="17"/>
        <v>3.4872959709938138</v>
      </c>
      <c r="X76" s="26">
        <f t="shared" si="18"/>
        <v>0</v>
      </c>
    </row>
    <row r="77" spans="1:24" x14ac:dyDescent="0.35">
      <c r="A77" s="12">
        <f t="shared" si="23"/>
        <v>76</v>
      </c>
      <c r="B77" s="12">
        <f t="shared" si="19"/>
        <v>177130075074.19492</v>
      </c>
      <c r="C77" s="12">
        <f t="shared" si="20"/>
        <v>32</v>
      </c>
      <c r="D77" s="12">
        <f t="shared" si="21"/>
        <v>1</v>
      </c>
      <c r="E77" t="s">
        <v>460</v>
      </c>
      <c r="F77" t="s">
        <v>461</v>
      </c>
      <c r="G77" t="s">
        <v>462</v>
      </c>
      <c r="H77" t="s">
        <v>67</v>
      </c>
      <c r="I77" t="s">
        <v>68</v>
      </c>
      <c r="J77" t="s">
        <v>69</v>
      </c>
      <c r="K77" t="s">
        <v>70</v>
      </c>
      <c r="L77" t="s">
        <v>71</v>
      </c>
      <c r="M77">
        <v>5</v>
      </c>
      <c r="N77" t="s">
        <v>36</v>
      </c>
      <c r="O77" t="s">
        <v>463</v>
      </c>
      <c r="P77" s="44">
        <v>1</v>
      </c>
      <c r="Q77" s="26">
        <f t="shared" si="12"/>
        <v>38845</v>
      </c>
      <c r="R77" s="17">
        <f t="shared" si="13"/>
        <v>285</v>
      </c>
      <c r="S77" s="20">
        <f t="shared" si="14"/>
        <v>52</v>
      </c>
      <c r="T77" s="18">
        <f t="shared" si="15"/>
        <v>0.182</v>
      </c>
      <c r="U77" s="12">
        <f t="shared" si="22"/>
        <v>0.99749999999999994</v>
      </c>
      <c r="V77" s="17">
        <f t="shared" si="16"/>
        <v>177.09122994519493</v>
      </c>
      <c r="W77" s="18">
        <f t="shared" si="17"/>
        <v>3.405600575869133</v>
      </c>
      <c r="X77" s="26">
        <f t="shared" si="18"/>
        <v>219.35021859649123</v>
      </c>
    </row>
    <row r="78" spans="1:24" x14ac:dyDescent="0.35">
      <c r="A78" s="12">
        <f t="shared" si="23"/>
        <v>77</v>
      </c>
      <c r="B78" s="12">
        <f t="shared" si="19"/>
        <v>251705888497.77173</v>
      </c>
      <c r="C78" s="12">
        <f t="shared" si="20"/>
        <v>113</v>
      </c>
      <c r="D78" s="12">
        <f t="shared" si="21"/>
        <v>1</v>
      </c>
      <c r="E78" t="s">
        <v>464</v>
      </c>
      <c r="F78" t="s">
        <v>465</v>
      </c>
      <c r="G78" t="s">
        <v>233</v>
      </c>
      <c r="H78" t="s">
        <v>67</v>
      </c>
      <c r="I78" t="s">
        <v>50</v>
      </c>
      <c r="J78" t="s">
        <v>466</v>
      </c>
      <c r="K78" t="s">
        <v>467</v>
      </c>
      <c r="L78" t="s">
        <v>71</v>
      </c>
      <c r="M78">
        <v>5</v>
      </c>
      <c r="N78" t="s">
        <v>468</v>
      </c>
      <c r="O78" t="s">
        <v>469</v>
      </c>
      <c r="P78" s="44">
        <v>1</v>
      </c>
      <c r="Q78" s="26">
        <f t="shared" si="12"/>
        <v>49930</v>
      </c>
      <c r="R78" s="17">
        <f t="shared" si="13"/>
        <v>405</v>
      </c>
      <c r="S78" s="20">
        <f t="shared" si="14"/>
        <v>76.599999999999994</v>
      </c>
      <c r="T78" s="18">
        <f t="shared" si="15"/>
        <v>0.189</v>
      </c>
      <c r="U78" s="12">
        <f t="shared" si="22"/>
        <v>0.99928198433420379</v>
      </c>
      <c r="V78" s="17">
        <f t="shared" si="16"/>
        <v>251.65595834317173</v>
      </c>
      <c r="W78" s="18">
        <f t="shared" si="17"/>
        <v>3.2853258269343573</v>
      </c>
      <c r="X78" s="26">
        <f t="shared" si="18"/>
        <v>198.40579308641975</v>
      </c>
    </row>
    <row r="79" spans="1:24" x14ac:dyDescent="0.35">
      <c r="A79" s="12">
        <f t="shared" si="23"/>
        <v>78</v>
      </c>
      <c r="B79" s="12">
        <f t="shared" si="19"/>
        <v>239284813765.7756</v>
      </c>
      <c r="C79" s="12">
        <f t="shared" si="20"/>
        <v>95</v>
      </c>
      <c r="D79" s="12">
        <f t="shared" si="21"/>
        <v>1</v>
      </c>
      <c r="E79" t="s">
        <v>470</v>
      </c>
      <c r="F79" t="s">
        <v>471</v>
      </c>
      <c r="G79" t="s">
        <v>196</v>
      </c>
      <c r="H79" t="s">
        <v>120</v>
      </c>
      <c r="I79" t="s">
        <v>390</v>
      </c>
      <c r="J79" t="s">
        <v>472</v>
      </c>
      <c r="K79" t="s">
        <v>473</v>
      </c>
      <c r="L79" t="s">
        <v>34</v>
      </c>
      <c r="M79">
        <v>5</v>
      </c>
      <c r="N79" t="s">
        <v>474</v>
      </c>
      <c r="O79" t="s">
        <v>475</v>
      </c>
      <c r="P79" s="44">
        <v>1</v>
      </c>
      <c r="Q79" s="26">
        <f t="shared" si="12"/>
        <v>56310</v>
      </c>
      <c r="R79" s="17">
        <f t="shared" si="13"/>
        <v>385</v>
      </c>
      <c r="S79" s="20">
        <f t="shared" si="14"/>
        <v>76.599999999999994</v>
      </c>
      <c r="T79" s="18">
        <f t="shared" si="15"/>
        <v>0.19900000000000001</v>
      </c>
      <c r="U79" s="12">
        <f t="shared" si="22"/>
        <v>1.0001958224543082</v>
      </c>
      <c r="V79" s="17">
        <f t="shared" si="16"/>
        <v>239.22850361017561</v>
      </c>
      <c r="W79" s="18">
        <f t="shared" si="17"/>
        <v>3.1230875144931542</v>
      </c>
      <c r="X79" s="26">
        <f t="shared" si="18"/>
        <v>235.38165038961037</v>
      </c>
    </row>
    <row r="80" spans="1:24" x14ac:dyDescent="0.35">
      <c r="A80" s="12">
        <f t="shared" si="23"/>
        <v>79</v>
      </c>
      <c r="B80" s="12">
        <f t="shared" si="19"/>
        <v>248606904816.52271</v>
      </c>
      <c r="C80" s="12">
        <f t="shared" si="20"/>
        <v>110</v>
      </c>
      <c r="D80" s="12">
        <f t="shared" si="21"/>
        <v>1</v>
      </c>
      <c r="E80" t="s">
        <v>476</v>
      </c>
      <c r="F80" t="s">
        <v>477</v>
      </c>
      <c r="G80" t="s">
        <v>196</v>
      </c>
      <c r="H80" t="s">
        <v>120</v>
      </c>
      <c r="I80" t="s">
        <v>41</v>
      </c>
      <c r="J80" t="s">
        <v>478</v>
      </c>
      <c r="K80" t="s">
        <v>192</v>
      </c>
      <c r="L80" t="s">
        <v>34</v>
      </c>
      <c r="M80">
        <v>5</v>
      </c>
      <c r="N80" t="s">
        <v>479</v>
      </c>
      <c r="O80" t="s">
        <v>480</v>
      </c>
      <c r="P80" s="44">
        <v>1</v>
      </c>
      <c r="Q80" s="26">
        <f t="shared" si="12"/>
        <v>57810</v>
      </c>
      <c r="R80" s="17">
        <f t="shared" si="13"/>
        <v>400</v>
      </c>
      <c r="S80" s="20">
        <f t="shared" si="14"/>
        <v>76.599999999999994</v>
      </c>
      <c r="T80" s="18">
        <f t="shared" si="15"/>
        <v>0.192</v>
      </c>
      <c r="U80" s="12">
        <f t="shared" si="22"/>
        <v>1.0026109660574414</v>
      </c>
      <c r="V80" s="17">
        <f t="shared" si="16"/>
        <v>248.5490946599227</v>
      </c>
      <c r="W80" s="18">
        <f t="shared" si="17"/>
        <v>3.2447662488240563</v>
      </c>
      <c r="X80" s="26">
        <f t="shared" si="18"/>
        <v>232.58986350000001</v>
      </c>
    </row>
    <row r="81" spans="1:24" x14ac:dyDescent="0.35">
      <c r="A81" s="12">
        <f t="shared" si="23"/>
        <v>80</v>
      </c>
      <c r="B81" s="12">
        <f t="shared" si="19"/>
        <v>208216676925.18527</v>
      </c>
      <c r="C81" s="12">
        <f t="shared" si="20"/>
        <v>63</v>
      </c>
      <c r="D81" s="12">
        <f t="shared" si="21"/>
        <v>1</v>
      </c>
      <c r="E81" t="s">
        <v>481</v>
      </c>
      <c r="F81" t="s">
        <v>482</v>
      </c>
      <c r="G81" t="s">
        <v>196</v>
      </c>
      <c r="H81" t="s">
        <v>67</v>
      </c>
      <c r="I81" t="s">
        <v>419</v>
      </c>
      <c r="J81" t="s">
        <v>472</v>
      </c>
      <c r="K81" t="s">
        <v>404</v>
      </c>
      <c r="L81" t="s">
        <v>34</v>
      </c>
      <c r="M81">
        <v>7</v>
      </c>
      <c r="N81" t="s">
        <v>483</v>
      </c>
      <c r="O81" t="s">
        <v>484</v>
      </c>
      <c r="P81" s="44">
        <v>1</v>
      </c>
      <c r="Q81" s="26">
        <f t="shared" si="12"/>
        <v>56810</v>
      </c>
      <c r="R81" s="17">
        <f t="shared" si="13"/>
        <v>335</v>
      </c>
      <c r="S81" s="20">
        <f t="shared" si="14"/>
        <v>66.5</v>
      </c>
      <c r="T81" s="18">
        <f t="shared" si="15"/>
        <v>0.19900000000000001</v>
      </c>
      <c r="U81" s="12">
        <f t="shared" si="22"/>
        <v>1.002481203007519</v>
      </c>
      <c r="V81" s="17">
        <f t="shared" si="16"/>
        <v>208.15986677768527</v>
      </c>
      <c r="W81" s="18">
        <f t="shared" si="17"/>
        <v>3.1302235605666957</v>
      </c>
      <c r="X81" s="26">
        <f t="shared" si="18"/>
        <v>272.91523999999998</v>
      </c>
    </row>
    <row r="82" spans="1:24" x14ac:dyDescent="0.35">
      <c r="A82" s="12">
        <f t="shared" si="23"/>
        <v>81</v>
      </c>
      <c r="B82" s="12">
        <f t="shared" si="19"/>
        <v>217533467975.93237</v>
      </c>
      <c r="C82" s="12">
        <f t="shared" si="20"/>
        <v>71</v>
      </c>
      <c r="D82" s="12">
        <f t="shared" si="21"/>
        <v>1</v>
      </c>
      <c r="E82" t="s">
        <v>485</v>
      </c>
      <c r="F82" t="s">
        <v>486</v>
      </c>
      <c r="G82" t="s">
        <v>417</v>
      </c>
      <c r="H82" t="s">
        <v>67</v>
      </c>
      <c r="I82" t="s">
        <v>487</v>
      </c>
      <c r="J82" t="s">
        <v>488</v>
      </c>
      <c r="K82" t="s">
        <v>192</v>
      </c>
      <c r="L82" t="s">
        <v>34</v>
      </c>
      <c r="M82">
        <v>5</v>
      </c>
      <c r="N82" t="s">
        <v>489</v>
      </c>
      <c r="O82" t="s">
        <v>490</v>
      </c>
      <c r="P82" s="44">
        <v>1</v>
      </c>
      <c r="Q82" s="26">
        <f t="shared" si="12"/>
        <v>53010</v>
      </c>
      <c r="R82" s="17">
        <f t="shared" si="13"/>
        <v>350</v>
      </c>
      <c r="S82" s="20">
        <f t="shared" si="14"/>
        <v>66.5</v>
      </c>
      <c r="T82" s="18">
        <f t="shared" si="15"/>
        <v>0.19</v>
      </c>
      <c r="U82" s="12">
        <f t="shared" si="22"/>
        <v>1</v>
      </c>
      <c r="V82" s="17">
        <f t="shared" si="16"/>
        <v>217.48045782743236</v>
      </c>
      <c r="W82" s="18">
        <f t="shared" si="17"/>
        <v>3.2703828244726671</v>
      </c>
      <c r="X82" s="26">
        <f t="shared" si="18"/>
        <v>243.74603828571429</v>
      </c>
    </row>
    <row r="83" spans="1:24" x14ac:dyDescent="0.35">
      <c r="A83" s="12">
        <f t="shared" si="23"/>
        <v>82</v>
      </c>
      <c r="B83" s="12">
        <f t="shared" si="19"/>
        <v>217534967976.93237</v>
      </c>
      <c r="C83" s="12">
        <f t="shared" si="20"/>
        <v>72</v>
      </c>
      <c r="D83" s="12">
        <f t="shared" si="21"/>
        <v>1</v>
      </c>
      <c r="E83" t="s">
        <v>491</v>
      </c>
      <c r="F83" t="s">
        <v>486</v>
      </c>
      <c r="G83" t="s">
        <v>492</v>
      </c>
      <c r="H83" t="s">
        <v>67</v>
      </c>
      <c r="I83" t="s">
        <v>487</v>
      </c>
      <c r="J83" t="s">
        <v>488</v>
      </c>
      <c r="K83" t="s">
        <v>192</v>
      </c>
      <c r="L83" t="s">
        <v>34</v>
      </c>
      <c r="M83">
        <v>5</v>
      </c>
      <c r="N83" t="s">
        <v>493</v>
      </c>
      <c r="O83" t="s">
        <v>494</v>
      </c>
      <c r="P83" s="44">
        <v>1</v>
      </c>
      <c r="Q83" s="26">
        <f t="shared" si="12"/>
        <v>54510</v>
      </c>
      <c r="R83" s="17">
        <f t="shared" si="13"/>
        <v>350</v>
      </c>
      <c r="S83" s="20">
        <f t="shared" si="14"/>
        <v>66.5</v>
      </c>
      <c r="T83" s="18">
        <f t="shared" si="15"/>
        <v>0.19</v>
      </c>
      <c r="U83" s="12">
        <f t="shared" si="22"/>
        <v>1</v>
      </c>
      <c r="V83" s="17">
        <f t="shared" si="16"/>
        <v>217.48045782743236</v>
      </c>
      <c r="W83" s="18">
        <f t="shared" si="17"/>
        <v>3.2703828244726671</v>
      </c>
      <c r="X83" s="26">
        <f t="shared" si="18"/>
        <v>250.64320971428572</v>
      </c>
    </row>
    <row r="84" spans="1:24" x14ac:dyDescent="0.35">
      <c r="A84" s="12">
        <f t="shared" si="23"/>
        <v>83</v>
      </c>
      <c r="B84" s="12" t="str">
        <f t="shared" si="19"/>
        <v/>
      </c>
      <c r="C84" s="12" t="str">
        <f t="shared" si="20"/>
        <v/>
      </c>
      <c r="D84" s="12">
        <f t="shared" si="21"/>
        <v>111</v>
      </c>
      <c r="E84" t="s">
        <v>495</v>
      </c>
      <c r="F84" t="s">
        <v>496</v>
      </c>
      <c r="G84" t="s">
        <v>303</v>
      </c>
      <c r="H84" t="s">
        <v>105</v>
      </c>
      <c r="I84" t="s">
        <v>285</v>
      </c>
      <c r="J84" t="s">
        <v>279</v>
      </c>
      <c r="K84" t="s">
        <v>274</v>
      </c>
      <c r="L84" t="s">
        <v>62</v>
      </c>
      <c r="M84">
        <v>7</v>
      </c>
      <c r="N84" t="s">
        <v>497</v>
      </c>
      <c r="O84" t="s">
        <v>36</v>
      </c>
      <c r="P84" s="44">
        <v>0</v>
      </c>
      <c r="Q84" s="26">
        <f t="shared" si="12"/>
        <v>0</v>
      </c>
      <c r="R84" s="17">
        <f t="shared" si="13"/>
        <v>265</v>
      </c>
      <c r="S84" s="20">
        <f t="shared" si="14"/>
        <v>68</v>
      </c>
      <c r="T84" s="18">
        <f t="shared" si="15"/>
        <v>0.25700000000000001</v>
      </c>
      <c r="U84" s="12">
        <f t="shared" si="22"/>
        <v>1.0015441176470588</v>
      </c>
      <c r="V84" s="17">
        <f t="shared" si="16"/>
        <v>164.6637752121988</v>
      </c>
      <c r="W84" s="18">
        <f t="shared" si="17"/>
        <v>2.421526106061747</v>
      </c>
      <c r="X84" s="26">
        <f t="shared" si="18"/>
        <v>0</v>
      </c>
    </row>
    <row r="85" spans="1:24" x14ac:dyDescent="0.35">
      <c r="A85" s="12">
        <f t="shared" si="23"/>
        <v>84</v>
      </c>
      <c r="B85" s="12" t="str">
        <f t="shared" si="19"/>
        <v/>
      </c>
      <c r="C85" s="12" t="str">
        <f t="shared" si="20"/>
        <v/>
      </c>
      <c r="D85" s="12">
        <f t="shared" si="21"/>
        <v>111</v>
      </c>
      <c r="E85" t="s">
        <v>498</v>
      </c>
      <c r="F85" t="s">
        <v>496</v>
      </c>
      <c r="G85" t="s">
        <v>303</v>
      </c>
      <c r="H85" t="s">
        <v>105</v>
      </c>
      <c r="I85" t="s">
        <v>288</v>
      </c>
      <c r="J85" t="s">
        <v>289</v>
      </c>
      <c r="K85" t="s">
        <v>290</v>
      </c>
      <c r="L85" t="s">
        <v>62</v>
      </c>
      <c r="M85">
        <v>7</v>
      </c>
      <c r="N85" t="s">
        <v>499</v>
      </c>
      <c r="O85" t="s">
        <v>36</v>
      </c>
      <c r="P85" s="44">
        <v>0</v>
      </c>
      <c r="Q85" s="26">
        <f t="shared" si="12"/>
        <v>0</v>
      </c>
      <c r="R85" s="17">
        <f t="shared" si="13"/>
        <v>260</v>
      </c>
      <c r="S85" s="20">
        <f t="shared" si="14"/>
        <v>68</v>
      </c>
      <c r="T85" s="18">
        <f t="shared" si="15"/>
        <v>0.26200000000000001</v>
      </c>
      <c r="U85" s="12">
        <f t="shared" si="22"/>
        <v>1.0017647058823529</v>
      </c>
      <c r="V85" s="17">
        <f t="shared" si="16"/>
        <v>161.55691152894977</v>
      </c>
      <c r="W85" s="18">
        <f t="shared" si="17"/>
        <v>2.3758369342492611</v>
      </c>
      <c r="X85" s="26">
        <f t="shared" si="18"/>
        <v>0</v>
      </c>
    </row>
    <row r="86" spans="1:24" x14ac:dyDescent="0.35">
      <c r="A86" s="12">
        <f t="shared" si="23"/>
        <v>85</v>
      </c>
      <c r="B86" s="12">
        <f t="shared" si="19"/>
        <v>217516932971.43237</v>
      </c>
      <c r="C86" s="12">
        <f t="shared" si="20"/>
        <v>70</v>
      </c>
      <c r="D86" s="12">
        <f t="shared" si="21"/>
        <v>1</v>
      </c>
      <c r="E86" t="s">
        <v>500</v>
      </c>
      <c r="F86" t="s">
        <v>501</v>
      </c>
      <c r="G86" t="s">
        <v>350</v>
      </c>
      <c r="H86" t="s">
        <v>67</v>
      </c>
      <c r="I86" t="s">
        <v>487</v>
      </c>
      <c r="J86" t="s">
        <v>502</v>
      </c>
      <c r="K86" t="s">
        <v>503</v>
      </c>
      <c r="L86" t="s">
        <v>71</v>
      </c>
      <c r="M86">
        <v>5</v>
      </c>
      <c r="N86" t="s">
        <v>504</v>
      </c>
      <c r="O86" t="s">
        <v>505</v>
      </c>
      <c r="P86" s="44">
        <v>1</v>
      </c>
      <c r="Q86" s="26">
        <f t="shared" si="12"/>
        <v>36475</v>
      </c>
      <c r="R86" s="17">
        <f t="shared" si="13"/>
        <v>350</v>
      </c>
      <c r="S86" s="20">
        <f t="shared" si="14"/>
        <v>58</v>
      </c>
      <c r="T86" s="18">
        <f t="shared" si="15"/>
        <v>0.16600000000000001</v>
      </c>
      <c r="U86" s="12">
        <f t="shared" si="22"/>
        <v>1.0017241379310347</v>
      </c>
      <c r="V86" s="17">
        <f t="shared" si="16"/>
        <v>217.48045782743236</v>
      </c>
      <c r="W86" s="18">
        <f t="shared" si="17"/>
        <v>3.7496630659902133</v>
      </c>
      <c r="X86" s="26">
        <f t="shared" si="18"/>
        <v>167.71621857142858</v>
      </c>
    </row>
    <row r="87" spans="1:24" x14ac:dyDescent="0.35">
      <c r="A87" s="12">
        <f t="shared" si="23"/>
        <v>86</v>
      </c>
      <c r="B87" s="12">
        <f t="shared" si="19"/>
        <v>214412799289.18332</v>
      </c>
      <c r="C87" s="12">
        <f t="shared" si="20"/>
        <v>65</v>
      </c>
      <c r="D87" s="12">
        <f t="shared" si="21"/>
        <v>1</v>
      </c>
      <c r="E87" t="s">
        <v>506</v>
      </c>
      <c r="F87" t="s">
        <v>507</v>
      </c>
      <c r="G87" t="s">
        <v>508</v>
      </c>
      <c r="H87" t="s">
        <v>67</v>
      </c>
      <c r="I87" t="s">
        <v>509</v>
      </c>
      <c r="J87" t="s">
        <v>93</v>
      </c>
      <c r="K87" t="s">
        <v>510</v>
      </c>
      <c r="L87" t="s">
        <v>71</v>
      </c>
      <c r="M87">
        <v>5</v>
      </c>
      <c r="N87" t="s">
        <v>511</v>
      </c>
      <c r="O87" t="s">
        <v>512</v>
      </c>
      <c r="P87" s="44">
        <v>1</v>
      </c>
      <c r="Q87" s="26">
        <f t="shared" si="12"/>
        <v>39205</v>
      </c>
      <c r="R87" s="17">
        <f t="shared" si="13"/>
        <v>345</v>
      </c>
      <c r="S87" s="20">
        <f t="shared" si="14"/>
        <v>58</v>
      </c>
      <c r="T87" s="18">
        <f t="shared" si="15"/>
        <v>0.16800000000000001</v>
      </c>
      <c r="U87" s="12">
        <f t="shared" si="22"/>
        <v>0.99931034482758629</v>
      </c>
      <c r="V87" s="17">
        <f t="shared" si="16"/>
        <v>214.37359414418333</v>
      </c>
      <c r="W87" s="18">
        <f t="shared" si="17"/>
        <v>3.6960964507617815</v>
      </c>
      <c r="X87" s="26">
        <f t="shared" si="18"/>
        <v>182.88166579710145</v>
      </c>
    </row>
    <row r="88" spans="1:24" x14ac:dyDescent="0.35">
      <c r="A88" s="12">
        <f t="shared" si="23"/>
        <v>87</v>
      </c>
      <c r="B88" s="12">
        <f t="shared" si="19"/>
        <v>279659706657.41302</v>
      </c>
      <c r="C88" s="12">
        <f t="shared" si="20"/>
        <v>154</v>
      </c>
      <c r="D88" s="12">
        <f t="shared" si="21"/>
        <v>1</v>
      </c>
      <c r="E88" t="s">
        <v>513</v>
      </c>
      <c r="F88" t="s">
        <v>514</v>
      </c>
      <c r="G88" t="s">
        <v>515</v>
      </c>
      <c r="H88" t="s">
        <v>67</v>
      </c>
      <c r="I88" t="s">
        <v>516</v>
      </c>
      <c r="J88" t="s">
        <v>420</v>
      </c>
      <c r="K88" t="s">
        <v>517</v>
      </c>
      <c r="L88" t="s">
        <v>71</v>
      </c>
      <c r="M88">
        <v>4</v>
      </c>
      <c r="N88" t="s">
        <v>518</v>
      </c>
      <c r="O88" t="s">
        <v>519</v>
      </c>
      <c r="P88" s="44">
        <v>1</v>
      </c>
      <c r="Q88" s="26">
        <f t="shared" si="12"/>
        <v>41975</v>
      </c>
      <c r="R88" s="17">
        <f t="shared" si="13"/>
        <v>450</v>
      </c>
      <c r="S88" s="20">
        <f t="shared" si="14"/>
        <v>77</v>
      </c>
      <c r="T88" s="18">
        <f t="shared" si="15"/>
        <v>0.17100000000000001</v>
      </c>
      <c r="U88" s="12">
        <f t="shared" si="22"/>
        <v>0.99935064935064943</v>
      </c>
      <c r="V88" s="17">
        <f t="shared" si="16"/>
        <v>279.61773149241304</v>
      </c>
      <c r="W88" s="18">
        <f t="shared" si="17"/>
        <v>3.6313991102910785</v>
      </c>
      <c r="X88" s="26">
        <f t="shared" si="18"/>
        <v>150.11565888888887</v>
      </c>
    </row>
    <row r="89" spans="1:24" x14ac:dyDescent="0.35">
      <c r="A89" s="12">
        <f t="shared" si="23"/>
        <v>88</v>
      </c>
      <c r="B89" s="12">
        <f t="shared" si="19"/>
        <v>270368225612.36594</v>
      </c>
      <c r="C89" s="12">
        <f t="shared" si="20"/>
        <v>144</v>
      </c>
      <c r="D89" s="12">
        <f t="shared" si="21"/>
        <v>1</v>
      </c>
      <c r="E89" t="s">
        <v>520</v>
      </c>
      <c r="F89" t="s">
        <v>153</v>
      </c>
      <c r="G89" t="s">
        <v>337</v>
      </c>
      <c r="H89" t="s">
        <v>521</v>
      </c>
      <c r="I89" t="s">
        <v>218</v>
      </c>
      <c r="J89" t="s">
        <v>522</v>
      </c>
      <c r="K89" t="s">
        <v>523</v>
      </c>
      <c r="L89" t="s">
        <v>34</v>
      </c>
      <c r="M89">
        <v>5</v>
      </c>
      <c r="N89" t="s">
        <v>524</v>
      </c>
      <c r="O89" t="s">
        <v>525</v>
      </c>
      <c r="P89" s="44">
        <v>1</v>
      </c>
      <c r="Q89" s="26">
        <f t="shared" si="12"/>
        <v>71085</v>
      </c>
      <c r="R89" s="17">
        <f t="shared" si="13"/>
        <v>435</v>
      </c>
      <c r="S89" s="20">
        <f t="shared" si="14"/>
        <v>80.7</v>
      </c>
      <c r="T89" s="18">
        <f t="shared" si="15"/>
        <v>0.186</v>
      </c>
      <c r="U89" s="12">
        <f t="shared" si="22"/>
        <v>1.0026022304832714</v>
      </c>
      <c r="V89" s="17">
        <f t="shared" si="16"/>
        <v>270.29714044266592</v>
      </c>
      <c r="W89" s="18">
        <f t="shared" si="17"/>
        <v>3.3494069447666162</v>
      </c>
      <c r="X89" s="26">
        <f t="shared" si="18"/>
        <v>262.98835379310344</v>
      </c>
    </row>
    <row r="90" spans="1:24" x14ac:dyDescent="0.35">
      <c r="A90" s="12">
        <f t="shared" si="23"/>
        <v>89</v>
      </c>
      <c r="B90" s="12">
        <f t="shared" si="19"/>
        <v>223731180343.93042</v>
      </c>
      <c r="C90" s="12">
        <f t="shared" si="20"/>
        <v>77</v>
      </c>
      <c r="D90" s="12">
        <f t="shared" si="21"/>
        <v>1</v>
      </c>
      <c r="E90" t="s">
        <v>526</v>
      </c>
      <c r="F90" t="s">
        <v>527</v>
      </c>
      <c r="G90" t="s">
        <v>528</v>
      </c>
      <c r="H90" t="s">
        <v>67</v>
      </c>
      <c r="I90" t="s">
        <v>403</v>
      </c>
      <c r="J90" t="s">
        <v>107</v>
      </c>
      <c r="K90" t="s">
        <v>192</v>
      </c>
      <c r="L90" t="s">
        <v>62</v>
      </c>
      <c r="M90">
        <v>5</v>
      </c>
      <c r="N90" t="s">
        <v>529</v>
      </c>
      <c r="O90" t="s">
        <v>530</v>
      </c>
      <c r="P90" s="44">
        <v>1</v>
      </c>
      <c r="Q90" s="26">
        <f t="shared" si="12"/>
        <v>36995</v>
      </c>
      <c r="R90" s="17">
        <f t="shared" si="13"/>
        <v>360</v>
      </c>
      <c r="S90" s="20">
        <f t="shared" si="14"/>
        <v>60</v>
      </c>
      <c r="T90" s="18">
        <f t="shared" si="15"/>
        <v>0.16700000000000001</v>
      </c>
      <c r="U90" s="12">
        <f t="shared" si="22"/>
        <v>1.0020000000000002</v>
      </c>
      <c r="V90" s="17">
        <f t="shared" si="16"/>
        <v>223.69418519393042</v>
      </c>
      <c r="W90" s="18">
        <f t="shared" si="17"/>
        <v>3.7282364198988405</v>
      </c>
      <c r="X90" s="26">
        <f t="shared" si="18"/>
        <v>165.38203694444445</v>
      </c>
    </row>
    <row r="91" spans="1:24" x14ac:dyDescent="0.35">
      <c r="A91" s="12">
        <f t="shared" si="23"/>
        <v>90</v>
      </c>
      <c r="B91" s="12">
        <f t="shared" si="19"/>
        <v>127413711150.51039</v>
      </c>
      <c r="C91" s="12">
        <f t="shared" si="20"/>
        <v>19</v>
      </c>
      <c r="D91" s="12">
        <f t="shared" si="21"/>
        <v>1</v>
      </c>
      <c r="E91" t="s">
        <v>531</v>
      </c>
      <c r="F91" t="s">
        <v>532</v>
      </c>
      <c r="G91" t="s">
        <v>533</v>
      </c>
      <c r="H91" t="s">
        <v>58</v>
      </c>
      <c r="I91" t="s">
        <v>534</v>
      </c>
      <c r="J91" t="s">
        <v>535</v>
      </c>
      <c r="K91" t="s">
        <v>421</v>
      </c>
      <c r="L91" t="s">
        <v>62</v>
      </c>
      <c r="M91">
        <v>7</v>
      </c>
      <c r="N91" t="s">
        <v>536</v>
      </c>
      <c r="O91" t="s">
        <v>537</v>
      </c>
      <c r="P91" s="44">
        <v>1</v>
      </c>
      <c r="Q91" s="26">
        <f t="shared" si="12"/>
        <v>32300</v>
      </c>
      <c r="R91" s="17">
        <f t="shared" si="13"/>
        <v>205</v>
      </c>
      <c r="S91" s="20">
        <f t="shared" si="14"/>
        <v>46.3</v>
      </c>
      <c r="T91" s="18">
        <f t="shared" si="15"/>
        <v>0.22600000000000001</v>
      </c>
      <c r="U91" s="12">
        <f t="shared" si="22"/>
        <v>1.000647948164147</v>
      </c>
      <c r="V91" s="17">
        <f t="shared" si="16"/>
        <v>127.38141101321038</v>
      </c>
      <c r="W91" s="18">
        <f t="shared" si="17"/>
        <v>2.7512183804149113</v>
      </c>
      <c r="X91" s="26">
        <f t="shared" si="18"/>
        <v>253.56918048780489</v>
      </c>
    </row>
    <row r="92" spans="1:24" x14ac:dyDescent="0.35">
      <c r="A92" s="12">
        <f t="shared" si="23"/>
        <v>91</v>
      </c>
      <c r="B92" s="12">
        <f t="shared" si="19"/>
        <v>124308847468.26135</v>
      </c>
      <c r="C92" s="12">
        <f t="shared" si="20"/>
        <v>16</v>
      </c>
      <c r="D92" s="12">
        <f t="shared" si="21"/>
        <v>1</v>
      </c>
      <c r="E92" t="s">
        <v>538</v>
      </c>
      <c r="F92" t="s">
        <v>532</v>
      </c>
      <c r="G92" t="s">
        <v>533</v>
      </c>
      <c r="H92" t="s">
        <v>58</v>
      </c>
      <c r="I92" t="s">
        <v>539</v>
      </c>
      <c r="J92" t="s">
        <v>540</v>
      </c>
      <c r="K92" t="s">
        <v>541</v>
      </c>
      <c r="L92" t="s">
        <v>62</v>
      </c>
      <c r="M92">
        <v>7</v>
      </c>
      <c r="N92" t="s">
        <v>542</v>
      </c>
      <c r="O92" t="s">
        <v>543</v>
      </c>
      <c r="P92" s="44">
        <v>1</v>
      </c>
      <c r="Q92" s="26">
        <f t="shared" si="12"/>
        <v>34300</v>
      </c>
      <c r="R92" s="17">
        <f t="shared" si="13"/>
        <v>200</v>
      </c>
      <c r="S92" s="20">
        <f t="shared" si="14"/>
        <v>46.3</v>
      </c>
      <c r="T92" s="18">
        <f t="shared" si="15"/>
        <v>0.23200000000000001</v>
      </c>
      <c r="U92" s="12">
        <f t="shared" si="22"/>
        <v>1.002159827213823</v>
      </c>
      <c r="V92" s="17">
        <f t="shared" si="16"/>
        <v>124.27454732996135</v>
      </c>
      <c r="W92" s="18">
        <f t="shared" si="17"/>
        <v>2.6841154930877185</v>
      </c>
      <c r="X92" s="26">
        <f t="shared" si="18"/>
        <v>276.00180999999998</v>
      </c>
    </row>
    <row r="93" spans="1:24" x14ac:dyDescent="0.35">
      <c r="A93" s="12">
        <f t="shared" si="23"/>
        <v>92</v>
      </c>
      <c r="B93" s="12" t="str">
        <f t="shared" si="19"/>
        <v/>
      </c>
      <c r="C93" s="12" t="str">
        <f t="shared" si="20"/>
        <v/>
      </c>
      <c r="D93" s="12">
        <f t="shared" si="21"/>
        <v>111</v>
      </c>
      <c r="E93" t="s">
        <v>544</v>
      </c>
      <c r="F93" t="s">
        <v>425</v>
      </c>
      <c r="G93" t="s">
        <v>377</v>
      </c>
      <c r="H93" t="s">
        <v>224</v>
      </c>
      <c r="I93" t="s">
        <v>419</v>
      </c>
      <c r="J93" t="s">
        <v>545</v>
      </c>
      <c r="K93" t="s">
        <v>546</v>
      </c>
      <c r="L93" t="s">
        <v>71</v>
      </c>
      <c r="M93">
        <v>5</v>
      </c>
      <c r="N93" t="s">
        <v>438</v>
      </c>
      <c r="O93" t="s">
        <v>36</v>
      </c>
      <c r="P93" s="44">
        <v>0</v>
      </c>
      <c r="Q93" s="26">
        <f t="shared" si="12"/>
        <v>0</v>
      </c>
      <c r="R93" s="17">
        <f t="shared" si="13"/>
        <v>335</v>
      </c>
      <c r="S93" s="20">
        <f t="shared" si="14"/>
        <v>65</v>
      </c>
      <c r="T93" s="18">
        <f t="shared" si="15"/>
        <v>0.19400000000000001</v>
      </c>
      <c r="U93" s="12">
        <f t="shared" si="22"/>
        <v>0.99984615384615383</v>
      </c>
      <c r="V93" s="17">
        <f t="shared" si="16"/>
        <v>208.15986677768527</v>
      </c>
      <c r="W93" s="18">
        <f t="shared" si="17"/>
        <v>3.2024594888874658</v>
      </c>
      <c r="X93" s="26">
        <f t="shared" si="18"/>
        <v>0</v>
      </c>
    </row>
    <row r="94" spans="1:24" x14ac:dyDescent="0.35">
      <c r="A94" s="12">
        <f t="shared" si="23"/>
        <v>93</v>
      </c>
      <c r="B94" s="12" t="str">
        <f t="shared" si="19"/>
        <v/>
      </c>
      <c r="C94" s="12" t="str">
        <f t="shared" si="20"/>
        <v/>
      </c>
      <c r="D94" s="12">
        <f t="shared" si="21"/>
        <v>111</v>
      </c>
      <c r="E94" t="s">
        <v>547</v>
      </c>
      <c r="F94" t="s">
        <v>477</v>
      </c>
      <c r="G94" t="s">
        <v>190</v>
      </c>
      <c r="H94" t="s">
        <v>120</v>
      </c>
      <c r="I94" t="s">
        <v>390</v>
      </c>
      <c r="J94" t="s">
        <v>472</v>
      </c>
      <c r="K94" t="s">
        <v>473</v>
      </c>
      <c r="L94" t="s">
        <v>34</v>
      </c>
      <c r="M94">
        <v>5</v>
      </c>
      <c r="N94" t="s">
        <v>548</v>
      </c>
      <c r="O94" t="s">
        <v>36</v>
      </c>
      <c r="P94" s="44">
        <v>0</v>
      </c>
      <c r="Q94" s="26">
        <f t="shared" si="12"/>
        <v>0</v>
      </c>
      <c r="R94" s="17">
        <f t="shared" si="13"/>
        <v>385</v>
      </c>
      <c r="S94" s="20">
        <f t="shared" si="14"/>
        <v>76.599999999999994</v>
      </c>
      <c r="T94" s="18">
        <f t="shared" si="15"/>
        <v>0.19900000000000001</v>
      </c>
      <c r="U94" s="12">
        <f t="shared" si="22"/>
        <v>1.0001958224543082</v>
      </c>
      <c r="V94" s="17">
        <f t="shared" si="16"/>
        <v>239.22850361017561</v>
      </c>
      <c r="W94" s="18">
        <f t="shared" si="17"/>
        <v>3.1230875144931542</v>
      </c>
      <c r="X94" s="26">
        <f t="shared" si="18"/>
        <v>0</v>
      </c>
    </row>
    <row r="95" spans="1:24" x14ac:dyDescent="0.35">
      <c r="A95" s="12">
        <f t="shared" si="23"/>
        <v>94</v>
      </c>
      <c r="B95" s="12">
        <f t="shared" si="19"/>
        <v>264134843247.76785</v>
      </c>
      <c r="C95" s="12">
        <f t="shared" si="20"/>
        <v>131</v>
      </c>
      <c r="D95" s="12">
        <f t="shared" si="21"/>
        <v>1</v>
      </c>
      <c r="E95" t="s">
        <v>549</v>
      </c>
      <c r="F95" t="s">
        <v>477</v>
      </c>
      <c r="G95" t="s">
        <v>233</v>
      </c>
      <c r="H95" t="s">
        <v>67</v>
      </c>
      <c r="I95" t="s">
        <v>84</v>
      </c>
      <c r="J95" t="s">
        <v>127</v>
      </c>
      <c r="K95" t="s">
        <v>198</v>
      </c>
      <c r="L95" t="s">
        <v>71</v>
      </c>
      <c r="M95">
        <v>5</v>
      </c>
      <c r="N95" t="s">
        <v>550</v>
      </c>
      <c r="O95" t="s">
        <v>551</v>
      </c>
      <c r="P95" s="44">
        <v>1</v>
      </c>
      <c r="Q95" s="26">
        <f t="shared" si="12"/>
        <v>51430</v>
      </c>
      <c r="R95" s="17">
        <f t="shared" si="13"/>
        <v>425</v>
      </c>
      <c r="S95" s="20">
        <f t="shared" si="14"/>
        <v>76.599999999999994</v>
      </c>
      <c r="T95" s="18">
        <f t="shared" si="15"/>
        <v>0.18</v>
      </c>
      <c r="U95" s="12">
        <f t="shared" si="22"/>
        <v>0.99869451697127942</v>
      </c>
      <c r="V95" s="17">
        <f t="shared" si="16"/>
        <v>264.08341307616786</v>
      </c>
      <c r="W95" s="18">
        <f t="shared" si="17"/>
        <v>3.4475641393755598</v>
      </c>
      <c r="X95" s="26">
        <f t="shared" si="18"/>
        <v>194.74907341176473</v>
      </c>
    </row>
    <row r="96" spans="1:24" x14ac:dyDescent="0.35">
      <c r="A96" s="12">
        <f t="shared" si="23"/>
        <v>95</v>
      </c>
      <c r="B96" s="12">
        <f t="shared" si="19"/>
        <v>239292668780.1756</v>
      </c>
      <c r="C96" s="12">
        <f t="shared" si="20"/>
        <v>96</v>
      </c>
      <c r="D96" s="12">
        <f t="shared" si="21"/>
        <v>1</v>
      </c>
      <c r="E96" t="s">
        <v>552</v>
      </c>
      <c r="F96" t="s">
        <v>553</v>
      </c>
      <c r="G96" t="s">
        <v>554</v>
      </c>
      <c r="H96" t="s">
        <v>120</v>
      </c>
      <c r="I96" t="s">
        <v>390</v>
      </c>
      <c r="J96" t="s">
        <v>478</v>
      </c>
      <c r="K96" t="s">
        <v>220</v>
      </c>
      <c r="L96" t="s">
        <v>71</v>
      </c>
      <c r="M96">
        <v>5</v>
      </c>
      <c r="N96" t="s">
        <v>555</v>
      </c>
      <c r="O96" t="s">
        <v>556</v>
      </c>
      <c r="P96" s="44">
        <v>1</v>
      </c>
      <c r="Q96" s="26">
        <f t="shared" si="12"/>
        <v>64165</v>
      </c>
      <c r="R96" s="17">
        <f t="shared" si="13"/>
        <v>385</v>
      </c>
      <c r="S96" s="20">
        <f t="shared" si="14"/>
        <v>74</v>
      </c>
      <c r="T96" s="18">
        <f t="shared" si="15"/>
        <v>0.192</v>
      </c>
      <c r="U96" s="12">
        <f t="shared" si="22"/>
        <v>0.99891891891891893</v>
      </c>
      <c r="V96" s="17">
        <f t="shared" si="16"/>
        <v>239.22850361017561</v>
      </c>
      <c r="W96" s="18">
        <f t="shared" si="17"/>
        <v>3.2328176163537243</v>
      </c>
      <c r="X96" s="26">
        <f t="shared" si="18"/>
        <v>268.21636649350648</v>
      </c>
    </row>
    <row r="97" spans="1:24" x14ac:dyDescent="0.35">
      <c r="A97" s="12">
        <f t="shared" si="23"/>
        <v>96</v>
      </c>
      <c r="B97" s="12" t="str">
        <f t="shared" si="19"/>
        <v/>
      </c>
      <c r="C97" s="12" t="str">
        <f t="shared" si="20"/>
        <v/>
      </c>
      <c r="D97" s="12">
        <f t="shared" si="21"/>
        <v>111</v>
      </c>
      <c r="E97" t="s">
        <v>557</v>
      </c>
      <c r="F97" t="s">
        <v>558</v>
      </c>
      <c r="G97" t="s">
        <v>559</v>
      </c>
      <c r="H97" t="s">
        <v>150</v>
      </c>
      <c r="I97" t="s">
        <v>372</v>
      </c>
      <c r="J97" t="s">
        <v>250</v>
      </c>
      <c r="K97" t="s">
        <v>70</v>
      </c>
      <c r="L97" t="s">
        <v>62</v>
      </c>
      <c r="M97">
        <v>5</v>
      </c>
      <c r="N97" t="s">
        <v>560</v>
      </c>
      <c r="O97" t="s">
        <v>36</v>
      </c>
      <c r="P97" s="44">
        <v>0</v>
      </c>
      <c r="Q97" s="26">
        <f t="shared" si="12"/>
        <v>0</v>
      </c>
      <c r="R97" s="17">
        <f t="shared" si="13"/>
        <v>250</v>
      </c>
      <c r="S97" s="20">
        <f t="shared" si="14"/>
        <v>40</v>
      </c>
      <c r="T97" s="18">
        <f t="shared" si="15"/>
        <v>0.16</v>
      </c>
      <c r="U97" s="12">
        <f t="shared" si="22"/>
        <v>1</v>
      </c>
      <c r="V97" s="17">
        <f t="shared" si="16"/>
        <v>155.34318416245168</v>
      </c>
      <c r="W97" s="18">
        <f t="shared" si="17"/>
        <v>3.8835796040612918</v>
      </c>
      <c r="X97" s="26">
        <f t="shared" si="18"/>
        <v>0</v>
      </c>
    </row>
    <row r="98" spans="1:24" x14ac:dyDescent="0.35">
      <c r="A98" s="12">
        <f t="shared" si="23"/>
        <v>97</v>
      </c>
      <c r="B98" s="12">
        <f t="shared" si="19"/>
        <v>351237456412.9408</v>
      </c>
      <c r="C98" s="12">
        <f t="shared" si="20"/>
        <v>196</v>
      </c>
      <c r="D98" s="12">
        <f t="shared" si="21"/>
        <v>1</v>
      </c>
      <c r="E98" t="s">
        <v>561</v>
      </c>
      <c r="F98" t="s">
        <v>562</v>
      </c>
      <c r="G98" t="s">
        <v>248</v>
      </c>
      <c r="H98" t="s">
        <v>49</v>
      </c>
      <c r="I98" t="s">
        <v>563</v>
      </c>
      <c r="J98" t="s">
        <v>149</v>
      </c>
      <c r="K98" t="s">
        <v>244</v>
      </c>
      <c r="L98" t="s">
        <v>34</v>
      </c>
      <c r="M98">
        <v>5</v>
      </c>
      <c r="N98" t="s">
        <v>564</v>
      </c>
      <c r="O98" t="s">
        <v>565</v>
      </c>
      <c r="P98" s="44">
        <v>0</v>
      </c>
      <c r="Q98" s="26">
        <f t="shared" si="12"/>
        <v>161860</v>
      </c>
      <c r="R98" s="17">
        <f t="shared" si="13"/>
        <v>565</v>
      </c>
      <c r="S98" s="20">
        <f t="shared" si="14"/>
        <v>107.8</v>
      </c>
      <c r="T98" s="18">
        <f t="shared" si="15"/>
        <v>0.191</v>
      </c>
      <c r="U98" s="12">
        <f t="shared" si="22"/>
        <v>1.0010667903525048</v>
      </c>
      <c r="V98" s="17">
        <f t="shared" si="16"/>
        <v>351.07559620714079</v>
      </c>
      <c r="W98" s="18">
        <f t="shared" si="17"/>
        <v>3.2567309481181894</v>
      </c>
      <c r="X98" s="26">
        <f t="shared" si="18"/>
        <v>461.04030513274341</v>
      </c>
    </row>
    <row r="99" spans="1:24" x14ac:dyDescent="0.35">
      <c r="A99" s="12">
        <f t="shared" si="23"/>
        <v>98</v>
      </c>
      <c r="B99" s="12" t="str">
        <f t="shared" si="19"/>
        <v/>
      </c>
      <c r="C99" s="12" t="str">
        <f t="shared" si="20"/>
        <v/>
      </c>
      <c r="D99" s="12">
        <f t="shared" si="21"/>
        <v>111</v>
      </c>
      <c r="E99" t="s">
        <v>566</v>
      </c>
      <c r="F99" t="s">
        <v>567</v>
      </c>
      <c r="G99" t="s">
        <v>568</v>
      </c>
      <c r="H99" t="s">
        <v>451</v>
      </c>
      <c r="I99" t="s">
        <v>569</v>
      </c>
      <c r="J99" t="s">
        <v>313</v>
      </c>
      <c r="K99" t="s">
        <v>570</v>
      </c>
      <c r="L99" t="s">
        <v>71</v>
      </c>
      <c r="M99">
        <v>5</v>
      </c>
      <c r="N99" t="s">
        <v>36</v>
      </c>
      <c r="O99" t="s">
        <v>36</v>
      </c>
      <c r="P99" s="44">
        <v>0</v>
      </c>
      <c r="Q99" s="26">
        <f t="shared" si="12"/>
        <v>0</v>
      </c>
      <c r="R99" s="17">
        <f t="shared" si="13"/>
        <v>525</v>
      </c>
      <c r="S99" s="20">
        <f t="shared" si="14"/>
        <v>90.6</v>
      </c>
      <c r="T99" s="18">
        <f t="shared" si="15"/>
        <v>0.17299999999999999</v>
      </c>
      <c r="U99" s="12">
        <f t="shared" si="22"/>
        <v>1.0024834437086092</v>
      </c>
      <c r="V99" s="17">
        <f t="shared" si="16"/>
        <v>326.22068674114854</v>
      </c>
      <c r="W99" s="18">
        <f t="shared" si="17"/>
        <v>3.6006698315800061</v>
      </c>
      <c r="X99" s="26">
        <f t="shared" si="18"/>
        <v>0</v>
      </c>
    </row>
    <row r="100" spans="1:24" x14ac:dyDescent="0.35">
      <c r="A100" s="12">
        <f t="shared" si="23"/>
        <v>99</v>
      </c>
      <c r="B100" s="12">
        <f t="shared" si="19"/>
        <v>167800134044.44785</v>
      </c>
      <c r="C100" s="12">
        <f t="shared" si="20"/>
        <v>30</v>
      </c>
      <c r="D100" s="12">
        <f t="shared" si="21"/>
        <v>1</v>
      </c>
      <c r="E100" t="s">
        <v>571</v>
      </c>
      <c r="F100" t="s">
        <v>572</v>
      </c>
      <c r="G100" t="s">
        <v>183</v>
      </c>
      <c r="H100" t="s">
        <v>573</v>
      </c>
      <c r="I100" t="s">
        <v>574</v>
      </c>
      <c r="J100" t="s">
        <v>76</v>
      </c>
      <c r="K100" t="s">
        <v>40</v>
      </c>
      <c r="L100" t="s">
        <v>62</v>
      </c>
      <c r="M100">
        <v>5</v>
      </c>
      <c r="N100" t="s">
        <v>575</v>
      </c>
      <c r="O100" t="s">
        <v>576</v>
      </c>
      <c r="P100" s="44">
        <v>1</v>
      </c>
      <c r="Q100" s="26">
        <f t="shared" si="12"/>
        <v>29495</v>
      </c>
      <c r="R100" s="17">
        <f t="shared" si="13"/>
        <v>270</v>
      </c>
      <c r="S100" s="20">
        <f t="shared" si="14"/>
        <v>49</v>
      </c>
      <c r="T100" s="18">
        <f t="shared" si="15"/>
        <v>0.18099999999999999</v>
      </c>
      <c r="U100" s="12">
        <f t="shared" si="22"/>
        <v>0.99734693877551006</v>
      </c>
      <c r="V100" s="17">
        <f t="shared" si="16"/>
        <v>167.77063889544783</v>
      </c>
      <c r="W100" s="18">
        <f t="shared" si="17"/>
        <v>3.4238905897030172</v>
      </c>
      <c r="X100" s="26">
        <f t="shared" si="18"/>
        <v>175.80549370370369</v>
      </c>
    </row>
    <row r="101" spans="1:24" x14ac:dyDescent="0.35">
      <c r="A101" s="12">
        <f t="shared" si="23"/>
        <v>100</v>
      </c>
      <c r="B101" s="12">
        <f t="shared" si="19"/>
        <v>226833044046.47943</v>
      </c>
      <c r="C101" s="12">
        <f t="shared" si="20"/>
        <v>80</v>
      </c>
      <c r="D101" s="12">
        <f t="shared" si="21"/>
        <v>1</v>
      </c>
      <c r="E101" t="s">
        <v>577</v>
      </c>
      <c r="F101" t="s">
        <v>578</v>
      </c>
      <c r="G101" t="s">
        <v>579</v>
      </c>
      <c r="H101" t="s">
        <v>573</v>
      </c>
      <c r="I101" t="s">
        <v>580</v>
      </c>
      <c r="J101" t="s">
        <v>581</v>
      </c>
      <c r="K101" t="s">
        <v>582</v>
      </c>
      <c r="L101" t="s">
        <v>62</v>
      </c>
      <c r="M101">
        <v>5</v>
      </c>
      <c r="N101" t="s">
        <v>172</v>
      </c>
      <c r="O101" t="s">
        <v>583</v>
      </c>
      <c r="P101" s="44">
        <v>1</v>
      </c>
      <c r="Q101" s="26">
        <f t="shared" si="12"/>
        <v>31995</v>
      </c>
      <c r="R101" s="17">
        <f t="shared" si="13"/>
        <v>365</v>
      </c>
      <c r="S101" s="20">
        <f t="shared" si="14"/>
        <v>68.3</v>
      </c>
      <c r="T101" s="18">
        <f t="shared" si="15"/>
        <v>0.187</v>
      </c>
      <c r="U101" s="12">
        <f t="shared" si="22"/>
        <v>0.99934114202049784</v>
      </c>
      <c r="V101" s="17">
        <f t="shared" si="16"/>
        <v>226.80104887717945</v>
      </c>
      <c r="W101" s="18">
        <f t="shared" si="17"/>
        <v>3.3206595736043845</v>
      </c>
      <c r="X101" s="26">
        <f t="shared" si="18"/>
        <v>141.07077616438357</v>
      </c>
    </row>
    <row r="102" spans="1:24" x14ac:dyDescent="0.35">
      <c r="A102" s="12">
        <f t="shared" si="23"/>
        <v>101</v>
      </c>
      <c r="B102" s="12" t="str">
        <f t="shared" si="19"/>
        <v/>
      </c>
      <c r="C102" s="12" t="str">
        <f t="shared" si="20"/>
        <v/>
      </c>
      <c r="D102" s="12">
        <f t="shared" si="21"/>
        <v>111</v>
      </c>
      <c r="E102" t="s">
        <v>584</v>
      </c>
      <c r="F102" t="s">
        <v>585</v>
      </c>
      <c r="G102" t="s">
        <v>356</v>
      </c>
      <c r="H102" t="s">
        <v>67</v>
      </c>
      <c r="I102" t="s">
        <v>534</v>
      </c>
      <c r="J102" t="s">
        <v>586</v>
      </c>
      <c r="K102" t="s">
        <v>155</v>
      </c>
      <c r="L102" t="s">
        <v>62</v>
      </c>
      <c r="M102">
        <v>7</v>
      </c>
      <c r="N102" t="s">
        <v>587</v>
      </c>
      <c r="O102" t="s">
        <v>36</v>
      </c>
      <c r="P102" s="44">
        <v>0</v>
      </c>
      <c r="Q102" s="26">
        <f t="shared" si="12"/>
        <v>0</v>
      </c>
      <c r="R102" s="17">
        <f t="shared" si="13"/>
        <v>205</v>
      </c>
      <c r="S102" s="20">
        <f t="shared" si="14"/>
        <v>60</v>
      </c>
      <c r="T102" s="18">
        <f t="shared" si="15"/>
        <v>0.29299999999999998</v>
      </c>
      <c r="U102" s="12">
        <f t="shared" si="22"/>
        <v>1.0010833333333333</v>
      </c>
      <c r="V102" s="17">
        <f t="shared" si="16"/>
        <v>127.38141101321038</v>
      </c>
      <c r="W102" s="18">
        <f t="shared" si="17"/>
        <v>2.1230235168868399</v>
      </c>
      <c r="X102" s="26">
        <f t="shared" si="18"/>
        <v>0</v>
      </c>
    </row>
    <row r="103" spans="1:24" x14ac:dyDescent="0.35">
      <c r="A103" s="12">
        <f t="shared" si="23"/>
        <v>102</v>
      </c>
      <c r="B103" s="12" t="str">
        <f t="shared" si="19"/>
        <v/>
      </c>
      <c r="C103" s="12" t="str">
        <f t="shared" si="20"/>
        <v/>
      </c>
      <c r="D103" s="12">
        <f t="shared" si="21"/>
        <v>111</v>
      </c>
      <c r="E103" t="s">
        <v>588</v>
      </c>
      <c r="F103" t="s">
        <v>585</v>
      </c>
      <c r="G103" t="s">
        <v>356</v>
      </c>
      <c r="H103" t="s">
        <v>67</v>
      </c>
      <c r="I103" t="s">
        <v>534</v>
      </c>
      <c r="J103" t="s">
        <v>586</v>
      </c>
      <c r="K103" t="s">
        <v>155</v>
      </c>
      <c r="L103" t="s">
        <v>62</v>
      </c>
      <c r="M103">
        <v>7</v>
      </c>
      <c r="N103" t="s">
        <v>589</v>
      </c>
      <c r="O103" t="s">
        <v>36</v>
      </c>
      <c r="P103" s="44">
        <v>0</v>
      </c>
      <c r="Q103" s="26">
        <f t="shared" si="12"/>
        <v>0</v>
      </c>
      <c r="R103" s="17">
        <f t="shared" si="13"/>
        <v>205</v>
      </c>
      <c r="S103" s="20">
        <f t="shared" si="14"/>
        <v>60</v>
      </c>
      <c r="T103" s="18">
        <f t="shared" si="15"/>
        <v>0.29299999999999998</v>
      </c>
      <c r="U103" s="12">
        <f t="shared" si="22"/>
        <v>1.0010833333333333</v>
      </c>
      <c r="V103" s="17">
        <f t="shared" si="16"/>
        <v>127.38141101321038</v>
      </c>
      <c r="W103" s="18">
        <f t="shared" si="17"/>
        <v>2.1230235168868399</v>
      </c>
      <c r="X103" s="26">
        <f t="shared" si="18"/>
        <v>0</v>
      </c>
    </row>
    <row r="104" spans="1:24" x14ac:dyDescent="0.35">
      <c r="A104" s="12">
        <f t="shared" si="23"/>
        <v>103</v>
      </c>
      <c r="B104" s="12">
        <f t="shared" si="19"/>
        <v>127415446163.51039</v>
      </c>
      <c r="C104" s="12">
        <f t="shared" si="20"/>
        <v>20</v>
      </c>
      <c r="D104" s="12">
        <f t="shared" si="21"/>
        <v>1</v>
      </c>
      <c r="E104" t="s">
        <v>590</v>
      </c>
      <c r="F104" t="s">
        <v>591</v>
      </c>
      <c r="G104" t="s">
        <v>533</v>
      </c>
      <c r="H104" t="s">
        <v>58</v>
      </c>
      <c r="I104" t="s">
        <v>534</v>
      </c>
      <c r="J104" t="s">
        <v>535</v>
      </c>
      <c r="K104" t="s">
        <v>421</v>
      </c>
      <c r="L104" t="s">
        <v>62</v>
      </c>
      <c r="M104">
        <v>7</v>
      </c>
      <c r="N104" t="s">
        <v>592</v>
      </c>
      <c r="O104" t="s">
        <v>593</v>
      </c>
      <c r="P104" s="44">
        <v>1</v>
      </c>
      <c r="Q104" s="26">
        <f t="shared" si="12"/>
        <v>34035</v>
      </c>
      <c r="R104" s="17">
        <f t="shared" si="13"/>
        <v>205</v>
      </c>
      <c r="S104" s="20">
        <f t="shared" si="14"/>
        <v>46.3</v>
      </c>
      <c r="T104" s="18">
        <f t="shared" si="15"/>
        <v>0.22600000000000001</v>
      </c>
      <c r="U104" s="12">
        <f t="shared" si="22"/>
        <v>1.000647948164147</v>
      </c>
      <c r="V104" s="17">
        <f t="shared" si="16"/>
        <v>127.38141101321038</v>
      </c>
      <c r="W104" s="18">
        <f t="shared" si="17"/>
        <v>2.7512183804149113</v>
      </c>
      <c r="X104" s="26">
        <f t="shared" si="18"/>
        <v>267.18969219512195</v>
      </c>
    </row>
    <row r="105" spans="1:24" x14ac:dyDescent="0.35">
      <c r="A105" s="12">
        <f t="shared" si="23"/>
        <v>104</v>
      </c>
      <c r="B105" s="12">
        <f t="shared" si="19"/>
        <v>124309182481.26135</v>
      </c>
      <c r="C105" s="12">
        <f t="shared" si="20"/>
        <v>17</v>
      </c>
      <c r="D105" s="12">
        <f t="shared" si="21"/>
        <v>1</v>
      </c>
      <c r="E105" t="s">
        <v>594</v>
      </c>
      <c r="F105" t="s">
        <v>591</v>
      </c>
      <c r="G105" t="s">
        <v>533</v>
      </c>
      <c r="H105" t="s">
        <v>58</v>
      </c>
      <c r="I105" t="s">
        <v>539</v>
      </c>
      <c r="J105" t="s">
        <v>540</v>
      </c>
      <c r="K105" t="s">
        <v>541</v>
      </c>
      <c r="L105" t="s">
        <v>62</v>
      </c>
      <c r="M105">
        <v>7</v>
      </c>
      <c r="N105" t="s">
        <v>595</v>
      </c>
      <c r="O105" t="s">
        <v>596</v>
      </c>
      <c r="P105" s="44">
        <v>1</v>
      </c>
      <c r="Q105" s="26">
        <f t="shared" si="12"/>
        <v>34635</v>
      </c>
      <c r="R105" s="17">
        <f t="shared" si="13"/>
        <v>200</v>
      </c>
      <c r="S105" s="20">
        <f t="shared" si="14"/>
        <v>46.3</v>
      </c>
      <c r="T105" s="18">
        <f t="shared" si="15"/>
        <v>0.23200000000000001</v>
      </c>
      <c r="U105" s="12">
        <f t="shared" si="22"/>
        <v>1.002159827213823</v>
      </c>
      <c r="V105" s="17">
        <f t="shared" si="16"/>
        <v>124.27454732996135</v>
      </c>
      <c r="W105" s="18">
        <f t="shared" si="17"/>
        <v>2.6841154930877185</v>
      </c>
      <c r="X105" s="26">
        <f t="shared" si="18"/>
        <v>278.69745449999999</v>
      </c>
    </row>
    <row r="106" spans="1:24" x14ac:dyDescent="0.35">
      <c r="A106" s="12">
        <f t="shared" si="23"/>
        <v>105</v>
      </c>
      <c r="B106" s="12">
        <f t="shared" si="19"/>
        <v>127412906165.51039</v>
      </c>
      <c r="C106" s="12">
        <f t="shared" si="20"/>
        <v>18</v>
      </c>
      <c r="D106" s="12">
        <f t="shared" si="21"/>
        <v>1</v>
      </c>
      <c r="E106" t="s">
        <v>597</v>
      </c>
      <c r="F106" t="s">
        <v>598</v>
      </c>
      <c r="G106" t="s">
        <v>533</v>
      </c>
      <c r="H106" t="s">
        <v>58</v>
      </c>
      <c r="I106" t="s">
        <v>534</v>
      </c>
      <c r="J106" t="s">
        <v>535</v>
      </c>
      <c r="K106" t="s">
        <v>421</v>
      </c>
      <c r="L106" t="s">
        <v>62</v>
      </c>
      <c r="M106">
        <v>5</v>
      </c>
      <c r="N106" t="s">
        <v>599</v>
      </c>
      <c r="O106" t="s">
        <v>600</v>
      </c>
      <c r="P106" s="44">
        <v>1</v>
      </c>
      <c r="Q106" s="26">
        <f t="shared" si="12"/>
        <v>31495</v>
      </c>
      <c r="R106" s="17">
        <f t="shared" si="13"/>
        <v>205</v>
      </c>
      <c r="S106" s="20">
        <f t="shared" si="14"/>
        <v>46.3</v>
      </c>
      <c r="T106" s="18">
        <f t="shared" si="15"/>
        <v>0.22600000000000001</v>
      </c>
      <c r="U106" s="12">
        <f t="shared" si="22"/>
        <v>1.000647948164147</v>
      </c>
      <c r="V106" s="17">
        <f t="shared" si="16"/>
        <v>127.38141101321038</v>
      </c>
      <c r="W106" s="18">
        <f t="shared" si="17"/>
        <v>2.7512183804149113</v>
      </c>
      <c r="X106" s="26">
        <f t="shared" si="18"/>
        <v>247.24957707317074</v>
      </c>
    </row>
    <row r="107" spans="1:24" x14ac:dyDescent="0.35">
      <c r="A107" s="12">
        <f t="shared" si="23"/>
        <v>106</v>
      </c>
      <c r="B107" s="12">
        <f t="shared" si="19"/>
        <v>124307042483.26135</v>
      </c>
      <c r="C107" s="12">
        <f t="shared" si="20"/>
        <v>15</v>
      </c>
      <c r="D107" s="12">
        <f t="shared" si="21"/>
        <v>1</v>
      </c>
      <c r="E107" t="s">
        <v>601</v>
      </c>
      <c r="F107" t="s">
        <v>598</v>
      </c>
      <c r="G107" t="s">
        <v>533</v>
      </c>
      <c r="H107" t="s">
        <v>58</v>
      </c>
      <c r="I107" t="s">
        <v>539</v>
      </c>
      <c r="J107" t="s">
        <v>540</v>
      </c>
      <c r="K107" t="s">
        <v>541</v>
      </c>
      <c r="L107" t="s">
        <v>62</v>
      </c>
      <c r="M107">
        <v>7</v>
      </c>
      <c r="N107" t="s">
        <v>602</v>
      </c>
      <c r="O107" t="s">
        <v>603</v>
      </c>
      <c r="P107" s="44">
        <v>1</v>
      </c>
      <c r="Q107" s="26">
        <f t="shared" si="12"/>
        <v>32495</v>
      </c>
      <c r="R107" s="17">
        <f t="shared" si="13"/>
        <v>200</v>
      </c>
      <c r="S107" s="20">
        <f t="shared" si="14"/>
        <v>46.3</v>
      </c>
      <c r="T107" s="18">
        <f t="shared" si="15"/>
        <v>0.23200000000000001</v>
      </c>
      <c r="U107" s="12">
        <f t="shared" si="22"/>
        <v>1.002159827213823</v>
      </c>
      <c r="V107" s="17">
        <f t="shared" si="16"/>
        <v>124.27454732996135</v>
      </c>
      <c r="W107" s="18">
        <f t="shared" si="17"/>
        <v>2.6841154930877185</v>
      </c>
      <c r="X107" s="26">
        <f t="shared" si="18"/>
        <v>261.47751649999998</v>
      </c>
    </row>
    <row r="108" spans="1:24" x14ac:dyDescent="0.35">
      <c r="A108" s="12">
        <f t="shared" si="23"/>
        <v>107</v>
      </c>
      <c r="B108" s="12">
        <f t="shared" si="19"/>
        <v>236164630092.42657</v>
      </c>
      <c r="C108" s="12">
        <f t="shared" si="20"/>
        <v>89</v>
      </c>
      <c r="D108" s="12">
        <f t="shared" si="21"/>
        <v>1</v>
      </c>
      <c r="E108" t="s">
        <v>604</v>
      </c>
      <c r="F108" t="s">
        <v>605</v>
      </c>
      <c r="G108" t="s">
        <v>402</v>
      </c>
      <c r="H108" t="s">
        <v>521</v>
      </c>
      <c r="I108" t="s">
        <v>606</v>
      </c>
      <c r="J108" t="s">
        <v>607</v>
      </c>
      <c r="K108" t="s">
        <v>345</v>
      </c>
      <c r="L108" t="s">
        <v>71</v>
      </c>
      <c r="M108">
        <v>5</v>
      </c>
      <c r="N108" t="s">
        <v>608</v>
      </c>
      <c r="O108" t="s">
        <v>609</v>
      </c>
      <c r="P108" s="44">
        <v>1</v>
      </c>
      <c r="Q108" s="26">
        <f t="shared" si="12"/>
        <v>42990</v>
      </c>
      <c r="R108" s="17">
        <f t="shared" si="13"/>
        <v>380</v>
      </c>
      <c r="S108" s="20">
        <f t="shared" si="14"/>
        <v>57.5</v>
      </c>
      <c r="T108" s="18">
        <f t="shared" si="15"/>
        <v>0.151</v>
      </c>
      <c r="U108" s="12">
        <f t="shared" si="22"/>
        <v>0.99791304347826082</v>
      </c>
      <c r="V108" s="17">
        <f t="shared" si="16"/>
        <v>236.12163992692658</v>
      </c>
      <c r="W108" s="18">
        <f t="shared" si="17"/>
        <v>4.1064633030769837</v>
      </c>
      <c r="X108" s="26">
        <f t="shared" si="18"/>
        <v>182.06717526315788</v>
      </c>
    </row>
    <row r="109" spans="1:24" x14ac:dyDescent="0.35">
      <c r="A109" s="12">
        <f t="shared" si="23"/>
        <v>108</v>
      </c>
      <c r="B109" s="12">
        <f t="shared" si="19"/>
        <v>267240986945.41693</v>
      </c>
      <c r="C109" s="12">
        <f t="shared" si="20"/>
        <v>138</v>
      </c>
      <c r="D109" s="12">
        <f t="shared" si="21"/>
        <v>1</v>
      </c>
      <c r="E109" t="s">
        <v>610</v>
      </c>
      <c r="F109" t="s">
        <v>514</v>
      </c>
      <c r="G109" t="s">
        <v>611</v>
      </c>
      <c r="H109" t="s">
        <v>67</v>
      </c>
      <c r="I109" t="s">
        <v>612</v>
      </c>
      <c r="J109" t="s">
        <v>613</v>
      </c>
      <c r="K109" t="s">
        <v>198</v>
      </c>
      <c r="L109" t="s">
        <v>71</v>
      </c>
      <c r="M109">
        <v>5</v>
      </c>
      <c r="N109" t="s">
        <v>614</v>
      </c>
      <c r="O109" t="s">
        <v>615</v>
      </c>
      <c r="P109" s="44">
        <v>1</v>
      </c>
      <c r="Q109" s="26">
        <f t="shared" si="12"/>
        <v>50710</v>
      </c>
      <c r="R109" s="17">
        <f t="shared" si="13"/>
        <v>430</v>
      </c>
      <c r="S109" s="20">
        <f t="shared" si="14"/>
        <v>77</v>
      </c>
      <c r="T109" s="18">
        <f t="shared" si="15"/>
        <v>0.17899999999999999</v>
      </c>
      <c r="U109" s="12">
        <f t="shared" si="22"/>
        <v>0.99961038961038962</v>
      </c>
      <c r="V109" s="17">
        <f t="shared" si="16"/>
        <v>267.19027675941692</v>
      </c>
      <c r="W109" s="18">
        <f t="shared" si="17"/>
        <v>3.470003594278142</v>
      </c>
      <c r="X109" s="26">
        <f t="shared" si="18"/>
        <v>189.78984046511627</v>
      </c>
    </row>
    <row r="110" spans="1:24" x14ac:dyDescent="0.35">
      <c r="A110" s="12">
        <f t="shared" si="23"/>
        <v>109</v>
      </c>
      <c r="B110" s="12">
        <f t="shared" si="19"/>
        <v>267242461946.41693</v>
      </c>
      <c r="C110" s="12">
        <f t="shared" si="20"/>
        <v>139</v>
      </c>
      <c r="D110" s="12">
        <f t="shared" si="21"/>
        <v>1</v>
      </c>
      <c r="E110" t="s">
        <v>616</v>
      </c>
      <c r="F110" t="s">
        <v>514</v>
      </c>
      <c r="G110" t="s">
        <v>579</v>
      </c>
      <c r="H110" t="s">
        <v>67</v>
      </c>
      <c r="I110" t="s">
        <v>612</v>
      </c>
      <c r="J110" t="s">
        <v>613</v>
      </c>
      <c r="K110" t="s">
        <v>198</v>
      </c>
      <c r="L110" t="s">
        <v>71</v>
      </c>
      <c r="M110">
        <v>5</v>
      </c>
      <c r="N110" t="s">
        <v>617</v>
      </c>
      <c r="O110" t="s">
        <v>618</v>
      </c>
      <c r="P110" s="44">
        <v>1</v>
      </c>
      <c r="Q110" s="26">
        <f t="shared" si="12"/>
        <v>52185</v>
      </c>
      <c r="R110" s="17">
        <f t="shared" si="13"/>
        <v>430</v>
      </c>
      <c r="S110" s="20">
        <f t="shared" si="14"/>
        <v>77</v>
      </c>
      <c r="T110" s="18">
        <f t="shared" si="15"/>
        <v>0.17899999999999999</v>
      </c>
      <c r="U110" s="12">
        <f t="shared" si="22"/>
        <v>0.99961038961038962</v>
      </c>
      <c r="V110" s="17">
        <f t="shared" si="16"/>
        <v>267.19027675941692</v>
      </c>
      <c r="W110" s="18">
        <f t="shared" si="17"/>
        <v>3.470003594278142</v>
      </c>
      <c r="X110" s="26">
        <f t="shared" si="18"/>
        <v>195.31025093023254</v>
      </c>
    </row>
    <row r="111" spans="1:24" x14ac:dyDescent="0.35">
      <c r="A111" s="12">
        <f t="shared" si="23"/>
        <v>110</v>
      </c>
      <c r="B111" s="12">
        <f t="shared" si="19"/>
        <v>251712503531.17172</v>
      </c>
      <c r="C111" s="12">
        <f t="shared" si="20"/>
        <v>115</v>
      </c>
      <c r="D111" s="12">
        <f t="shared" si="21"/>
        <v>1</v>
      </c>
      <c r="E111" t="s">
        <v>619</v>
      </c>
      <c r="F111" t="s">
        <v>514</v>
      </c>
      <c r="G111" t="s">
        <v>620</v>
      </c>
      <c r="H111" t="s">
        <v>120</v>
      </c>
      <c r="I111" t="s">
        <v>50</v>
      </c>
      <c r="J111" t="s">
        <v>488</v>
      </c>
      <c r="K111" t="s">
        <v>621</v>
      </c>
      <c r="L111" t="s">
        <v>34</v>
      </c>
      <c r="M111">
        <v>5</v>
      </c>
      <c r="N111" t="s">
        <v>622</v>
      </c>
      <c r="O111" t="s">
        <v>623</v>
      </c>
      <c r="P111" s="44">
        <v>1</v>
      </c>
      <c r="Q111" s="26">
        <f t="shared" si="12"/>
        <v>56545</v>
      </c>
      <c r="R111" s="17">
        <f t="shared" si="13"/>
        <v>405</v>
      </c>
      <c r="S111" s="20">
        <f t="shared" si="14"/>
        <v>77</v>
      </c>
      <c r="T111" s="18">
        <f t="shared" si="15"/>
        <v>0.19</v>
      </c>
      <c r="U111" s="12">
        <f t="shared" si="22"/>
        <v>0.99935064935064932</v>
      </c>
      <c r="V111" s="17">
        <f t="shared" si="16"/>
        <v>251.65595834317173</v>
      </c>
      <c r="W111" s="18">
        <f t="shared" si="17"/>
        <v>3.2682591992619705</v>
      </c>
      <c r="X111" s="26">
        <f t="shared" si="18"/>
        <v>224.69167975308642</v>
      </c>
    </row>
    <row r="112" spans="1:24" x14ac:dyDescent="0.35">
      <c r="A112" s="12">
        <f t="shared" si="23"/>
        <v>111</v>
      </c>
      <c r="B112" s="12">
        <f t="shared" si="19"/>
        <v>208215176956.18527</v>
      </c>
      <c r="C112" s="12">
        <f t="shared" si="20"/>
        <v>62</v>
      </c>
      <c r="D112" s="12">
        <f t="shared" si="21"/>
        <v>1</v>
      </c>
      <c r="E112" t="s">
        <v>624</v>
      </c>
      <c r="F112" t="s">
        <v>482</v>
      </c>
      <c r="G112" t="s">
        <v>625</v>
      </c>
      <c r="H112" t="s">
        <v>67</v>
      </c>
      <c r="I112" t="s">
        <v>419</v>
      </c>
      <c r="J112" t="s">
        <v>472</v>
      </c>
      <c r="K112" t="s">
        <v>404</v>
      </c>
      <c r="L112" t="s">
        <v>34</v>
      </c>
      <c r="M112">
        <v>7</v>
      </c>
      <c r="N112" t="s">
        <v>626</v>
      </c>
      <c r="O112" t="s">
        <v>627</v>
      </c>
      <c r="P112" s="44">
        <v>1</v>
      </c>
      <c r="Q112" s="26">
        <f t="shared" si="12"/>
        <v>55310</v>
      </c>
      <c r="R112" s="17">
        <f t="shared" si="13"/>
        <v>335</v>
      </c>
      <c r="S112" s="20">
        <f t="shared" si="14"/>
        <v>66.5</v>
      </c>
      <c r="T112" s="18">
        <f t="shared" si="15"/>
        <v>0.19900000000000001</v>
      </c>
      <c r="U112" s="12">
        <f t="shared" si="22"/>
        <v>1.002481203007519</v>
      </c>
      <c r="V112" s="17">
        <f t="shared" si="16"/>
        <v>208.15986677768527</v>
      </c>
      <c r="W112" s="18">
        <f t="shared" si="17"/>
        <v>3.1302235605666957</v>
      </c>
      <c r="X112" s="26">
        <f t="shared" si="18"/>
        <v>265.70924000000002</v>
      </c>
    </row>
    <row r="113" spans="1:24" x14ac:dyDescent="0.35">
      <c r="A113" s="12">
        <f t="shared" si="23"/>
        <v>112</v>
      </c>
      <c r="B113" s="12">
        <f t="shared" si="19"/>
        <v>279723731689.11304</v>
      </c>
      <c r="C113" s="12">
        <f t="shared" si="20"/>
        <v>156</v>
      </c>
      <c r="D113" s="12">
        <f t="shared" si="21"/>
        <v>1</v>
      </c>
      <c r="E113" t="s">
        <v>628</v>
      </c>
      <c r="F113" t="s">
        <v>629</v>
      </c>
      <c r="G113" t="s">
        <v>74</v>
      </c>
      <c r="H113" t="s">
        <v>49</v>
      </c>
      <c r="I113" t="s">
        <v>516</v>
      </c>
      <c r="J113" t="s">
        <v>522</v>
      </c>
      <c r="K113" t="s">
        <v>630</v>
      </c>
      <c r="L113" t="s">
        <v>34</v>
      </c>
      <c r="M113">
        <v>4</v>
      </c>
      <c r="N113" t="s">
        <v>631</v>
      </c>
      <c r="O113" t="s">
        <v>632</v>
      </c>
      <c r="P113" s="44">
        <v>1</v>
      </c>
      <c r="Q113" s="26">
        <f t="shared" si="12"/>
        <v>106000</v>
      </c>
      <c r="R113" s="17">
        <f t="shared" si="13"/>
        <v>450</v>
      </c>
      <c r="S113" s="20">
        <f t="shared" si="14"/>
        <v>83.7</v>
      </c>
      <c r="T113" s="18">
        <f t="shared" si="15"/>
        <v>0.186</v>
      </c>
      <c r="U113" s="12">
        <f t="shared" si="22"/>
        <v>1</v>
      </c>
      <c r="V113" s="17">
        <f t="shared" si="16"/>
        <v>279.61773149241304</v>
      </c>
      <c r="W113" s="18">
        <f t="shared" si="17"/>
        <v>3.3407136379021867</v>
      </c>
      <c r="X113" s="26">
        <f t="shared" si="18"/>
        <v>379.08897777777776</v>
      </c>
    </row>
    <row r="114" spans="1:24" x14ac:dyDescent="0.35">
      <c r="A114" s="12">
        <f t="shared" si="23"/>
        <v>113</v>
      </c>
      <c r="B114" s="12">
        <f t="shared" si="19"/>
        <v>264190413273.86786</v>
      </c>
      <c r="C114" s="12">
        <f t="shared" si="20"/>
        <v>135</v>
      </c>
      <c r="D114" s="12">
        <f t="shared" si="21"/>
        <v>1</v>
      </c>
      <c r="E114" t="s">
        <v>633</v>
      </c>
      <c r="F114" t="s">
        <v>629</v>
      </c>
      <c r="G114" t="s">
        <v>74</v>
      </c>
      <c r="H114" t="s">
        <v>49</v>
      </c>
      <c r="I114" t="s">
        <v>84</v>
      </c>
      <c r="J114" t="s">
        <v>85</v>
      </c>
      <c r="K114" t="s">
        <v>86</v>
      </c>
      <c r="L114" t="s">
        <v>34</v>
      </c>
      <c r="M114">
        <v>4</v>
      </c>
      <c r="N114" t="s">
        <v>634</v>
      </c>
      <c r="O114" t="s">
        <v>635</v>
      </c>
      <c r="P114" s="44">
        <v>1</v>
      </c>
      <c r="Q114" s="26">
        <f t="shared" si="12"/>
        <v>107000</v>
      </c>
      <c r="R114" s="17">
        <f t="shared" si="13"/>
        <v>425</v>
      </c>
      <c r="S114" s="20">
        <f t="shared" si="14"/>
        <v>83.7</v>
      </c>
      <c r="T114" s="18">
        <f t="shared" si="15"/>
        <v>0.19700000000000001</v>
      </c>
      <c r="U114" s="12">
        <f t="shared" si="22"/>
        <v>1.0002986857825569</v>
      </c>
      <c r="V114" s="17">
        <f t="shared" si="16"/>
        <v>264.08341307616786</v>
      </c>
      <c r="W114" s="18">
        <f t="shared" si="17"/>
        <v>3.1551184357965094</v>
      </c>
      <c r="X114" s="26">
        <f t="shared" si="18"/>
        <v>405.17501176470591</v>
      </c>
    </row>
    <row r="115" spans="1:24" x14ac:dyDescent="0.35">
      <c r="A115" s="12">
        <f t="shared" si="23"/>
        <v>114</v>
      </c>
      <c r="B115" s="12">
        <f t="shared" si="19"/>
        <v>208205576956.68527</v>
      </c>
      <c r="C115" s="12">
        <f t="shared" si="20"/>
        <v>61</v>
      </c>
      <c r="D115" s="12">
        <f t="shared" si="21"/>
        <v>1</v>
      </c>
      <c r="E115" t="s">
        <v>636</v>
      </c>
      <c r="F115" t="s">
        <v>637</v>
      </c>
      <c r="G115" t="s">
        <v>147</v>
      </c>
      <c r="H115" t="s">
        <v>67</v>
      </c>
      <c r="I115" t="s">
        <v>419</v>
      </c>
      <c r="J115" t="s">
        <v>149</v>
      </c>
      <c r="K115" t="s">
        <v>192</v>
      </c>
      <c r="L115" t="s">
        <v>62</v>
      </c>
      <c r="M115">
        <v>5</v>
      </c>
      <c r="N115" t="s">
        <v>213</v>
      </c>
      <c r="O115" t="s">
        <v>638</v>
      </c>
      <c r="P115" s="44">
        <v>1</v>
      </c>
      <c r="Q115" s="26">
        <f t="shared" si="12"/>
        <v>45710</v>
      </c>
      <c r="R115" s="17">
        <f t="shared" si="13"/>
        <v>335</v>
      </c>
      <c r="S115" s="20">
        <f t="shared" si="14"/>
        <v>64</v>
      </c>
      <c r="T115" s="18">
        <f t="shared" si="15"/>
        <v>0.191</v>
      </c>
      <c r="U115" s="12">
        <f t="shared" si="22"/>
        <v>0.99976562499999999</v>
      </c>
      <c r="V115" s="17">
        <f t="shared" si="16"/>
        <v>208.15986677768527</v>
      </c>
      <c r="W115" s="18">
        <f t="shared" si="17"/>
        <v>3.2524979184013323</v>
      </c>
      <c r="X115" s="26">
        <f t="shared" si="18"/>
        <v>219.59083999999999</v>
      </c>
    </row>
    <row r="116" spans="1:24" x14ac:dyDescent="0.35">
      <c r="A116" s="12">
        <f t="shared" si="23"/>
        <v>115</v>
      </c>
      <c r="B116" s="12">
        <f t="shared" si="19"/>
        <v>205105113274.43625</v>
      </c>
      <c r="C116" s="12">
        <f t="shared" si="20"/>
        <v>58</v>
      </c>
      <c r="D116" s="12">
        <f t="shared" si="21"/>
        <v>1</v>
      </c>
      <c r="E116" t="s">
        <v>639</v>
      </c>
      <c r="F116" t="s">
        <v>637</v>
      </c>
      <c r="G116" t="s">
        <v>190</v>
      </c>
      <c r="H116" t="s">
        <v>67</v>
      </c>
      <c r="I116" t="s">
        <v>427</v>
      </c>
      <c r="J116" t="s">
        <v>545</v>
      </c>
      <c r="K116" t="s">
        <v>473</v>
      </c>
      <c r="L116" t="s">
        <v>34</v>
      </c>
      <c r="M116">
        <v>5</v>
      </c>
      <c r="N116" t="s">
        <v>640</v>
      </c>
      <c r="O116" t="s">
        <v>641</v>
      </c>
      <c r="P116" s="44">
        <v>1</v>
      </c>
      <c r="Q116" s="26">
        <f t="shared" si="12"/>
        <v>52110</v>
      </c>
      <c r="R116" s="17">
        <f t="shared" si="13"/>
        <v>330</v>
      </c>
      <c r="S116" s="20">
        <f t="shared" si="14"/>
        <v>64</v>
      </c>
      <c r="T116" s="18">
        <f t="shared" si="15"/>
        <v>0.19400000000000001</v>
      </c>
      <c r="U116" s="12">
        <f t="shared" si="22"/>
        <v>1.0003124999999999</v>
      </c>
      <c r="V116" s="17">
        <f t="shared" si="16"/>
        <v>205.05300309443624</v>
      </c>
      <c r="W116" s="18">
        <f t="shared" si="17"/>
        <v>3.2039531733505662</v>
      </c>
      <c r="X116" s="26">
        <f t="shared" si="18"/>
        <v>254.12941636363635</v>
      </c>
    </row>
    <row r="117" spans="1:24" x14ac:dyDescent="0.35">
      <c r="A117" s="12">
        <f t="shared" si="23"/>
        <v>116</v>
      </c>
      <c r="B117" s="12">
        <f t="shared" si="19"/>
        <v>198889270908.93817</v>
      </c>
      <c r="C117" s="12">
        <f t="shared" si="20"/>
        <v>55</v>
      </c>
      <c r="D117" s="12">
        <f t="shared" si="21"/>
        <v>1</v>
      </c>
      <c r="E117" t="s">
        <v>642</v>
      </c>
      <c r="F117" t="s">
        <v>637</v>
      </c>
      <c r="G117" t="s">
        <v>190</v>
      </c>
      <c r="H117" t="s">
        <v>67</v>
      </c>
      <c r="I117" t="s">
        <v>211</v>
      </c>
      <c r="J117" t="s">
        <v>219</v>
      </c>
      <c r="K117" t="s">
        <v>404</v>
      </c>
      <c r="L117" t="s">
        <v>34</v>
      </c>
      <c r="M117">
        <v>5</v>
      </c>
      <c r="N117" t="s">
        <v>643</v>
      </c>
      <c r="O117" t="s">
        <v>644</v>
      </c>
      <c r="P117" s="44">
        <v>1</v>
      </c>
      <c r="Q117" s="26">
        <f t="shared" si="12"/>
        <v>49995</v>
      </c>
      <c r="R117" s="17">
        <f t="shared" si="13"/>
        <v>320</v>
      </c>
      <c r="S117" s="20">
        <f t="shared" si="14"/>
        <v>64</v>
      </c>
      <c r="T117" s="18">
        <f t="shared" si="15"/>
        <v>0.2</v>
      </c>
      <c r="U117" s="12">
        <f t="shared" si="22"/>
        <v>1</v>
      </c>
      <c r="V117" s="17">
        <f t="shared" si="16"/>
        <v>198.83927572793817</v>
      </c>
      <c r="W117" s="18">
        <f t="shared" si="17"/>
        <v>3.1068636832490339</v>
      </c>
      <c r="X117" s="26">
        <f t="shared" si="18"/>
        <v>251.43422906249998</v>
      </c>
    </row>
    <row r="118" spans="1:24" x14ac:dyDescent="0.35">
      <c r="A118" s="12">
        <f t="shared" si="23"/>
        <v>117</v>
      </c>
      <c r="B118" s="12">
        <f t="shared" si="19"/>
        <v>180232688792.74396</v>
      </c>
      <c r="C118" s="12">
        <f t="shared" si="20"/>
        <v>34</v>
      </c>
      <c r="D118" s="12">
        <f t="shared" si="21"/>
        <v>1</v>
      </c>
      <c r="E118" t="s">
        <v>645</v>
      </c>
      <c r="F118" t="s">
        <v>646</v>
      </c>
      <c r="G118" t="s">
        <v>647</v>
      </c>
      <c r="H118" t="s">
        <v>150</v>
      </c>
      <c r="I118" t="s">
        <v>648</v>
      </c>
      <c r="J118" t="s">
        <v>250</v>
      </c>
      <c r="K118" t="s">
        <v>510</v>
      </c>
      <c r="L118" t="s">
        <v>62</v>
      </c>
      <c r="M118">
        <v>5</v>
      </c>
      <c r="N118" t="s">
        <v>649</v>
      </c>
      <c r="O118" t="s">
        <v>650</v>
      </c>
      <c r="P118" s="44">
        <v>1</v>
      </c>
      <c r="Q118" s="26">
        <f t="shared" si="12"/>
        <v>34595</v>
      </c>
      <c r="R118" s="17">
        <f t="shared" si="13"/>
        <v>290</v>
      </c>
      <c r="S118" s="20">
        <f t="shared" si="14"/>
        <v>46.3</v>
      </c>
      <c r="T118" s="18">
        <f t="shared" si="15"/>
        <v>0.16</v>
      </c>
      <c r="U118" s="12">
        <f t="shared" si="22"/>
        <v>1.002159827213823</v>
      </c>
      <c r="V118" s="17">
        <f t="shared" si="16"/>
        <v>180.19809362844396</v>
      </c>
      <c r="W118" s="18">
        <f t="shared" si="17"/>
        <v>3.8919674649771916</v>
      </c>
      <c r="X118" s="26">
        <f t="shared" si="18"/>
        <v>191.98316310344828</v>
      </c>
    </row>
    <row r="119" spans="1:24" x14ac:dyDescent="0.35">
      <c r="A119" s="12">
        <f t="shared" si="23"/>
        <v>118</v>
      </c>
      <c r="B119" s="12">
        <f t="shared" si="19"/>
        <v>161592061694.24976</v>
      </c>
      <c r="C119" s="12">
        <f t="shared" si="20"/>
        <v>29</v>
      </c>
      <c r="D119" s="12">
        <f t="shared" si="21"/>
        <v>1</v>
      </c>
      <c r="E119" t="s">
        <v>651</v>
      </c>
      <c r="F119" t="s">
        <v>646</v>
      </c>
      <c r="G119" t="s">
        <v>233</v>
      </c>
      <c r="H119" t="s">
        <v>150</v>
      </c>
      <c r="I119" t="s">
        <v>288</v>
      </c>
      <c r="J119" t="s">
        <v>178</v>
      </c>
      <c r="K119" t="s">
        <v>652</v>
      </c>
      <c r="L119" t="s">
        <v>62</v>
      </c>
      <c r="M119">
        <v>5</v>
      </c>
      <c r="N119" t="s">
        <v>653</v>
      </c>
      <c r="O119" t="s">
        <v>654</v>
      </c>
      <c r="P119" s="44">
        <v>1</v>
      </c>
      <c r="Q119" s="26">
        <f t="shared" si="12"/>
        <v>35150</v>
      </c>
      <c r="R119" s="17">
        <f t="shared" si="13"/>
        <v>260</v>
      </c>
      <c r="S119" s="20">
        <f t="shared" si="14"/>
        <v>46.3</v>
      </c>
      <c r="T119" s="18">
        <f t="shared" si="15"/>
        <v>0.17799999999999999</v>
      </c>
      <c r="U119" s="12">
        <f t="shared" si="22"/>
        <v>0.99956803455723542</v>
      </c>
      <c r="V119" s="17">
        <f t="shared" si="16"/>
        <v>161.55691152894977</v>
      </c>
      <c r="W119" s="18">
        <f t="shared" si="17"/>
        <v>3.4893501410140342</v>
      </c>
      <c r="X119" s="26">
        <f t="shared" si="18"/>
        <v>217.57038846153844</v>
      </c>
    </row>
    <row r="120" spans="1:24" x14ac:dyDescent="0.35">
      <c r="A120" s="12">
        <f t="shared" si="23"/>
        <v>119</v>
      </c>
      <c r="B120" s="12">
        <f t="shared" si="19"/>
        <v>183336087477.99298</v>
      </c>
      <c r="C120" s="12">
        <f t="shared" si="20"/>
        <v>35</v>
      </c>
      <c r="D120" s="12">
        <f t="shared" si="21"/>
        <v>1</v>
      </c>
      <c r="E120" t="s">
        <v>655</v>
      </c>
      <c r="F120" t="s">
        <v>646</v>
      </c>
      <c r="G120" t="s">
        <v>647</v>
      </c>
      <c r="H120" t="s">
        <v>150</v>
      </c>
      <c r="I120" t="s">
        <v>207</v>
      </c>
      <c r="J120" t="s">
        <v>256</v>
      </c>
      <c r="K120" t="s">
        <v>503</v>
      </c>
      <c r="L120" t="s">
        <v>62</v>
      </c>
      <c r="M120">
        <v>5</v>
      </c>
      <c r="N120" t="s">
        <v>656</v>
      </c>
      <c r="O120" t="s">
        <v>657</v>
      </c>
      <c r="P120" s="44">
        <v>1</v>
      </c>
      <c r="Q120" s="26">
        <f t="shared" si="12"/>
        <v>31130</v>
      </c>
      <c r="R120" s="17">
        <f t="shared" si="13"/>
        <v>295</v>
      </c>
      <c r="S120" s="20">
        <f t="shared" si="14"/>
        <v>46.3</v>
      </c>
      <c r="T120" s="18">
        <f t="shared" si="15"/>
        <v>0.157</v>
      </c>
      <c r="U120" s="12">
        <f t="shared" si="22"/>
        <v>1.0003239740820735</v>
      </c>
      <c r="V120" s="17">
        <f t="shared" si="16"/>
        <v>183.30495731169299</v>
      </c>
      <c r="W120" s="18">
        <f t="shared" si="17"/>
        <v>3.9590703523043844</v>
      </c>
      <c r="X120" s="26">
        <f t="shared" si="18"/>
        <v>169.82628542372882</v>
      </c>
    </row>
    <row r="121" spans="1:24" x14ac:dyDescent="0.35">
      <c r="A121" s="12">
        <f t="shared" si="23"/>
        <v>120</v>
      </c>
      <c r="B121" s="12">
        <f t="shared" si="19"/>
        <v>161591821696.24976</v>
      </c>
      <c r="C121" s="12">
        <f t="shared" si="20"/>
        <v>28</v>
      </c>
      <c r="D121" s="12">
        <f t="shared" si="21"/>
        <v>1</v>
      </c>
      <c r="E121" t="s">
        <v>658</v>
      </c>
      <c r="F121" t="s">
        <v>646</v>
      </c>
      <c r="G121" t="s">
        <v>659</v>
      </c>
      <c r="H121" t="s">
        <v>150</v>
      </c>
      <c r="I121" t="s">
        <v>288</v>
      </c>
      <c r="J121" t="s">
        <v>178</v>
      </c>
      <c r="K121" t="s">
        <v>652</v>
      </c>
      <c r="L121" t="s">
        <v>62</v>
      </c>
      <c r="M121">
        <v>5</v>
      </c>
      <c r="N121" t="s">
        <v>660</v>
      </c>
      <c r="O121" t="s">
        <v>661</v>
      </c>
      <c r="P121" s="44">
        <v>1</v>
      </c>
      <c r="Q121" s="26">
        <f t="shared" si="12"/>
        <v>34910</v>
      </c>
      <c r="R121" s="17">
        <f t="shared" si="13"/>
        <v>260</v>
      </c>
      <c r="S121" s="20">
        <f t="shared" si="14"/>
        <v>46.3</v>
      </c>
      <c r="T121" s="18">
        <f t="shared" si="15"/>
        <v>0.17799999999999999</v>
      </c>
      <c r="U121" s="12">
        <f t="shared" si="22"/>
        <v>0.99956803455723542</v>
      </c>
      <c r="V121" s="17">
        <f t="shared" si="16"/>
        <v>161.55691152894977</v>
      </c>
      <c r="W121" s="18">
        <f t="shared" si="17"/>
        <v>3.4893501410140342</v>
      </c>
      <c r="X121" s="26">
        <f t="shared" si="18"/>
        <v>216.08484384615383</v>
      </c>
    </row>
    <row r="122" spans="1:24" x14ac:dyDescent="0.35">
      <c r="A122" s="12">
        <f t="shared" si="23"/>
        <v>121</v>
      </c>
      <c r="B122" s="12">
        <f t="shared" si="19"/>
        <v>170908497746.99686</v>
      </c>
      <c r="C122" s="12">
        <f t="shared" si="20"/>
        <v>31</v>
      </c>
      <c r="D122" s="12">
        <f t="shared" si="21"/>
        <v>1</v>
      </c>
      <c r="E122" t="s">
        <v>662</v>
      </c>
      <c r="F122" t="s">
        <v>646</v>
      </c>
      <c r="G122" t="s">
        <v>663</v>
      </c>
      <c r="H122" t="s">
        <v>150</v>
      </c>
      <c r="I122" t="s">
        <v>664</v>
      </c>
      <c r="J122" t="s">
        <v>93</v>
      </c>
      <c r="K122" t="s">
        <v>179</v>
      </c>
      <c r="L122" t="s">
        <v>62</v>
      </c>
      <c r="M122">
        <v>5</v>
      </c>
      <c r="N122" t="s">
        <v>665</v>
      </c>
      <c r="O122" t="s">
        <v>423</v>
      </c>
      <c r="P122" s="44">
        <v>1</v>
      </c>
      <c r="Q122" s="26">
        <f t="shared" si="12"/>
        <v>30995</v>
      </c>
      <c r="R122" s="17">
        <f t="shared" si="13"/>
        <v>275</v>
      </c>
      <c r="S122" s="20">
        <f t="shared" si="14"/>
        <v>46.3</v>
      </c>
      <c r="T122" s="18">
        <f t="shared" si="15"/>
        <v>0.16800000000000001</v>
      </c>
      <c r="U122" s="12">
        <f t="shared" si="22"/>
        <v>0.9978401727861772</v>
      </c>
      <c r="V122" s="17">
        <f t="shared" si="16"/>
        <v>170.87750257869686</v>
      </c>
      <c r="W122" s="18">
        <f t="shared" si="17"/>
        <v>3.6906588029956127</v>
      </c>
      <c r="X122" s="26">
        <f t="shared" si="18"/>
        <v>181.38724836363636</v>
      </c>
    </row>
    <row r="123" spans="1:24" x14ac:dyDescent="0.35">
      <c r="A123" s="12">
        <f t="shared" si="23"/>
        <v>122</v>
      </c>
      <c r="B123" s="12" t="str">
        <f t="shared" si="19"/>
        <v/>
      </c>
      <c r="C123" s="12" t="str">
        <f t="shared" si="20"/>
        <v/>
      </c>
      <c r="D123" s="12">
        <f t="shared" si="21"/>
        <v>111</v>
      </c>
      <c r="E123" t="s">
        <v>666</v>
      </c>
      <c r="F123" t="s">
        <v>527</v>
      </c>
      <c r="G123" t="s">
        <v>667</v>
      </c>
      <c r="H123" t="s">
        <v>150</v>
      </c>
      <c r="I123" t="s">
        <v>580</v>
      </c>
      <c r="J123" t="s">
        <v>165</v>
      </c>
      <c r="K123" t="s">
        <v>467</v>
      </c>
      <c r="L123" t="s">
        <v>62</v>
      </c>
      <c r="M123">
        <v>5</v>
      </c>
      <c r="N123" t="s">
        <v>668</v>
      </c>
      <c r="O123" t="s">
        <v>36</v>
      </c>
      <c r="P123" s="44">
        <v>0</v>
      </c>
      <c r="Q123" s="26">
        <f t="shared" si="12"/>
        <v>0</v>
      </c>
      <c r="R123" s="17">
        <f t="shared" si="13"/>
        <v>365</v>
      </c>
      <c r="S123" s="20">
        <f t="shared" si="14"/>
        <v>60</v>
      </c>
      <c r="T123" s="18">
        <f t="shared" si="15"/>
        <v>0.16400000000000001</v>
      </c>
      <c r="U123" s="12">
        <f t="shared" si="22"/>
        <v>0.99766666666666681</v>
      </c>
      <c r="V123" s="17">
        <f t="shared" si="16"/>
        <v>226.80104887717945</v>
      </c>
      <c r="W123" s="18">
        <f t="shared" si="17"/>
        <v>3.7800174812863241</v>
      </c>
      <c r="X123" s="26">
        <f t="shared" si="18"/>
        <v>0</v>
      </c>
    </row>
    <row r="124" spans="1:24" x14ac:dyDescent="0.35">
      <c r="A124" s="12">
        <f t="shared" si="23"/>
        <v>123</v>
      </c>
      <c r="B124" s="12" t="str">
        <f t="shared" si="19"/>
        <v/>
      </c>
      <c r="C124" s="12" t="str">
        <f t="shared" si="20"/>
        <v/>
      </c>
      <c r="D124" s="12">
        <f t="shared" si="21"/>
        <v>111</v>
      </c>
      <c r="E124" t="s">
        <v>669</v>
      </c>
      <c r="F124" t="s">
        <v>670</v>
      </c>
      <c r="G124" t="s">
        <v>233</v>
      </c>
      <c r="H124" t="s">
        <v>671</v>
      </c>
      <c r="I124" t="s">
        <v>648</v>
      </c>
      <c r="J124" t="s">
        <v>191</v>
      </c>
      <c r="K124" t="s">
        <v>421</v>
      </c>
      <c r="L124" t="s">
        <v>62</v>
      </c>
      <c r="M124">
        <v>5</v>
      </c>
      <c r="N124" t="s">
        <v>672</v>
      </c>
      <c r="O124" t="s">
        <v>36</v>
      </c>
      <c r="P124" s="44">
        <v>0</v>
      </c>
      <c r="Q124" s="26">
        <f t="shared" si="12"/>
        <v>0</v>
      </c>
      <c r="R124" s="17">
        <f t="shared" si="13"/>
        <v>290</v>
      </c>
      <c r="S124" s="20">
        <f t="shared" si="14"/>
        <v>56</v>
      </c>
      <c r="T124" s="18">
        <f t="shared" si="15"/>
        <v>0.193</v>
      </c>
      <c r="U124" s="12">
        <f t="shared" si="22"/>
        <v>0.99946428571428581</v>
      </c>
      <c r="V124" s="17">
        <f t="shared" si="16"/>
        <v>180.19809362844396</v>
      </c>
      <c r="W124" s="18">
        <f t="shared" si="17"/>
        <v>3.2178231005079279</v>
      </c>
      <c r="X124" s="26">
        <f t="shared" si="18"/>
        <v>0</v>
      </c>
    </row>
    <row r="125" spans="1:24" x14ac:dyDescent="0.35">
      <c r="A125" s="12">
        <f t="shared" si="23"/>
        <v>124</v>
      </c>
      <c r="B125" s="12">
        <f t="shared" si="19"/>
        <v>301485002505.35632</v>
      </c>
      <c r="C125" s="12">
        <f t="shared" si="20"/>
        <v>178</v>
      </c>
      <c r="D125" s="12">
        <f t="shared" si="21"/>
        <v>1</v>
      </c>
      <c r="E125" t="s">
        <v>673</v>
      </c>
      <c r="F125" t="s">
        <v>674</v>
      </c>
      <c r="G125" t="s">
        <v>675</v>
      </c>
      <c r="H125" t="s">
        <v>49</v>
      </c>
      <c r="I125" t="s">
        <v>676</v>
      </c>
      <c r="J125" t="s">
        <v>391</v>
      </c>
      <c r="K125" t="s">
        <v>338</v>
      </c>
      <c r="L125" t="s">
        <v>34</v>
      </c>
      <c r="M125">
        <v>5</v>
      </c>
      <c r="N125" t="s">
        <v>677</v>
      </c>
      <c r="O125" t="s">
        <v>678</v>
      </c>
      <c r="P125" s="44">
        <v>1</v>
      </c>
      <c r="Q125" s="26">
        <f t="shared" si="12"/>
        <v>119225</v>
      </c>
      <c r="R125" s="17">
        <f t="shared" si="13"/>
        <v>485</v>
      </c>
      <c r="S125" s="20">
        <f t="shared" si="14"/>
        <v>105.2</v>
      </c>
      <c r="T125" s="18">
        <f t="shared" si="15"/>
        <v>0.217</v>
      </c>
      <c r="U125" s="12">
        <f t="shared" si="22"/>
        <v>1.0004277566539923</v>
      </c>
      <c r="V125" s="17">
        <f t="shared" si="16"/>
        <v>301.36577727515629</v>
      </c>
      <c r="W125" s="18">
        <f t="shared" si="17"/>
        <v>2.8646937003341852</v>
      </c>
      <c r="X125" s="26">
        <f t="shared" si="18"/>
        <v>395.61559072164948</v>
      </c>
    </row>
    <row r="126" spans="1:24" x14ac:dyDescent="0.35">
      <c r="A126" s="12">
        <f t="shared" si="23"/>
        <v>125</v>
      </c>
      <c r="B126" s="12">
        <f t="shared" si="19"/>
        <v>301416767476.15631</v>
      </c>
      <c r="C126" s="12">
        <f t="shared" si="20"/>
        <v>177</v>
      </c>
      <c r="D126" s="12">
        <f t="shared" si="21"/>
        <v>1</v>
      </c>
      <c r="E126" t="s">
        <v>679</v>
      </c>
      <c r="F126" t="s">
        <v>680</v>
      </c>
      <c r="G126" t="s">
        <v>681</v>
      </c>
      <c r="H126" t="s">
        <v>682</v>
      </c>
      <c r="I126" t="s">
        <v>676</v>
      </c>
      <c r="J126" t="s">
        <v>683</v>
      </c>
      <c r="K126" t="s">
        <v>437</v>
      </c>
      <c r="L126" t="s">
        <v>34</v>
      </c>
      <c r="M126">
        <v>5</v>
      </c>
      <c r="N126" t="s">
        <v>684</v>
      </c>
      <c r="O126" t="s">
        <v>297</v>
      </c>
      <c r="P126" s="44">
        <v>1</v>
      </c>
      <c r="Q126" s="26">
        <f t="shared" si="12"/>
        <v>50990</v>
      </c>
      <c r="R126" s="17">
        <f t="shared" si="13"/>
        <v>485</v>
      </c>
      <c r="S126" s="20">
        <f t="shared" si="14"/>
        <v>75</v>
      </c>
      <c r="T126" s="18">
        <f t="shared" si="15"/>
        <v>0.155</v>
      </c>
      <c r="U126" s="12">
        <f t="shared" si="22"/>
        <v>1.0023333333333333</v>
      </c>
      <c r="V126" s="17">
        <f t="shared" si="16"/>
        <v>301.36577727515629</v>
      </c>
      <c r="W126" s="18">
        <f t="shared" si="17"/>
        <v>4.018210363668751</v>
      </c>
      <c r="X126" s="26">
        <f t="shared" si="18"/>
        <v>169.19638474226804</v>
      </c>
    </row>
    <row r="127" spans="1:24" x14ac:dyDescent="0.35">
      <c r="A127" s="12">
        <f t="shared" si="23"/>
        <v>126</v>
      </c>
      <c r="B127" s="12">
        <f t="shared" si="19"/>
        <v>114989751453.51427</v>
      </c>
      <c r="C127" s="12">
        <f t="shared" si="20"/>
        <v>10</v>
      </c>
      <c r="D127" s="12">
        <f t="shared" si="21"/>
        <v>1</v>
      </c>
      <c r="E127" t="s">
        <v>685</v>
      </c>
      <c r="F127" t="s">
        <v>271</v>
      </c>
      <c r="G127" t="s">
        <v>139</v>
      </c>
      <c r="H127" t="s">
        <v>105</v>
      </c>
      <c r="I127" t="s">
        <v>272</v>
      </c>
      <c r="J127" t="s">
        <v>273</v>
      </c>
      <c r="K127" t="s">
        <v>274</v>
      </c>
      <c r="L127" t="s">
        <v>62</v>
      </c>
      <c r="M127">
        <v>7</v>
      </c>
      <c r="N127" t="s">
        <v>686</v>
      </c>
      <c r="O127" t="s">
        <v>687</v>
      </c>
      <c r="P127" s="44">
        <v>1</v>
      </c>
      <c r="Q127" s="26">
        <f t="shared" si="12"/>
        <v>35795</v>
      </c>
      <c r="R127" s="17">
        <f t="shared" si="13"/>
        <v>185</v>
      </c>
      <c r="S127" s="20">
        <f t="shared" si="14"/>
        <v>46.3</v>
      </c>
      <c r="T127" s="18">
        <f t="shared" si="15"/>
        <v>0.25</v>
      </c>
      <c r="U127" s="12">
        <f t="shared" si="22"/>
        <v>0.9989200863930886</v>
      </c>
      <c r="V127" s="17">
        <f t="shared" si="16"/>
        <v>114.95395628021426</v>
      </c>
      <c r="W127" s="18">
        <f t="shared" si="17"/>
        <v>2.4828068311061395</v>
      </c>
      <c r="X127" s="26">
        <f t="shared" si="18"/>
        <v>311.38554216216215</v>
      </c>
    </row>
    <row r="128" spans="1:24" x14ac:dyDescent="0.35">
      <c r="A128" s="12">
        <f t="shared" si="23"/>
        <v>127</v>
      </c>
      <c r="B128" s="12">
        <f t="shared" si="19"/>
        <v>111883087771.26521</v>
      </c>
      <c r="C128" s="12">
        <f t="shared" si="20"/>
        <v>5</v>
      </c>
      <c r="D128" s="12">
        <f t="shared" si="21"/>
        <v>1</v>
      </c>
      <c r="E128" t="s">
        <v>688</v>
      </c>
      <c r="F128" t="s">
        <v>271</v>
      </c>
      <c r="G128" t="s">
        <v>139</v>
      </c>
      <c r="H128" t="s">
        <v>105</v>
      </c>
      <c r="I128" t="s">
        <v>278</v>
      </c>
      <c r="J128" t="s">
        <v>279</v>
      </c>
      <c r="K128" t="s">
        <v>274</v>
      </c>
      <c r="L128" t="s">
        <v>62</v>
      </c>
      <c r="M128">
        <v>7</v>
      </c>
      <c r="N128" t="s">
        <v>689</v>
      </c>
      <c r="O128" t="s">
        <v>690</v>
      </c>
      <c r="P128" s="44">
        <v>1</v>
      </c>
      <c r="Q128" s="26">
        <f t="shared" si="12"/>
        <v>35995</v>
      </c>
      <c r="R128" s="17">
        <f t="shared" si="13"/>
        <v>180</v>
      </c>
      <c r="S128" s="20">
        <f t="shared" si="14"/>
        <v>46.3</v>
      </c>
      <c r="T128" s="18">
        <f t="shared" si="15"/>
        <v>0.25700000000000001</v>
      </c>
      <c r="U128" s="12">
        <f t="shared" si="22"/>
        <v>0.99913606911447106</v>
      </c>
      <c r="V128" s="17">
        <f t="shared" si="16"/>
        <v>111.84709259696521</v>
      </c>
      <c r="W128" s="18">
        <f t="shared" si="17"/>
        <v>2.4157039437789463</v>
      </c>
      <c r="X128" s="26">
        <f t="shared" si="18"/>
        <v>321.82329611111112</v>
      </c>
    </row>
    <row r="129" spans="1:24" x14ac:dyDescent="0.35">
      <c r="A129" s="12">
        <f t="shared" si="23"/>
        <v>128</v>
      </c>
      <c r="B129" s="12" t="str">
        <f t="shared" si="19"/>
        <v/>
      </c>
      <c r="C129" s="12" t="str">
        <f t="shared" si="20"/>
        <v/>
      </c>
      <c r="D129" s="12">
        <f t="shared" si="21"/>
        <v>111</v>
      </c>
      <c r="E129" t="s">
        <v>691</v>
      </c>
      <c r="F129" t="s">
        <v>692</v>
      </c>
      <c r="G129" t="s">
        <v>284</v>
      </c>
      <c r="H129" t="s">
        <v>105</v>
      </c>
      <c r="I129" t="s">
        <v>285</v>
      </c>
      <c r="J129" t="s">
        <v>279</v>
      </c>
      <c r="K129" t="s">
        <v>274</v>
      </c>
      <c r="L129" t="s">
        <v>62</v>
      </c>
      <c r="M129">
        <v>7</v>
      </c>
      <c r="N129" t="s">
        <v>693</v>
      </c>
      <c r="O129" t="s">
        <v>36</v>
      </c>
      <c r="P129" s="44">
        <v>0</v>
      </c>
      <c r="Q129" s="26">
        <f t="shared" si="12"/>
        <v>0</v>
      </c>
      <c r="R129" s="17">
        <f t="shared" si="13"/>
        <v>265</v>
      </c>
      <c r="S129" s="20">
        <f t="shared" si="14"/>
        <v>68</v>
      </c>
      <c r="T129" s="18">
        <f t="shared" si="15"/>
        <v>0.25700000000000001</v>
      </c>
      <c r="U129" s="12">
        <f t="shared" si="22"/>
        <v>1.0015441176470588</v>
      </c>
      <c r="V129" s="17">
        <f t="shared" si="16"/>
        <v>164.6637752121988</v>
      </c>
      <c r="W129" s="18">
        <f t="shared" si="17"/>
        <v>2.421526106061747</v>
      </c>
      <c r="X129" s="26">
        <f t="shared" si="18"/>
        <v>0</v>
      </c>
    </row>
    <row r="130" spans="1:24" x14ac:dyDescent="0.35">
      <c r="A130" s="12">
        <f t="shared" si="23"/>
        <v>129</v>
      </c>
      <c r="B130" s="12" t="str">
        <f t="shared" si="19"/>
        <v/>
      </c>
      <c r="C130" s="12" t="str">
        <f t="shared" si="20"/>
        <v/>
      </c>
      <c r="D130" s="12">
        <f t="shared" si="21"/>
        <v>111</v>
      </c>
      <c r="E130" t="s">
        <v>694</v>
      </c>
      <c r="F130" t="s">
        <v>692</v>
      </c>
      <c r="G130" t="s">
        <v>284</v>
      </c>
      <c r="H130" t="s">
        <v>105</v>
      </c>
      <c r="I130" t="s">
        <v>288</v>
      </c>
      <c r="J130" t="s">
        <v>289</v>
      </c>
      <c r="K130" t="s">
        <v>290</v>
      </c>
      <c r="L130" t="s">
        <v>62</v>
      </c>
      <c r="M130">
        <v>7</v>
      </c>
      <c r="N130" t="s">
        <v>695</v>
      </c>
      <c r="O130" t="s">
        <v>36</v>
      </c>
      <c r="P130" s="44">
        <v>0</v>
      </c>
      <c r="Q130" s="26">
        <f t="shared" ref="Q130:Q193" si="24">IFERROR(1*(RIGHT(O130,LEN(O130)-FIND("£",O130))),0)</f>
        <v>0</v>
      </c>
      <c r="R130" s="17">
        <f t="shared" ref="R130:R193" si="25">1*LEFT(I130,FIND(" ",I130)-1)</f>
        <v>260</v>
      </c>
      <c r="S130" s="20">
        <f t="shared" ref="S130:S193" si="26">1*LEFT(F130,FIND("k",F130)-2)</f>
        <v>68</v>
      </c>
      <c r="T130" s="18">
        <f t="shared" ref="T130:T193" si="27">LEFT(J130,FIND("W",J130)-1)/1000</f>
        <v>0.26200000000000001</v>
      </c>
      <c r="U130" s="12">
        <f t="shared" si="22"/>
        <v>1.0017647058823529</v>
      </c>
      <c r="V130" s="17">
        <f t="shared" ref="V130:V193" si="28">R130/1.60934</f>
        <v>161.55691152894977</v>
      </c>
      <c r="W130" s="18">
        <f t="shared" ref="W130:W193" si="29">V130/S130</f>
        <v>2.3758369342492611</v>
      </c>
      <c r="X130" s="26">
        <f t="shared" ref="X130:X193" si="30">Q130/V130</f>
        <v>0</v>
      </c>
    </row>
    <row r="131" spans="1:24" x14ac:dyDescent="0.35">
      <c r="A131" s="12">
        <f t="shared" si="23"/>
        <v>130</v>
      </c>
      <c r="B131" s="12">
        <f t="shared" ref="B131:B194" si="31">IF(Q131=0,"",1000000000*V131+1000*Q131+S131+ROW())</f>
        <v>114991276457.51427</v>
      </c>
      <c r="C131" s="12">
        <f t="shared" ref="C131:C194" si="32">IFERROR(RANK(B131,$B$2:$B$310,1),"")</f>
        <v>11</v>
      </c>
      <c r="D131" s="12">
        <f t="shared" ref="D131:D194" si="33">COUNTIFS($C$2:$C$310,C131)</f>
        <v>1</v>
      </c>
      <c r="E131" t="s">
        <v>696</v>
      </c>
      <c r="F131" t="s">
        <v>697</v>
      </c>
      <c r="G131" t="s">
        <v>139</v>
      </c>
      <c r="H131" t="s">
        <v>105</v>
      </c>
      <c r="I131" t="s">
        <v>272</v>
      </c>
      <c r="J131" t="s">
        <v>273</v>
      </c>
      <c r="K131" t="s">
        <v>274</v>
      </c>
      <c r="L131" t="s">
        <v>62</v>
      </c>
      <c r="M131">
        <v>7</v>
      </c>
      <c r="N131" t="s">
        <v>698</v>
      </c>
      <c r="O131" t="s">
        <v>699</v>
      </c>
      <c r="P131" s="44">
        <v>1</v>
      </c>
      <c r="Q131" s="26">
        <f t="shared" si="24"/>
        <v>37320</v>
      </c>
      <c r="R131" s="17">
        <f t="shared" si="25"/>
        <v>185</v>
      </c>
      <c r="S131" s="20">
        <f t="shared" si="26"/>
        <v>46.3</v>
      </c>
      <c r="T131" s="18">
        <f t="shared" si="27"/>
        <v>0.25</v>
      </c>
      <c r="U131" s="12">
        <f t="shared" ref="U131:U194" si="34">T131/(S131/R131)</f>
        <v>0.9989200863930886</v>
      </c>
      <c r="V131" s="17">
        <f t="shared" si="28"/>
        <v>114.95395628021426</v>
      </c>
      <c r="W131" s="18">
        <f t="shared" si="29"/>
        <v>2.4828068311061395</v>
      </c>
      <c r="X131" s="26">
        <f t="shared" si="30"/>
        <v>324.65172324324323</v>
      </c>
    </row>
    <row r="132" spans="1:24" x14ac:dyDescent="0.35">
      <c r="A132" s="12">
        <f t="shared" ref="A132:A195" si="35">A131+1</f>
        <v>131</v>
      </c>
      <c r="B132" s="12">
        <f t="shared" si="31"/>
        <v>111884612775.26521</v>
      </c>
      <c r="C132" s="12">
        <f t="shared" si="32"/>
        <v>6</v>
      </c>
      <c r="D132" s="12">
        <f t="shared" si="33"/>
        <v>1</v>
      </c>
      <c r="E132" t="s">
        <v>700</v>
      </c>
      <c r="F132" t="s">
        <v>697</v>
      </c>
      <c r="G132" t="s">
        <v>139</v>
      </c>
      <c r="H132" t="s">
        <v>105</v>
      </c>
      <c r="I132" t="s">
        <v>278</v>
      </c>
      <c r="J132" t="s">
        <v>279</v>
      </c>
      <c r="K132" t="s">
        <v>274</v>
      </c>
      <c r="L132" t="s">
        <v>62</v>
      </c>
      <c r="M132">
        <v>7</v>
      </c>
      <c r="N132" t="s">
        <v>701</v>
      </c>
      <c r="O132" t="s">
        <v>702</v>
      </c>
      <c r="P132" s="44">
        <v>1</v>
      </c>
      <c r="Q132" s="26">
        <f t="shared" si="24"/>
        <v>37520</v>
      </c>
      <c r="R132" s="17">
        <f t="shared" si="25"/>
        <v>180</v>
      </c>
      <c r="S132" s="20">
        <f t="shared" si="26"/>
        <v>46.3</v>
      </c>
      <c r="T132" s="18">
        <f t="shared" si="27"/>
        <v>0.25700000000000001</v>
      </c>
      <c r="U132" s="12">
        <f t="shared" si="34"/>
        <v>0.99913606911447106</v>
      </c>
      <c r="V132" s="17">
        <f t="shared" si="28"/>
        <v>111.84709259696521</v>
      </c>
      <c r="W132" s="18">
        <f t="shared" si="29"/>
        <v>2.4157039437789463</v>
      </c>
      <c r="X132" s="26">
        <f t="shared" si="30"/>
        <v>335.45798222222226</v>
      </c>
    </row>
    <row r="133" spans="1:24" x14ac:dyDescent="0.35">
      <c r="A133" s="12">
        <f t="shared" si="35"/>
        <v>132</v>
      </c>
      <c r="B133" s="12" t="str">
        <f t="shared" si="31"/>
        <v/>
      </c>
      <c r="C133" s="12" t="str">
        <f t="shared" si="32"/>
        <v/>
      </c>
      <c r="D133" s="12">
        <f t="shared" si="33"/>
        <v>111</v>
      </c>
      <c r="E133" t="s">
        <v>703</v>
      </c>
      <c r="F133" t="s">
        <v>704</v>
      </c>
      <c r="G133" t="s">
        <v>284</v>
      </c>
      <c r="H133" t="s">
        <v>105</v>
      </c>
      <c r="I133" t="s">
        <v>285</v>
      </c>
      <c r="J133" t="s">
        <v>279</v>
      </c>
      <c r="K133" t="s">
        <v>274</v>
      </c>
      <c r="L133" t="s">
        <v>62</v>
      </c>
      <c r="M133">
        <v>7</v>
      </c>
      <c r="N133" t="s">
        <v>705</v>
      </c>
      <c r="O133" t="s">
        <v>36</v>
      </c>
      <c r="P133" s="44">
        <v>0</v>
      </c>
      <c r="Q133" s="26">
        <f t="shared" si="24"/>
        <v>0</v>
      </c>
      <c r="R133" s="17">
        <f t="shared" si="25"/>
        <v>265</v>
      </c>
      <c r="S133" s="20">
        <f t="shared" si="26"/>
        <v>68</v>
      </c>
      <c r="T133" s="18">
        <f t="shared" si="27"/>
        <v>0.25700000000000001</v>
      </c>
      <c r="U133" s="12">
        <f t="shared" si="34"/>
        <v>1.0015441176470588</v>
      </c>
      <c r="V133" s="17">
        <f t="shared" si="28"/>
        <v>164.6637752121988</v>
      </c>
      <c r="W133" s="18">
        <f t="shared" si="29"/>
        <v>2.421526106061747</v>
      </c>
      <c r="X133" s="26">
        <f t="shared" si="30"/>
        <v>0</v>
      </c>
    </row>
    <row r="134" spans="1:24" x14ac:dyDescent="0.35">
      <c r="A134" s="12">
        <f t="shared" si="35"/>
        <v>133</v>
      </c>
      <c r="B134" s="12" t="str">
        <f t="shared" si="31"/>
        <v/>
      </c>
      <c r="C134" s="12" t="str">
        <f t="shared" si="32"/>
        <v/>
      </c>
      <c r="D134" s="12">
        <f t="shared" si="33"/>
        <v>111</v>
      </c>
      <c r="E134" t="s">
        <v>706</v>
      </c>
      <c r="F134" t="s">
        <v>704</v>
      </c>
      <c r="G134" t="s">
        <v>284</v>
      </c>
      <c r="H134" t="s">
        <v>105</v>
      </c>
      <c r="I134" t="s">
        <v>288</v>
      </c>
      <c r="J134" t="s">
        <v>289</v>
      </c>
      <c r="K134" t="s">
        <v>290</v>
      </c>
      <c r="L134" t="s">
        <v>62</v>
      </c>
      <c r="M134">
        <v>7</v>
      </c>
      <c r="N134" t="s">
        <v>707</v>
      </c>
      <c r="O134" t="s">
        <v>36</v>
      </c>
      <c r="P134" s="44">
        <v>0</v>
      </c>
      <c r="Q134" s="26">
        <f t="shared" si="24"/>
        <v>0</v>
      </c>
      <c r="R134" s="17">
        <f t="shared" si="25"/>
        <v>260</v>
      </c>
      <c r="S134" s="20">
        <f t="shared" si="26"/>
        <v>68</v>
      </c>
      <c r="T134" s="18">
        <f t="shared" si="27"/>
        <v>0.26200000000000001</v>
      </c>
      <c r="U134" s="12">
        <f t="shared" si="34"/>
        <v>1.0017647058823529</v>
      </c>
      <c r="V134" s="17">
        <f t="shared" si="28"/>
        <v>161.55691152894977</v>
      </c>
      <c r="W134" s="18">
        <f t="shared" si="29"/>
        <v>2.3758369342492611</v>
      </c>
      <c r="X134" s="26">
        <f t="shared" si="30"/>
        <v>0</v>
      </c>
    </row>
    <row r="135" spans="1:24" x14ac:dyDescent="0.35">
      <c r="A135" s="12">
        <f t="shared" si="35"/>
        <v>134</v>
      </c>
      <c r="B135" s="12" t="str">
        <f t="shared" si="31"/>
        <v/>
      </c>
      <c r="C135" s="12" t="str">
        <f t="shared" si="32"/>
        <v/>
      </c>
      <c r="D135" s="12">
        <f t="shared" si="33"/>
        <v>111</v>
      </c>
      <c r="E135" t="s">
        <v>708</v>
      </c>
      <c r="F135" t="s">
        <v>709</v>
      </c>
      <c r="G135" t="s">
        <v>303</v>
      </c>
      <c r="H135" t="s">
        <v>105</v>
      </c>
      <c r="I135" t="s">
        <v>272</v>
      </c>
      <c r="J135" t="s">
        <v>273</v>
      </c>
      <c r="K135" t="s">
        <v>274</v>
      </c>
      <c r="L135" t="s">
        <v>62</v>
      </c>
      <c r="M135">
        <v>7</v>
      </c>
      <c r="N135" t="s">
        <v>686</v>
      </c>
      <c r="O135" t="s">
        <v>36</v>
      </c>
      <c r="P135" s="44">
        <v>0</v>
      </c>
      <c r="Q135" s="26">
        <f t="shared" si="24"/>
        <v>0</v>
      </c>
      <c r="R135" s="17">
        <f t="shared" si="25"/>
        <v>185</v>
      </c>
      <c r="S135" s="20">
        <f t="shared" si="26"/>
        <v>46.3</v>
      </c>
      <c r="T135" s="18">
        <f t="shared" si="27"/>
        <v>0.25</v>
      </c>
      <c r="U135" s="12">
        <f t="shared" si="34"/>
        <v>0.9989200863930886</v>
      </c>
      <c r="V135" s="17">
        <f t="shared" si="28"/>
        <v>114.95395628021426</v>
      </c>
      <c r="W135" s="18">
        <f t="shared" si="29"/>
        <v>2.4828068311061395</v>
      </c>
      <c r="X135" s="26">
        <f t="shared" si="30"/>
        <v>0</v>
      </c>
    </row>
    <row r="136" spans="1:24" x14ac:dyDescent="0.35">
      <c r="A136" s="12">
        <f t="shared" si="35"/>
        <v>135</v>
      </c>
      <c r="B136" s="12" t="str">
        <f t="shared" si="31"/>
        <v/>
      </c>
      <c r="C136" s="12" t="str">
        <f t="shared" si="32"/>
        <v/>
      </c>
      <c r="D136" s="12">
        <f t="shared" si="33"/>
        <v>111</v>
      </c>
      <c r="E136" t="s">
        <v>710</v>
      </c>
      <c r="F136" t="s">
        <v>709</v>
      </c>
      <c r="G136" t="s">
        <v>303</v>
      </c>
      <c r="H136" t="s">
        <v>105</v>
      </c>
      <c r="I136" t="s">
        <v>278</v>
      </c>
      <c r="J136" t="s">
        <v>279</v>
      </c>
      <c r="K136" t="s">
        <v>274</v>
      </c>
      <c r="L136" t="s">
        <v>62</v>
      </c>
      <c r="M136">
        <v>7</v>
      </c>
      <c r="N136" t="s">
        <v>689</v>
      </c>
      <c r="O136" t="s">
        <v>36</v>
      </c>
      <c r="P136" s="44">
        <v>0</v>
      </c>
      <c r="Q136" s="26">
        <f t="shared" si="24"/>
        <v>0</v>
      </c>
      <c r="R136" s="17">
        <f t="shared" si="25"/>
        <v>180</v>
      </c>
      <c r="S136" s="20">
        <f t="shared" si="26"/>
        <v>46.3</v>
      </c>
      <c r="T136" s="18">
        <f t="shared" si="27"/>
        <v>0.25700000000000001</v>
      </c>
      <c r="U136" s="12">
        <f t="shared" si="34"/>
        <v>0.99913606911447106</v>
      </c>
      <c r="V136" s="17">
        <f t="shared" si="28"/>
        <v>111.84709259696521</v>
      </c>
      <c r="W136" s="18">
        <f t="shared" si="29"/>
        <v>2.4157039437789463</v>
      </c>
      <c r="X136" s="26">
        <f t="shared" si="30"/>
        <v>0</v>
      </c>
    </row>
    <row r="137" spans="1:24" x14ac:dyDescent="0.35">
      <c r="A137" s="12">
        <f t="shared" si="35"/>
        <v>136</v>
      </c>
      <c r="B137" s="12" t="str">
        <f t="shared" si="31"/>
        <v/>
      </c>
      <c r="C137" s="12" t="str">
        <f t="shared" si="32"/>
        <v/>
      </c>
      <c r="D137" s="12">
        <f t="shared" si="33"/>
        <v>111</v>
      </c>
      <c r="E137" t="s">
        <v>711</v>
      </c>
      <c r="F137" t="s">
        <v>283</v>
      </c>
      <c r="G137" t="s">
        <v>308</v>
      </c>
      <c r="H137" t="s">
        <v>105</v>
      </c>
      <c r="I137" t="s">
        <v>285</v>
      </c>
      <c r="J137" t="s">
        <v>279</v>
      </c>
      <c r="K137" t="s">
        <v>274</v>
      </c>
      <c r="L137" t="s">
        <v>62</v>
      </c>
      <c r="M137">
        <v>7</v>
      </c>
      <c r="N137" t="s">
        <v>693</v>
      </c>
      <c r="O137" t="s">
        <v>36</v>
      </c>
      <c r="P137" s="44">
        <v>0</v>
      </c>
      <c r="Q137" s="26">
        <f t="shared" si="24"/>
        <v>0</v>
      </c>
      <c r="R137" s="17">
        <f t="shared" si="25"/>
        <v>265</v>
      </c>
      <c r="S137" s="20">
        <f t="shared" si="26"/>
        <v>68</v>
      </c>
      <c r="T137" s="18">
        <f t="shared" si="27"/>
        <v>0.25700000000000001</v>
      </c>
      <c r="U137" s="12">
        <f t="shared" si="34"/>
        <v>1.0015441176470588</v>
      </c>
      <c r="V137" s="17">
        <f t="shared" si="28"/>
        <v>164.6637752121988</v>
      </c>
      <c r="W137" s="18">
        <f t="shared" si="29"/>
        <v>2.421526106061747</v>
      </c>
      <c r="X137" s="26">
        <f t="shared" si="30"/>
        <v>0</v>
      </c>
    </row>
    <row r="138" spans="1:24" x14ac:dyDescent="0.35">
      <c r="A138" s="12">
        <f t="shared" si="35"/>
        <v>137</v>
      </c>
      <c r="B138" s="12" t="str">
        <f t="shared" si="31"/>
        <v/>
      </c>
      <c r="C138" s="12" t="str">
        <f t="shared" si="32"/>
        <v/>
      </c>
      <c r="D138" s="12">
        <f t="shared" si="33"/>
        <v>111</v>
      </c>
      <c r="E138" t="s">
        <v>712</v>
      </c>
      <c r="F138" t="s">
        <v>283</v>
      </c>
      <c r="G138" t="s">
        <v>308</v>
      </c>
      <c r="H138" t="s">
        <v>105</v>
      </c>
      <c r="I138" t="s">
        <v>288</v>
      </c>
      <c r="J138" t="s">
        <v>289</v>
      </c>
      <c r="K138" t="s">
        <v>290</v>
      </c>
      <c r="L138" t="s">
        <v>62</v>
      </c>
      <c r="M138">
        <v>7</v>
      </c>
      <c r="N138" t="s">
        <v>695</v>
      </c>
      <c r="O138" t="s">
        <v>36</v>
      </c>
      <c r="P138" s="44">
        <v>0</v>
      </c>
      <c r="Q138" s="26">
        <f t="shared" si="24"/>
        <v>0</v>
      </c>
      <c r="R138" s="17">
        <f t="shared" si="25"/>
        <v>260</v>
      </c>
      <c r="S138" s="20">
        <f t="shared" si="26"/>
        <v>68</v>
      </c>
      <c r="T138" s="18">
        <f t="shared" si="27"/>
        <v>0.26200000000000001</v>
      </c>
      <c r="U138" s="12">
        <f t="shared" si="34"/>
        <v>1.0017647058823529</v>
      </c>
      <c r="V138" s="17">
        <f t="shared" si="28"/>
        <v>161.55691152894977</v>
      </c>
      <c r="W138" s="18">
        <f t="shared" si="29"/>
        <v>2.3758369342492611</v>
      </c>
      <c r="X138" s="26">
        <f t="shared" si="30"/>
        <v>0</v>
      </c>
    </row>
    <row r="139" spans="1:24" x14ac:dyDescent="0.35">
      <c r="A139" s="12">
        <f t="shared" si="35"/>
        <v>138</v>
      </c>
      <c r="B139" s="12" t="str">
        <f t="shared" si="31"/>
        <v/>
      </c>
      <c r="C139" s="12" t="str">
        <f t="shared" si="32"/>
        <v/>
      </c>
      <c r="D139" s="12">
        <f t="shared" si="33"/>
        <v>111</v>
      </c>
      <c r="E139" t="s">
        <v>713</v>
      </c>
      <c r="F139" t="s">
        <v>714</v>
      </c>
      <c r="G139" t="s">
        <v>139</v>
      </c>
      <c r="H139" t="s">
        <v>105</v>
      </c>
      <c r="I139" t="s">
        <v>278</v>
      </c>
      <c r="J139" t="s">
        <v>279</v>
      </c>
      <c r="K139" t="s">
        <v>274</v>
      </c>
      <c r="L139" t="s">
        <v>62</v>
      </c>
      <c r="M139">
        <v>7</v>
      </c>
      <c r="N139" t="s">
        <v>36</v>
      </c>
      <c r="O139" t="s">
        <v>36</v>
      </c>
      <c r="P139" s="44">
        <v>0</v>
      </c>
      <c r="Q139" s="26">
        <f t="shared" si="24"/>
        <v>0</v>
      </c>
      <c r="R139" s="17">
        <f t="shared" si="25"/>
        <v>180</v>
      </c>
      <c r="S139" s="20">
        <f t="shared" si="26"/>
        <v>46.3</v>
      </c>
      <c r="T139" s="18">
        <f t="shared" si="27"/>
        <v>0.25700000000000001</v>
      </c>
      <c r="U139" s="12">
        <f t="shared" si="34"/>
        <v>0.99913606911447106</v>
      </c>
      <c r="V139" s="17">
        <f t="shared" si="28"/>
        <v>111.84709259696521</v>
      </c>
      <c r="W139" s="18">
        <f t="shared" si="29"/>
        <v>2.4157039437789463</v>
      </c>
      <c r="X139" s="26">
        <f t="shared" si="30"/>
        <v>0</v>
      </c>
    </row>
    <row r="140" spans="1:24" x14ac:dyDescent="0.35">
      <c r="A140" s="12">
        <f t="shared" si="35"/>
        <v>139</v>
      </c>
      <c r="B140" s="12" t="str">
        <f t="shared" si="31"/>
        <v/>
      </c>
      <c r="C140" s="12" t="str">
        <f t="shared" si="32"/>
        <v/>
      </c>
      <c r="D140" s="12">
        <f t="shared" si="33"/>
        <v>111</v>
      </c>
      <c r="E140" t="s">
        <v>715</v>
      </c>
      <c r="F140" t="s">
        <v>714</v>
      </c>
      <c r="G140" t="s">
        <v>139</v>
      </c>
      <c r="H140" t="s">
        <v>105</v>
      </c>
      <c r="I140" t="s">
        <v>278</v>
      </c>
      <c r="J140" t="s">
        <v>279</v>
      </c>
      <c r="K140" t="s">
        <v>274</v>
      </c>
      <c r="L140" t="s">
        <v>62</v>
      </c>
      <c r="M140">
        <v>7</v>
      </c>
      <c r="N140" t="s">
        <v>36</v>
      </c>
      <c r="O140" t="s">
        <v>36</v>
      </c>
      <c r="P140" s="44">
        <v>0</v>
      </c>
      <c r="Q140" s="26">
        <f t="shared" si="24"/>
        <v>0</v>
      </c>
      <c r="R140" s="17">
        <f t="shared" si="25"/>
        <v>180</v>
      </c>
      <c r="S140" s="20">
        <f t="shared" si="26"/>
        <v>46.3</v>
      </c>
      <c r="T140" s="18">
        <f t="shared" si="27"/>
        <v>0.25700000000000001</v>
      </c>
      <c r="U140" s="12">
        <f t="shared" si="34"/>
        <v>0.99913606911447106</v>
      </c>
      <c r="V140" s="17">
        <f t="shared" si="28"/>
        <v>111.84709259696521</v>
      </c>
      <c r="W140" s="18">
        <f t="shared" si="29"/>
        <v>2.4157039437789463</v>
      </c>
      <c r="X140" s="26">
        <f t="shared" si="30"/>
        <v>0</v>
      </c>
    </row>
    <row r="141" spans="1:24" x14ac:dyDescent="0.35">
      <c r="A141" s="12">
        <f t="shared" si="35"/>
        <v>140</v>
      </c>
      <c r="B141" s="12" t="str">
        <f t="shared" si="31"/>
        <v/>
      </c>
      <c r="C141" s="12" t="str">
        <f t="shared" si="32"/>
        <v/>
      </c>
      <c r="D141" s="12">
        <f t="shared" si="33"/>
        <v>111</v>
      </c>
      <c r="E141" t="s">
        <v>716</v>
      </c>
      <c r="F141" t="s">
        <v>717</v>
      </c>
      <c r="G141" t="s">
        <v>303</v>
      </c>
      <c r="H141" t="s">
        <v>105</v>
      </c>
      <c r="I141" t="s">
        <v>288</v>
      </c>
      <c r="J141" t="s">
        <v>289</v>
      </c>
      <c r="K141" t="s">
        <v>290</v>
      </c>
      <c r="L141" t="s">
        <v>62</v>
      </c>
      <c r="M141">
        <v>7</v>
      </c>
      <c r="N141" t="s">
        <v>36</v>
      </c>
      <c r="O141" t="s">
        <v>36</v>
      </c>
      <c r="P141" s="44">
        <v>0</v>
      </c>
      <c r="Q141" s="26">
        <f t="shared" si="24"/>
        <v>0</v>
      </c>
      <c r="R141" s="17">
        <f t="shared" si="25"/>
        <v>260</v>
      </c>
      <c r="S141" s="20">
        <f t="shared" si="26"/>
        <v>68</v>
      </c>
      <c r="T141" s="18">
        <f t="shared" si="27"/>
        <v>0.26200000000000001</v>
      </c>
      <c r="U141" s="12">
        <f t="shared" si="34"/>
        <v>1.0017647058823529</v>
      </c>
      <c r="V141" s="17">
        <f t="shared" si="28"/>
        <v>161.55691152894977</v>
      </c>
      <c r="W141" s="18">
        <f t="shared" si="29"/>
        <v>2.3758369342492611</v>
      </c>
      <c r="X141" s="26">
        <f t="shared" si="30"/>
        <v>0</v>
      </c>
    </row>
    <row r="142" spans="1:24" x14ac:dyDescent="0.35">
      <c r="A142" s="12">
        <f t="shared" si="35"/>
        <v>141</v>
      </c>
      <c r="B142" s="12" t="str">
        <f t="shared" si="31"/>
        <v/>
      </c>
      <c r="C142" s="12" t="str">
        <f t="shared" si="32"/>
        <v/>
      </c>
      <c r="D142" s="12">
        <f t="shared" si="33"/>
        <v>111</v>
      </c>
      <c r="E142" t="s">
        <v>718</v>
      </c>
      <c r="F142" t="s">
        <v>717</v>
      </c>
      <c r="G142" t="s">
        <v>303</v>
      </c>
      <c r="H142" t="s">
        <v>105</v>
      </c>
      <c r="I142" t="s">
        <v>288</v>
      </c>
      <c r="J142" t="s">
        <v>289</v>
      </c>
      <c r="K142" t="s">
        <v>290</v>
      </c>
      <c r="L142" t="s">
        <v>62</v>
      </c>
      <c r="M142">
        <v>7</v>
      </c>
      <c r="N142" t="s">
        <v>36</v>
      </c>
      <c r="O142" t="s">
        <v>36</v>
      </c>
      <c r="P142" s="44">
        <v>0</v>
      </c>
      <c r="Q142" s="26">
        <f t="shared" si="24"/>
        <v>0</v>
      </c>
      <c r="R142" s="17">
        <f t="shared" si="25"/>
        <v>260</v>
      </c>
      <c r="S142" s="20">
        <f t="shared" si="26"/>
        <v>68</v>
      </c>
      <c r="T142" s="18">
        <f t="shared" si="27"/>
        <v>0.26200000000000001</v>
      </c>
      <c r="U142" s="12">
        <f t="shared" si="34"/>
        <v>1.0017647058823529</v>
      </c>
      <c r="V142" s="17">
        <f t="shared" si="28"/>
        <v>161.55691152894977</v>
      </c>
      <c r="W142" s="18">
        <f t="shared" si="29"/>
        <v>2.3758369342492611</v>
      </c>
      <c r="X142" s="26">
        <f t="shared" si="30"/>
        <v>0</v>
      </c>
    </row>
    <row r="143" spans="1:24" x14ac:dyDescent="0.35">
      <c r="A143" s="12">
        <f t="shared" si="35"/>
        <v>142</v>
      </c>
      <c r="B143" s="12">
        <f t="shared" si="31"/>
        <v>192693900594.44009</v>
      </c>
      <c r="C143" s="12">
        <f t="shared" si="32"/>
        <v>51</v>
      </c>
      <c r="D143" s="12">
        <f t="shared" si="33"/>
        <v>1</v>
      </c>
      <c r="E143" t="s">
        <v>719</v>
      </c>
      <c r="F143" t="s">
        <v>239</v>
      </c>
      <c r="G143" t="s">
        <v>356</v>
      </c>
      <c r="H143" t="s">
        <v>67</v>
      </c>
      <c r="I143" t="s">
        <v>92</v>
      </c>
      <c r="J143" t="s">
        <v>720</v>
      </c>
      <c r="K143" t="s">
        <v>142</v>
      </c>
      <c r="L143" t="s">
        <v>62</v>
      </c>
      <c r="M143">
        <v>7</v>
      </c>
      <c r="N143" t="s">
        <v>721</v>
      </c>
      <c r="O143" t="s">
        <v>722</v>
      </c>
      <c r="P143" s="44">
        <v>1</v>
      </c>
      <c r="Q143" s="26">
        <f t="shared" si="24"/>
        <v>68352</v>
      </c>
      <c r="R143" s="17">
        <f t="shared" si="25"/>
        <v>310</v>
      </c>
      <c r="S143" s="20">
        <f t="shared" si="26"/>
        <v>90</v>
      </c>
      <c r="T143" s="18">
        <f t="shared" si="27"/>
        <v>0.28999999999999998</v>
      </c>
      <c r="U143" s="12">
        <f t="shared" si="34"/>
        <v>0.99888888888888872</v>
      </c>
      <c r="V143" s="17">
        <f t="shared" si="28"/>
        <v>192.62554836144008</v>
      </c>
      <c r="W143" s="18">
        <f t="shared" si="29"/>
        <v>2.1402838706826675</v>
      </c>
      <c r="X143" s="26">
        <f t="shared" si="30"/>
        <v>354.84389574193551</v>
      </c>
    </row>
    <row r="144" spans="1:24" x14ac:dyDescent="0.35">
      <c r="A144" s="12">
        <f t="shared" si="35"/>
        <v>143</v>
      </c>
      <c r="B144" s="12">
        <f t="shared" si="31"/>
        <v>189594530912.19104</v>
      </c>
      <c r="C144" s="12">
        <f t="shared" si="32"/>
        <v>44</v>
      </c>
      <c r="D144" s="12">
        <f t="shared" si="33"/>
        <v>1</v>
      </c>
      <c r="E144" t="s">
        <v>723</v>
      </c>
      <c r="F144" t="s">
        <v>239</v>
      </c>
      <c r="G144" t="s">
        <v>356</v>
      </c>
      <c r="H144" t="s">
        <v>67</v>
      </c>
      <c r="I144" t="s">
        <v>140</v>
      </c>
      <c r="J144" t="s">
        <v>141</v>
      </c>
      <c r="K144" t="s">
        <v>142</v>
      </c>
      <c r="L144" t="s">
        <v>62</v>
      </c>
      <c r="M144">
        <v>7</v>
      </c>
      <c r="N144" t="s">
        <v>724</v>
      </c>
      <c r="O144" t="s">
        <v>725</v>
      </c>
      <c r="P144" s="44">
        <v>1</v>
      </c>
      <c r="Q144" s="26">
        <f t="shared" si="24"/>
        <v>75846</v>
      </c>
      <c r="R144" s="17">
        <f t="shared" si="25"/>
        <v>305</v>
      </c>
      <c r="S144" s="20">
        <f t="shared" si="26"/>
        <v>90</v>
      </c>
      <c r="T144" s="18">
        <f t="shared" si="27"/>
        <v>0.29499999999999998</v>
      </c>
      <c r="U144" s="12">
        <f t="shared" si="34"/>
        <v>0.99972222222222218</v>
      </c>
      <c r="V144" s="17">
        <f t="shared" si="28"/>
        <v>189.51868467819105</v>
      </c>
      <c r="W144" s="18">
        <f t="shared" si="29"/>
        <v>2.1057631630910119</v>
      </c>
      <c r="X144" s="26">
        <f t="shared" si="30"/>
        <v>400.20328406557377</v>
      </c>
    </row>
    <row r="145" spans="1:24" x14ac:dyDescent="0.35">
      <c r="A145" s="12">
        <f t="shared" si="35"/>
        <v>144</v>
      </c>
      <c r="B145" s="12" t="str">
        <f t="shared" si="31"/>
        <v/>
      </c>
      <c r="C145" s="12" t="str">
        <f t="shared" si="32"/>
        <v/>
      </c>
      <c r="D145" s="12">
        <f t="shared" si="33"/>
        <v>111</v>
      </c>
      <c r="E145" t="s">
        <v>726</v>
      </c>
      <c r="F145" t="s">
        <v>727</v>
      </c>
      <c r="G145" t="s">
        <v>356</v>
      </c>
      <c r="H145" t="s">
        <v>67</v>
      </c>
      <c r="I145" t="s">
        <v>728</v>
      </c>
      <c r="J145" t="s">
        <v>729</v>
      </c>
      <c r="K145" t="s">
        <v>142</v>
      </c>
      <c r="L145" t="s">
        <v>62</v>
      </c>
      <c r="M145">
        <v>7</v>
      </c>
      <c r="N145" t="s">
        <v>730</v>
      </c>
      <c r="O145" t="s">
        <v>36</v>
      </c>
      <c r="P145" s="44">
        <v>0</v>
      </c>
      <c r="Q145" s="26">
        <f t="shared" si="24"/>
        <v>0</v>
      </c>
      <c r="R145" s="17">
        <f t="shared" si="25"/>
        <v>210</v>
      </c>
      <c r="S145" s="20">
        <f t="shared" si="26"/>
        <v>60</v>
      </c>
      <c r="T145" s="18">
        <f t="shared" si="27"/>
        <v>0.28599999999999998</v>
      </c>
      <c r="U145" s="12">
        <f t="shared" si="34"/>
        <v>1.0009999999999999</v>
      </c>
      <c r="V145" s="17">
        <f t="shared" si="28"/>
        <v>130.48827469645943</v>
      </c>
      <c r="W145" s="18">
        <f t="shared" si="29"/>
        <v>2.1748045782743239</v>
      </c>
      <c r="X145" s="26">
        <f t="shared" si="30"/>
        <v>0</v>
      </c>
    </row>
    <row r="146" spans="1:24" x14ac:dyDescent="0.35">
      <c r="A146" s="12">
        <f t="shared" si="35"/>
        <v>145</v>
      </c>
      <c r="B146" s="12" t="str">
        <f t="shared" si="31"/>
        <v/>
      </c>
      <c r="C146" s="12" t="str">
        <f t="shared" si="32"/>
        <v/>
      </c>
      <c r="D146" s="12">
        <f t="shared" si="33"/>
        <v>111</v>
      </c>
      <c r="E146" t="s">
        <v>731</v>
      </c>
      <c r="F146" t="s">
        <v>727</v>
      </c>
      <c r="G146" t="s">
        <v>356</v>
      </c>
      <c r="H146" t="s">
        <v>67</v>
      </c>
      <c r="I146" t="s">
        <v>534</v>
      </c>
      <c r="J146" t="s">
        <v>586</v>
      </c>
      <c r="K146" t="s">
        <v>732</v>
      </c>
      <c r="L146" t="s">
        <v>62</v>
      </c>
      <c r="M146">
        <v>7</v>
      </c>
      <c r="N146" t="s">
        <v>733</v>
      </c>
      <c r="O146" t="s">
        <v>36</v>
      </c>
      <c r="P146" s="44">
        <v>0</v>
      </c>
      <c r="Q146" s="26">
        <f t="shared" si="24"/>
        <v>0</v>
      </c>
      <c r="R146" s="17">
        <f t="shared" si="25"/>
        <v>205</v>
      </c>
      <c r="S146" s="20">
        <f t="shared" si="26"/>
        <v>60</v>
      </c>
      <c r="T146" s="18">
        <f t="shared" si="27"/>
        <v>0.29299999999999998</v>
      </c>
      <c r="U146" s="12">
        <f t="shared" si="34"/>
        <v>1.0010833333333333</v>
      </c>
      <c r="V146" s="17">
        <f t="shared" si="28"/>
        <v>127.38141101321038</v>
      </c>
      <c r="W146" s="18">
        <f t="shared" si="29"/>
        <v>2.1230235168868399</v>
      </c>
      <c r="X146" s="26">
        <f t="shared" si="30"/>
        <v>0</v>
      </c>
    </row>
    <row r="147" spans="1:24" x14ac:dyDescent="0.35">
      <c r="A147" s="12">
        <f t="shared" si="35"/>
        <v>146</v>
      </c>
      <c r="B147" s="12">
        <f t="shared" si="31"/>
        <v>270350130664.66592</v>
      </c>
      <c r="C147" s="12">
        <f t="shared" si="32"/>
        <v>143</v>
      </c>
      <c r="D147" s="12">
        <f t="shared" si="33"/>
        <v>1</v>
      </c>
      <c r="E147" t="s">
        <v>734</v>
      </c>
      <c r="F147" t="s">
        <v>735</v>
      </c>
      <c r="G147" t="s">
        <v>736</v>
      </c>
      <c r="H147" t="s">
        <v>737</v>
      </c>
      <c r="I147" t="s">
        <v>218</v>
      </c>
      <c r="J147" t="s">
        <v>157</v>
      </c>
      <c r="K147" t="s">
        <v>523</v>
      </c>
      <c r="L147" t="s">
        <v>34</v>
      </c>
      <c r="M147">
        <v>5</v>
      </c>
      <c r="N147" t="s">
        <v>738</v>
      </c>
      <c r="O147" t="s">
        <v>739</v>
      </c>
      <c r="P147" s="44">
        <v>1</v>
      </c>
      <c r="Q147" s="26">
        <f t="shared" si="24"/>
        <v>52990</v>
      </c>
      <c r="R147" s="17">
        <f t="shared" si="25"/>
        <v>435</v>
      </c>
      <c r="S147" s="20">
        <f t="shared" si="26"/>
        <v>75</v>
      </c>
      <c r="T147" s="18">
        <f t="shared" si="27"/>
        <v>0.17199999999999999</v>
      </c>
      <c r="U147" s="12">
        <f t="shared" si="34"/>
        <v>0.99759999999999982</v>
      </c>
      <c r="V147" s="17">
        <f t="shared" si="28"/>
        <v>270.29714044266592</v>
      </c>
      <c r="W147" s="18">
        <f t="shared" si="29"/>
        <v>3.6039618725688789</v>
      </c>
      <c r="X147" s="26">
        <f t="shared" si="30"/>
        <v>196.04350942528737</v>
      </c>
    </row>
    <row r="148" spans="1:24" x14ac:dyDescent="0.35">
      <c r="A148" s="12">
        <f t="shared" si="35"/>
        <v>147</v>
      </c>
      <c r="B148" s="12">
        <f t="shared" si="31"/>
        <v>285889449081.91113</v>
      </c>
      <c r="C148" s="12">
        <f t="shared" si="32"/>
        <v>165</v>
      </c>
      <c r="D148" s="12">
        <f t="shared" si="33"/>
        <v>1</v>
      </c>
      <c r="E148" t="s">
        <v>740</v>
      </c>
      <c r="F148" t="s">
        <v>735</v>
      </c>
      <c r="G148" t="s">
        <v>48</v>
      </c>
      <c r="H148" t="s">
        <v>741</v>
      </c>
      <c r="I148" t="s">
        <v>133</v>
      </c>
      <c r="J148" t="s">
        <v>742</v>
      </c>
      <c r="K148" t="s">
        <v>743</v>
      </c>
      <c r="L148" t="s">
        <v>34</v>
      </c>
      <c r="M148">
        <v>5</v>
      </c>
      <c r="N148" t="s">
        <v>744</v>
      </c>
      <c r="O148" t="s">
        <v>745</v>
      </c>
      <c r="P148" s="44">
        <v>1</v>
      </c>
      <c r="Q148" s="26">
        <f t="shared" si="24"/>
        <v>57990</v>
      </c>
      <c r="R148" s="17">
        <f t="shared" si="25"/>
        <v>460</v>
      </c>
      <c r="S148" s="20">
        <f t="shared" si="26"/>
        <v>75</v>
      </c>
      <c r="T148" s="18">
        <f t="shared" si="27"/>
        <v>0.16300000000000001</v>
      </c>
      <c r="U148" s="12">
        <f t="shared" si="34"/>
        <v>0.99973333333333336</v>
      </c>
      <c r="V148" s="17">
        <f t="shared" si="28"/>
        <v>285.83145885891111</v>
      </c>
      <c r="W148" s="18">
        <f t="shared" si="29"/>
        <v>3.8110861181188147</v>
      </c>
      <c r="X148" s="26">
        <f t="shared" si="30"/>
        <v>202.88179695652175</v>
      </c>
    </row>
    <row r="149" spans="1:24" x14ac:dyDescent="0.35">
      <c r="A149" s="12">
        <f t="shared" si="35"/>
        <v>148</v>
      </c>
      <c r="B149" s="12">
        <f t="shared" si="31"/>
        <v>236198140146.92657</v>
      </c>
      <c r="C149" s="12">
        <f t="shared" si="32"/>
        <v>92</v>
      </c>
      <c r="D149" s="12">
        <f t="shared" si="33"/>
        <v>1</v>
      </c>
      <c r="E149" t="s">
        <v>746</v>
      </c>
      <c r="F149" t="s">
        <v>747</v>
      </c>
      <c r="G149" t="s">
        <v>312</v>
      </c>
      <c r="H149" t="s">
        <v>61</v>
      </c>
      <c r="I149" t="s">
        <v>606</v>
      </c>
      <c r="J149" t="s">
        <v>581</v>
      </c>
      <c r="K149" t="s">
        <v>748</v>
      </c>
      <c r="L149" t="s">
        <v>71</v>
      </c>
      <c r="M149">
        <v>4</v>
      </c>
      <c r="N149" t="s">
        <v>749</v>
      </c>
      <c r="O149" t="s">
        <v>750</v>
      </c>
      <c r="P149" s="44">
        <v>1</v>
      </c>
      <c r="Q149" s="26">
        <f t="shared" si="24"/>
        <v>76500</v>
      </c>
      <c r="R149" s="17">
        <f t="shared" si="25"/>
        <v>380</v>
      </c>
      <c r="S149" s="20">
        <f t="shared" si="26"/>
        <v>71</v>
      </c>
      <c r="T149" s="18">
        <f t="shared" si="27"/>
        <v>0.187</v>
      </c>
      <c r="U149" s="12">
        <f t="shared" si="34"/>
        <v>1.0008450704225351</v>
      </c>
      <c r="V149" s="17">
        <f t="shared" si="28"/>
        <v>236.12163992692658</v>
      </c>
      <c r="W149" s="18">
        <f t="shared" si="29"/>
        <v>3.3256569003792475</v>
      </c>
      <c r="X149" s="26">
        <f t="shared" si="30"/>
        <v>323.98555263157891</v>
      </c>
    </row>
    <row r="150" spans="1:24" x14ac:dyDescent="0.35">
      <c r="A150" s="12">
        <f t="shared" si="35"/>
        <v>149</v>
      </c>
      <c r="B150" s="12">
        <f t="shared" si="31"/>
        <v>276591417042.86401</v>
      </c>
      <c r="C150" s="12">
        <f t="shared" si="32"/>
        <v>152</v>
      </c>
      <c r="D150" s="12">
        <f t="shared" si="33"/>
        <v>1</v>
      </c>
      <c r="E150" t="s">
        <v>751</v>
      </c>
      <c r="F150" t="s">
        <v>752</v>
      </c>
      <c r="G150" t="s">
        <v>312</v>
      </c>
      <c r="H150" t="s">
        <v>61</v>
      </c>
      <c r="I150" t="s">
        <v>753</v>
      </c>
      <c r="J150" t="s">
        <v>235</v>
      </c>
      <c r="K150" t="s">
        <v>754</v>
      </c>
      <c r="L150" t="s">
        <v>71</v>
      </c>
      <c r="M150">
        <v>4</v>
      </c>
      <c r="N150" t="s">
        <v>755</v>
      </c>
      <c r="O150" t="s">
        <v>756</v>
      </c>
      <c r="P150" s="44">
        <v>1</v>
      </c>
      <c r="Q150" s="26">
        <f t="shared" si="24"/>
        <v>80549</v>
      </c>
      <c r="R150" s="17">
        <f t="shared" si="25"/>
        <v>445</v>
      </c>
      <c r="S150" s="20">
        <f t="shared" si="26"/>
        <v>83.7</v>
      </c>
      <c r="T150" s="18">
        <f t="shared" si="27"/>
        <v>0.188</v>
      </c>
      <c r="U150" s="12">
        <f t="shared" si="34"/>
        <v>0.99952210274790909</v>
      </c>
      <c r="V150" s="17">
        <f t="shared" si="28"/>
        <v>276.51086780916398</v>
      </c>
      <c r="W150" s="18">
        <f t="shared" si="29"/>
        <v>3.3035945974810512</v>
      </c>
      <c r="X150" s="26">
        <f t="shared" si="30"/>
        <v>291.30500597752814</v>
      </c>
    </row>
    <row r="151" spans="1:24" x14ac:dyDescent="0.35">
      <c r="A151" s="12">
        <f t="shared" si="35"/>
        <v>150</v>
      </c>
      <c r="B151" s="12">
        <f t="shared" si="31"/>
        <v>229995412782.42853</v>
      </c>
      <c r="C151" s="12">
        <f t="shared" si="32"/>
        <v>85</v>
      </c>
      <c r="D151" s="12">
        <f t="shared" si="33"/>
        <v>1</v>
      </c>
      <c r="E151" t="s">
        <v>757</v>
      </c>
      <c r="F151" t="s">
        <v>747</v>
      </c>
      <c r="G151" t="s">
        <v>125</v>
      </c>
      <c r="H151" t="s">
        <v>49</v>
      </c>
      <c r="I151" t="s">
        <v>266</v>
      </c>
      <c r="J151" t="s">
        <v>478</v>
      </c>
      <c r="K151" t="s">
        <v>758</v>
      </c>
      <c r="L151" t="s">
        <v>34</v>
      </c>
      <c r="M151">
        <v>4</v>
      </c>
      <c r="N151" t="s">
        <v>759</v>
      </c>
      <c r="O151" t="s">
        <v>760</v>
      </c>
      <c r="P151" s="44">
        <v>1</v>
      </c>
      <c r="Q151" s="26">
        <f t="shared" si="24"/>
        <v>87500</v>
      </c>
      <c r="R151" s="17">
        <f t="shared" si="25"/>
        <v>370</v>
      </c>
      <c r="S151" s="20">
        <f t="shared" si="26"/>
        <v>71</v>
      </c>
      <c r="T151" s="18">
        <f t="shared" si="27"/>
        <v>0.192</v>
      </c>
      <c r="U151" s="12">
        <f t="shared" si="34"/>
        <v>1.00056338028169</v>
      </c>
      <c r="V151" s="17">
        <f t="shared" si="28"/>
        <v>229.90791256042851</v>
      </c>
      <c r="W151" s="18">
        <f t="shared" si="29"/>
        <v>3.2381396135271623</v>
      </c>
      <c r="X151" s="26">
        <f t="shared" si="30"/>
        <v>380.58716216216214</v>
      </c>
    </row>
    <row r="152" spans="1:24" x14ac:dyDescent="0.35">
      <c r="A152" s="12">
        <f t="shared" si="35"/>
        <v>151</v>
      </c>
      <c r="B152" s="12">
        <f t="shared" si="31"/>
        <v>267281682995.11694</v>
      </c>
      <c r="C152" s="12">
        <f t="shared" si="32"/>
        <v>141</v>
      </c>
      <c r="D152" s="12">
        <f t="shared" si="33"/>
        <v>1</v>
      </c>
      <c r="E152" t="s">
        <v>761</v>
      </c>
      <c r="F152" t="s">
        <v>752</v>
      </c>
      <c r="G152" t="s">
        <v>125</v>
      </c>
      <c r="H152" t="s">
        <v>49</v>
      </c>
      <c r="I152" t="s">
        <v>612</v>
      </c>
      <c r="J152" t="s">
        <v>762</v>
      </c>
      <c r="K152" t="s">
        <v>763</v>
      </c>
      <c r="L152" t="s">
        <v>34</v>
      </c>
      <c r="M152">
        <v>4</v>
      </c>
      <c r="N152" t="s">
        <v>764</v>
      </c>
      <c r="O152" t="s">
        <v>765</v>
      </c>
      <c r="P152" s="44">
        <v>1</v>
      </c>
      <c r="Q152" s="26">
        <f t="shared" si="24"/>
        <v>91406</v>
      </c>
      <c r="R152" s="17">
        <f t="shared" si="25"/>
        <v>430</v>
      </c>
      <c r="S152" s="20">
        <f t="shared" si="26"/>
        <v>83.7</v>
      </c>
      <c r="T152" s="18">
        <f t="shared" si="27"/>
        <v>0.19500000000000001</v>
      </c>
      <c r="U152" s="12">
        <f t="shared" si="34"/>
        <v>1.0017921146953404</v>
      </c>
      <c r="V152" s="17">
        <f t="shared" si="28"/>
        <v>267.19027675941692</v>
      </c>
      <c r="W152" s="18">
        <f t="shared" si="29"/>
        <v>3.1922374762176453</v>
      </c>
      <c r="X152" s="26">
        <f t="shared" si="30"/>
        <v>342.10077218604647</v>
      </c>
    </row>
    <row r="153" spans="1:24" x14ac:dyDescent="0.35">
      <c r="A153" s="12">
        <f t="shared" si="35"/>
        <v>152</v>
      </c>
      <c r="B153" s="12">
        <f t="shared" si="31"/>
        <v>251776858579.87173</v>
      </c>
      <c r="C153" s="12">
        <f t="shared" si="32"/>
        <v>117</v>
      </c>
      <c r="D153" s="12">
        <f t="shared" si="33"/>
        <v>1</v>
      </c>
      <c r="E153" t="s">
        <v>766</v>
      </c>
      <c r="F153" t="s">
        <v>752</v>
      </c>
      <c r="G153" t="s">
        <v>97</v>
      </c>
      <c r="H153" t="s">
        <v>40</v>
      </c>
      <c r="I153" t="s">
        <v>50</v>
      </c>
      <c r="J153" t="s">
        <v>225</v>
      </c>
      <c r="K153" t="s">
        <v>52</v>
      </c>
      <c r="L153" t="s">
        <v>34</v>
      </c>
      <c r="M153">
        <v>4</v>
      </c>
      <c r="N153" t="s">
        <v>767</v>
      </c>
      <c r="O153" t="s">
        <v>387</v>
      </c>
      <c r="P153" s="44">
        <v>1</v>
      </c>
      <c r="Q153" s="26">
        <f t="shared" si="24"/>
        <v>120900</v>
      </c>
      <c r="R153" s="17">
        <f t="shared" si="25"/>
        <v>405</v>
      </c>
      <c r="S153" s="20">
        <f t="shared" si="26"/>
        <v>83.7</v>
      </c>
      <c r="T153" s="18">
        <f t="shared" si="27"/>
        <v>0.20699999999999999</v>
      </c>
      <c r="U153" s="12">
        <f t="shared" si="34"/>
        <v>1.0016129032258063</v>
      </c>
      <c r="V153" s="17">
        <f t="shared" si="28"/>
        <v>251.65595834317173</v>
      </c>
      <c r="W153" s="18">
        <f t="shared" si="29"/>
        <v>3.006642274111968</v>
      </c>
      <c r="X153" s="26">
        <f t="shared" si="30"/>
        <v>480.4177925925926</v>
      </c>
    </row>
    <row r="154" spans="1:24" x14ac:dyDescent="0.35">
      <c r="A154" s="12">
        <f t="shared" si="35"/>
        <v>153</v>
      </c>
      <c r="B154" s="12">
        <f t="shared" si="31"/>
        <v>245585631214.37369</v>
      </c>
      <c r="C154" s="12">
        <f t="shared" si="32"/>
        <v>103</v>
      </c>
      <c r="D154" s="12">
        <f t="shared" si="33"/>
        <v>1</v>
      </c>
      <c r="E154" t="s">
        <v>768</v>
      </c>
      <c r="F154" t="s">
        <v>752</v>
      </c>
      <c r="G154" t="s">
        <v>39</v>
      </c>
      <c r="H154" t="s">
        <v>40</v>
      </c>
      <c r="I154" t="s">
        <v>126</v>
      </c>
      <c r="J154" t="s">
        <v>769</v>
      </c>
      <c r="K154" t="s">
        <v>128</v>
      </c>
      <c r="L154" t="s">
        <v>34</v>
      </c>
      <c r="M154">
        <v>4</v>
      </c>
      <c r="N154" t="s">
        <v>770</v>
      </c>
      <c r="O154" t="s">
        <v>394</v>
      </c>
      <c r="P154" s="44">
        <v>0</v>
      </c>
      <c r="Q154" s="26">
        <f t="shared" si="24"/>
        <v>143400</v>
      </c>
      <c r="R154" s="17">
        <f t="shared" si="25"/>
        <v>395</v>
      </c>
      <c r="S154" s="20">
        <f t="shared" si="26"/>
        <v>83.7</v>
      </c>
      <c r="T154" s="18">
        <f t="shared" si="27"/>
        <v>0.21199999999999999</v>
      </c>
      <c r="U154" s="12">
        <f t="shared" si="34"/>
        <v>1.0004778972520907</v>
      </c>
      <c r="V154" s="17">
        <f t="shared" si="28"/>
        <v>245.44223097667367</v>
      </c>
      <c r="W154" s="18">
        <f t="shared" si="29"/>
        <v>2.9324041932696971</v>
      </c>
      <c r="X154" s="26">
        <f t="shared" si="30"/>
        <v>584.25153417721515</v>
      </c>
    </row>
    <row r="155" spans="1:24" x14ac:dyDescent="0.35">
      <c r="A155" s="12">
        <f t="shared" si="35"/>
        <v>154</v>
      </c>
      <c r="B155" s="12">
        <f t="shared" si="31"/>
        <v>254807427258.42078</v>
      </c>
      <c r="C155" s="12">
        <f t="shared" si="32"/>
        <v>119</v>
      </c>
      <c r="D155" s="12">
        <f t="shared" si="33"/>
        <v>1</v>
      </c>
      <c r="E155" t="s">
        <v>771</v>
      </c>
      <c r="F155" t="s">
        <v>772</v>
      </c>
      <c r="G155" t="s">
        <v>611</v>
      </c>
      <c r="H155" t="s">
        <v>67</v>
      </c>
      <c r="I155" t="s">
        <v>234</v>
      </c>
      <c r="J155" t="s">
        <v>235</v>
      </c>
      <c r="K155" t="s">
        <v>220</v>
      </c>
      <c r="L155" t="s">
        <v>71</v>
      </c>
      <c r="M155">
        <v>5</v>
      </c>
      <c r="N155" t="s">
        <v>36</v>
      </c>
      <c r="O155" t="s">
        <v>773</v>
      </c>
      <c r="P155" s="44">
        <v>1</v>
      </c>
      <c r="Q155" s="26">
        <f t="shared" si="24"/>
        <v>44605</v>
      </c>
      <c r="R155" s="17">
        <f t="shared" si="25"/>
        <v>410</v>
      </c>
      <c r="S155" s="20">
        <f t="shared" si="26"/>
        <v>77</v>
      </c>
      <c r="T155" s="18">
        <f t="shared" si="27"/>
        <v>0.188</v>
      </c>
      <c r="U155" s="12">
        <f t="shared" si="34"/>
        <v>1.001038961038961</v>
      </c>
      <c r="V155" s="17">
        <f t="shared" si="28"/>
        <v>254.76282202642076</v>
      </c>
      <c r="W155" s="18">
        <f t="shared" si="29"/>
        <v>3.3086080782652045</v>
      </c>
      <c r="X155" s="26">
        <f t="shared" si="30"/>
        <v>175.08441634146342</v>
      </c>
    </row>
    <row r="156" spans="1:24" x14ac:dyDescent="0.35">
      <c r="A156" s="12">
        <f t="shared" si="35"/>
        <v>155</v>
      </c>
      <c r="B156" s="12" t="str">
        <f t="shared" si="31"/>
        <v/>
      </c>
      <c r="C156" s="12" t="str">
        <f t="shared" si="32"/>
        <v/>
      </c>
      <c r="D156" s="12">
        <f t="shared" si="33"/>
        <v>111</v>
      </c>
      <c r="E156" t="s">
        <v>774</v>
      </c>
      <c r="F156" t="s">
        <v>775</v>
      </c>
      <c r="G156" t="s">
        <v>776</v>
      </c>
      <c r="H156" t="s">
        <v>67</v>
      </c>
      <c r="I156" t="s">
        <v>419</v>
      </c>
      <c r="J156" t="s">
        <v>313</v>
      </c>
      <c r="K156" t="s">
        <v>777</v>
      </c>
      <c r="L156" t="s">
        <v>71</v>
      </c>
      <c r="M156">
        <v>5</v>
      </c>
      <c r="N156" t="s">
        <v>778</v>
      </c>
      <c r="O156" t="s">
        <v>36</v>
      </c>
      <c r="P156" s="44">
        <v>0</v>
      </c>
      <c r="Q156" s="26">
        <f t="shared" si="24"/>
        <v>0</v>
      </c>
      <c r="R156" s="17">
        <f t="shared" si="25"/>
        <v>335</v>
      </c>
      <c r="S156" s="20">
        <f t="shared" si="26"/>
        <v>58</v>
      </c>
      <c r="T156" s="18">
        <f t="shared" si="27"/>
        <v>0.17299999999999999</v>
      </c>
      <c r="U156" s="12">
        <f t="shared" si="34"/>
        <v>0.99922413793103437</v>
      </c>
      <c r="V156" s="17">
        <f t="shared" si="28"/>
        <v>208.15986677768527</v>
      </c>
      <c r="W156" s="18">
        <f t="shared" si="29"/>
        <v>3.5889632203049184</v>
      </c>
      <c r="X156" s="26">
        <f t="shared" si="30"/>
        <v>0</v>
      </c>
    </row>
    <row r="157" spans="1:24" x14ac:dyDescent="0.35">
      <c r="A157" s="12">
        <f t="shared" si="35"/>
        <v>156</v>
      </c>
      <c r="B157" s="12">
        <f t="shared" si="31"/>
        <v>276555638043.164</v>
      </c>
      <c r="C157" s="12">
        <f t="shared" si="32"/>
        <v>151</v>
      </c>
      <c r="D157" s="12">
        <f t="shared" si="33"/>
        <v>1</v>
      </c>
      <c r="E157" t="s">
        <v>779</v>
      </c>
      <c r="F157" t="s">
        <v>780</v>
      </c>
      <c r="G157" t="s">
        <v>176</v>
      </c>
      <c r="H157" t="s">
        <v>67</v>
      </c>
      <c r="I157" t="s">
        <v>753</v>
      </c>
      <c r="J157" t="s">
        <v>313</v>
      </c>
      <c r="K157" t="s">
        <v>621</v>
      </c>
      <c r="L157" t="s">
        <v>71</v>
      </c>
      <c r="M157">
        <v>5</v>
      </c>
      <c r="N157" t="s">
        <v>781</v>
      </c>
      <c r="O157" t="s">
        <v>782</v>
      </c>
      <c r="P157" s="44">
        <v>1</v>
      </c>
      <c r="Q157" s="26">
        <f t="shared" si="24"/>
        <v>44770</v>
      </c>
      <c r="R157" s="17">
        <f t="shared" si="25"/>
        <v>445</v>
      </c>
      <c r="S157" s="20">
        <f t="shared" si="26"/>
        <v>77</v>
      </c>
      <c r="T157" s="18">
        <f t="shared" si="27"/>
        <v>0.17299999999999999</v>
      </c>
      <c r="U157" s="12">
        <f t="shared" si="34"/>
        <v>0.99980519480519481</v>
      </c>
      <c r="V157" s="17">
        <f t="shared" si="28"/>
        <v>276.51086780916398</v>
      </c>
      <c r="W157" s="18">
        <f t="shared" si="29"/>
        <v>3.5910502312878441</v>
      </c>
      <c r="X157" s="26">
        <f t="shared" si="30"/>
        <v>161.91045348314609</v>
      </c>
    </row>
    <row r="158" spans="1:24" x14ac:dyDescent="0.35">
      <c r="A158" s="12">
        <f t="shared" si="35"/>
        <v>157</v>
      </c>
      <c r="B158" s="12">
        <f t="shared" si="31"/>
        <v>267242726994.41693</v>
      </c>
      <c r="C158" s="12">
        <f t="shared" si="32"/>
        <v>140</v>
      </c>
      <c r="D158" s="12">
        <f t="shared" si="33"/>
        <v>1</v>
      </c>
      <c r="E158" t="s">
        <v>783</v>
      </c>
      <c r="F158" t="s">
        <v>784</v>
      </c>
      <c r="G158" t="s">
        <v>515</v>
      </c>
      <c r="H158" t="s">
        <v>67</v>
      </c>
      <c r="I158" t="s">
        <v>612</v>
      </c>
      <c r="J158" t="s">
        <v>613</v>
      </c>
      <c r="K158" t="s">
        <v>198</v>
      </c>
      <c r="L158" t="s">
        <v>34</v>
      </c>
      <c r="M158">
        <v>5</v>
      </c>
      <c r="N158" t="s">
        <v>785</v>
      </c>
      <c r="O158" t="s">
        <v>786</v>
      </c>
      <c r="P158" s="44">
        <v>1</v>
      </c>
      <c r="Q158" s="26">
        <f t="shared" si="24"/>
        <v>52450</v>
      </c>
      <c r="R158" s="17">
        <f t="shared" si="25"/>
        <v>430</v>
      </c>
      <c r="S158" s="20">
        <f t="shared" si="26"/>
        <v>77</v>
      </c>
      <c r="T158" s="18">
        <f t="shared" si="27"/>
        <v>0.17899999999999999</v>
      </c>
      <c r="U158" s="12">
        <f t="shared" si="34"/>
        <v>0.99961038961038962</v>
      </c>
      <c r="V158" s="17">
        <f t="shared" si="28"/>
        <v>267.19027675941692</v>
      </c>
      <c r="W158" s="18">
        <f t="shared" si="29"/>
        <v>3.470003594278142</v>
      </c>
      <c r="X158" s="26">
        <f t="shared" si="30"/>
        <v>196.30205348837208</v>
      </c>
    </row>
    <row r="159" spans="1:24" x14ac:dyDescent="0.35">
      <c r="A159" s="12">
        <f t="shared" si="35"/>
        <v>158</v>
      </c>
      <c r="B159" s="12">
        <f t="shared" si="31"/>
        <v>251710328579.17172</v>
      </c>
      <c r="C159" s="12">
        <f t="shared" si="32"/>
        <v>114</v>
      </c>
      <c r="D159" s="12">
        <f t="shared" si="33"/>
        <v>1</v>
      </c>
      <c r="E159" t="s">
        <v>787</v>
      </c>
      <c r="F159" t="s">
        <v>514</v>
      </c>
      <c r="G159" t="s">
        <v>788</v>
      </c>
      <c r="H159" t="s">
        <v>120</v>
      </c>
      <c r="I159" t="s">
        <v>50</v>
      </c>
      <c r="J159" t="s">
        <v>488</v>
      </c>
      <c r="K159" t="s">
        <v>621</v>
      </c>
      <c r="L159" t="s">
        <v>34</v>
      </c>
      <c r="M159">
        <v>5</v>
      </c>
      <c r="N159" t="s">
        <v>199</v>
      </c>
      <c r="O159" t="s">
        <v>789</v>
      </c>
      <c r="P159" s="44">
        <v>1</v>
      </c>
      <c r="Q159" s="26">
        <f t="shared" si="24"/>
        <v>54370</v>
      </c>
      <c r="R159" s="17">
        <f t="shared" si="25"/>
        <v>405</v>
      </c>
      <c r="S159" s="20">
        <f t="shared" si="26"/>
        <v>77</v>
      </c>
      <c r="T159" s="18">
        <f t="shared" si="27"/>
        <v>0.19</v>
      </c>
      <c r="U159" s="12">
        <f t="shared" si="34"/>
        <v>0.99935064935064932</v>
      </c>
      <c r="V159" s="17">
        <f t="shared" si="28"/>
        <v>251.65595834317173</v>
      </c>
      <c r="W159" s="18">
        <f t="shared" si="29"/>
        <v>3.2682591992619705</v>
      </c>
      <c r="X159" s="26">
        <f t="shared" si="30"/>
        <v>216.04892790123458</v>
      </c>
    </row>
    <row r="160" spans="1:24" x14ac:dyDescent="0.35">
      <c r="A160" s="12">
        <f t="shared" si="35"/>
        <v>159</v>
      </c>
      <c r="B160" s="12" t="str">
        <f t="shared" si="31"/>
        <v/>
      </c>
      <c r="C160" s="12" t="str">
        <f t="shared" si="32"/>
        <v/>
      </c>
      <c r="D160" s="12">
        <f t="shared" si="33"/>
        <v>111</v>
      </c>
      <c r="E160" t="s">
        <v>790</v>
      </c>
      <c r="F160" t="s">
        <v>791</v>
      </c>
      <c r="G160" t="s">
        <v>417</v>
      </c>
      <c r="H160" t="s">
        <v>418</v>
      </c>
      <c r="I160" t="s">
        <v>285</v>
      </c>
      <c r="J160" t="s">
        <v>792</v>
      </c>
      <c r="K160" t="s">
        <v>541</v>
      </c>
      <c r="L160" t="s">
        <v>62</v>
      </c>
      <c r="M160">
        <v>5</v>
      </c>
      <c r="N160" t="s">
        <v>793</v>
      </c>
      <c r="O160" t="s">
        <v>36</v>
      </c>
      <c r="P160" s="44">
        <v>0</v>
      </c>
      <c r="Q160" s="26">
        <f t="shared" si="24"/>
        <v>0</v>
      </c>
      <c r="R160" s="17">
        <f t="shared" si="25"/>
        <v>265</v>
      </c>
      <c r="S160" s="20">
        <f t="shared" si="26"/>
        <v>46</v>
      </c>
      <c r="T160" s="18">
        <f t="shared" si="27"/>
        <v>0.17399999999999999</v>
      </c>
      <c r="U160" s="12">
        <f t="shared" si="34"/>
        <v>1.0023913043478261</v>
      </c>
      <c r="V160" s="17">
        <f t="shared" si="28"/>
        <v>164.6637752121988</v>
      </c>
      <c r="W160" s="18">
        <f t="shared" si="29"/>
        <v>3.5796472872217131</v>
      </c>
      <c r="X160" s="26">
        <f t="shared" si="30"/>
        <v>0</v>
      </c>
    </row>
    <row r="161" spans="1:24" x14ac:dyDescent="0.35">
      <c r="A161" s="12">
        <f t="shared" si="35"/>
        <v>160</v>
      </c>
      <c r="B161" s="12">
        <f t="shared" si="31"/>
        <v>242389272528.42465</v>
      </c>
      <c r="C161" s="12">
        <f t="shared" si="32"/>
        <v>100</v>
      </c>
      <c r="D161" s="12">
        <f t="shared" si="33"/>
        <v>1</v>
      </c>
      <c r="E161" t="s">
        <v>794</v>
      </c>
      <c r="F161" t="s">
        <v>795</v>
      </c>
      <c r="G161" t="s">
        <v>796</v>
      </c>
      <c r="H161" t="s">
        <v>418</v>
      </c>
      <c r="I161" t="s">
        <v>197</v>
      </c>
      <c r="J161" t="s">
        <v>488</v>
      </c>
      <c r="K161" t="s">
        <v>99</v>
      </c>
      <c r="L161" t="s">
        <v>71</v>
      </c>
      <c r="M161">
        <v>5</v>
      </c>
      <c r="N161" t="s">
        <v>36</v>
      </c>
      <c r="O161" t="s">
        <v>797</v>
      </c>
      <c r="P161" s="44">
        <v>1</v>
      </c>
      <c r="Q161" s="26">
        <f t="shared" si="24"/>
        <v>53905</v>
      </c>
      <c r="R161" s="17">
        <f t="shared" si="25"/>
        <v>390</v>
      </c>
      <c r="S161" s="20">
        <f t="shared" si="26"/>
        <v>74</v>
      </c>
      <c r="T161" s="18">
        <f t="shared" si="27"/>
        <v>0.19</v>
      </c>
      <c r="U161" s="12">
        <f t="shared" si="34"/>
        <v>1.0013513513513514</v>
      </c>
      <c r="V161" s="17">
        <f t="shared" si="28"/>
        <v>242.33536729342464</v>
      </c>
      <c r="W161" s="18">
        <f t="shared" si="29"/>
        <v>3.2748022607219545</v>
      </c>
      <c r="X161" s="26">
        <f t="shared" si="30"/>
        <v>222.43967358974359</v>
      </c>
    </row>
    <row r="162" spans="1:24" x14ac:dyDescent="0.35">
      <c r="A162" s="12">
        <f t="shared" si="35"/>
        <v>161</v>
      </c>
      <c r="B162" s="12">
        <f t="shared" si="31"/>
        <v>236180005162.92657</v>
      </c>
      <c r="C162" s="12">
        <f t="shared" si="32"/>
        <v>90</v>
      </c>
      <c r="D162" s="12">
        <f t="shared" si="33"/>
        <v>1</v>
      </c>
      <c r="E162" t="s">
        <v>798</v>
      </c>
      <c r="F162" t="s">
        <v>795</v>
      </c>
      <c r="G162" t="s">
        <v>799</v>
      </c>
      <c r="H162" t="s">
        <v>224</v>
      </c>
      <c r="I162" t="s">
        <v>606</v>
      </c>
      <c r="J162" t="s">
        <v>762</v>
      </c>
      <c r="K162" t="s">
        <v>800</v>
      </c>
      <c r="L162" t="s">
        <v>34</v>
      </c>
      <c r="M162">
        <v>5</v>
      </c>
      <c r="N162" t="s">
        <v>801</v>
      </c>
      <c r="O162" t="s">
        <v>802</v>
      </c>
      <c r="P162" s="44">
        <v>1</v>
      </c>
      <c r="Q162" s="26">
        <f t="shared" si="24"/>
        <v>58365</v>
      </c>
      <c r="R162" s="17">
        <f t="shared" si="25"/>
        <v>380</v>
      </c>
      <c r="S162" s="20">
        <f t="shared" si="26"/>
        <v>74</v>
      </c>
      <c r="T162" s="18">
        <f t="shared" si="27"/>
        <v>0.19500000000000001</v>
      </c>
      <c r="U162" s="12">
        <f t="shared" si="34"/>
        <v>1.0013513513513514</v>
      </c>
      <c r="V162" s="17">
        <f t="shared" si="28"/>
        <v>236.12163992692658</v>
      </c>
      <c r="W162" s="18">
        <f t="shared" si="29"/>
        <v>3.1908329719854942</v>
      </c>
      <c r="X162" s="26">
        <f t="shared" si="30"/>
        <v>247.18191868421053</v>
      </c>
    </row>
    <row r="163" spans="1:24" x14ac:dyDescent="0.35">
      <c r="A163" s="12">
        <f t="shared" si="35"/>
        <v>162</v>
      </c>
      <c r="B163" s="12">
        <f t="shared" si="31"/>
        <v>226868554114.17944</v>
      </c>
      <c r="C163" s="12">
        <f t="shared" si="32"/>
        <v>81</v>
      </c>
      <c r="D163" s="12">
        <f t="shared" si="33"/>
        <v>1</v>
      </c>
      <c r="E163" t="s">
        <v>803</v>
      </c>
      <c r="F163" t="s">
        <v>795</v>
      </c>
      <c r="G163" t="s">
        <v>125</v>
      </c>
      <c r="H163" t="s">
        <v>804</v>
      </c>
      <c r="I163" t="s">
        <v>580</v>
      </c>
      <c r="J163" t="s">
        <v>805</v>
      </c>
      <c r="K163" t="s">
        <v>392</v>
      </c>
      <c r="L163" t="s">
        <v>34</v>
      </c>
      <c r="M163">
        <v>5</v>
      </c>
      <c r="N163" t="s">
        <v>806</v>
      </c>
      <c r="O163" t="s">
        <v>807</v>
      </c>
      <c r="P163" s="44">
        <v>1</v>
      </c>
      <c r="Q163" s="26">
        <f t="shared" si="24"/>
        <v>67505</v>
      </c>
      <c r="R163" s="17">
        <f t="shared" si="25"/>
        <v>365</v>
      </c>
      <c r="S163" s="20">
        <f t="shared" si="26"/>
        <v>74</v>
      </c>
      <c r="T163" s="18">
        <f t="shared" si="27"/>
        <v>0.20300000000000001</v>
      </c>
      <c r="U163" s="12">
        <f t="shared" si="34"/>
        <v>1.0012837837837838</v>
      </c>
      <c r="V163" s="17">
        <f t="shared" si="28"/>
        <v>226.80104887717945</v>
      </c>
      <c r="W163" s="18">
        <f t="shared" si="29"/>
        <v>3.0648790388808034</v>
      </c>
      <c r="X163" s="26">
        <f t="shared" si="30"/>
        <v>297.63971698630138</v>
      </c>
    </row>
    <row r="164" spans="1:24" x14ac:dyDescent="0.35">
      <c r="A164" s="12">
        <f t="shared" si="35"/>
        <v>163</v>
      </c>
      <c r="B164" s="12" t="str">
        <f t="shared" si="31"/>
        <v/>
      </c>
      <c r="C164" s="12" t="str">
        <f t="shared" si="32"/>
        <v/>
      </c>
      <c r="D164" s="12">
        <f t="shared" si="33"/>
        <v>111</v>
      </c>
      <c r="E164" t="s">
        <v>808</v>
      </c>
      <c r="F164" t="s">
        <v>809</v>
      </c>
      <c r="G164" t="s">
        <v>111</v>
      </c>
      <c r="H164" t="s">
        <v>105</v>
      </c>
      <c r="I164" t="s">
        <v>534</v>
      </c>
      <c r="J164" t="s">
        <v>260</v>
      </c>
      <c r="K164" t="s">
        <v>810</v>
      </c>
      <c r="L164" t="s">
        <v>62</v>
      </c>
      <c r="M164">
        <v>4</v>
      </c>
      <c r="N164" t="s">
        <v>811</v>
      </c>
      <c r="O164" t="s">
        <v>36</v>
      </c>
      <c r="P164" s="44">
        <v>0</v>
      </c>
      <c r="Q164" s="26">
        <f t="shared" si="24"/>
        <v>0</v>
      </c>
      <c r="R164" s="17">
        <f t="shared" si="25"/>
        <v>205</v>
      </c>
      <c r="S164" s="20">
        <f t="shared" si="26"/>
        <v>32.299999999999997</v>
      </c>
      <c r="T164" s="18">
        <f t="shared" si="27"/>
        <v>0.158</v>
      </c>
      <c r="U164" s="12">
        <f t="shared" si="34"/>
        <v>1.0027863777089785</v>
      </c>
      <c r="V164" s="17">
        <f t="shared" si="28"/>
        <v>127.38141101321038</v>
      </c>
      <c r="W164" s="18">
        <f t="shared" si="29"/>
        <v>3.9436969353935107</v>
      </c>
      <c r="X164" s="26">
        <f t="shared" si="30"/>
        <v>0</v>
      </c>
    </row>
    <row r="165" spans="1:24" x14ac:dyDescent="0.35">
      <c r="A165" s="12">
        <f t="shared" si="35"/>
        <v>164</v>
      </c>
      <c r="B165" s="12">
        <f t="shared" si="31"/>
        <v>205110118336.43625</v>
      </c>
      <c r="C165" s="12">
        <f t="shared" si="32"/>
        <v>59</v>
      </c>
      <c r="D165" s="12">
        <f t="shared" si="33"/>
        <v>1</v>
      </c>
      <c r="E165" t="s">
        <v>812</v>
      </c>
      <c r="F165" t="s">
        <v>813</v>
      </c>
      <c r="G165" t="s">
        <v>814</v>
      </c>
      <c r="H165" t="s">
        <v>118</v>
      </c>
      <c r="I165" t="s">
        <v>427</v>
      </c>
      <c r="J165" t="s">
        <v>815</v>
      </c>
      <c r="K165" t="s">
        <v>510</v>
      </c>
      <c r="L165" t="s">
        <v>71</v>
      </c>
      <c r="M165">
        <v>5</v>
      </c>
      <c r="N165" t="s">
        <v>816</v>
      </c>
      <c r="O165" t="s">
        <v>817</v>
      </c>
      <c r="P165" s="44">
        <v>1</v>
      </c>
      <c r="Q165" s="26">
        <f t="shared" si="24"/>
        <v>57115</v>
      </c>
      <c r="R165" s="17">
        <f t="shared" si="25"/>
        <v>330</v>
      </c>
      <c r="S165" s="20">
        <f t="shared" si="26"/>
        <v>77</v>
      </c>
      <c r="T165" s="18">
        <f t="shared" si="27"/>
        <v>0.23300000000000001</v>
      </c>
      <c r="U165" s="12">
        <f t="shared" si="34"/>
        <v>0.99857142857142867</v>
      </c>
      <c r="V165" s="17">
        <f t="shared" si="28"/>
        <v>205.05300309443624</v>
      </c>
      <c r="W165" s="18">
        <f t="shared" si="29"/>
        <v>2.6630260142134574</v>
      </c>
      <c r="X165" s="26">
        <f t="shared" si="30"/>
        <v>278.53773969696971</v>
      </c>
    </row>
    <row r="166" spans="1:24" x14ac:dyDescent="0.35">
      <c r="A166" s="12">
        <f t="shared" si="35"/>
        <v>165</v>
      </c>
      <c r="B166" s="12" t="str">
        <f t="shared" si="31"/>
        <v/>
      </c>
      <c r="C166" s="12" t="str">
        <f t="shared" si="32"/>
        <v/>
      </c>
      <c r="D166" s="12">
        <f t="shared" si="33"/>
        <v>111</v>
      </c>
      <c r="E166" t="s">
        <v>818</v>
      </c>
      <c r="F166" t="s">
        <v>567</v>
      </c>
      <c r="G166" t="s">
        <v>254</v>
      </c>
      <c r="H166" t="s">
        <v>451</v>
      </c>
      <c r="I166" t="s">
        <v>676</v>
      </c>
      <c r="J166" t="s">
        <v>581</v>
      </c>
      <c r="K166" t="s">
        <v>431</v>
      </c>
      <c r="L166" t="s">
        <v>34</v>
      </c>
      <c r="M166">
        <v>5</v>
      </c>
      <c r="N166" t="s">
        <v>819</v>
      </c>
      <c r="O166" t="s">
        <v>36</v>
      </c>
      <c r="P166" s="44">
        <v>0</v>
      </c>
      <c r="Q166" s="26">
        <f t="shared" si="24"/>
        <v>0</v>
      </c>
      <c r="R166" s="17">
        <f t="shared" si="25"/>
        <v>485</v>
      </c>
      <c r="S166" s="20">
        <f t="shared" si="26"/>
        <v>90.6</v>
      </c>
      <c r="T166" s="18">
        <f t="shared" si="27"/>
        <v>0.187</v>
      </c>
      <c r="U166" s="12">
        <f t="shared" si="34"/>
        <v>1.0010485651214129</v>
      </c>
      <c r="V166" s="17">
        <f t="shared" si="28"/>
        <v>301.36577727515629</v>
      </c>
      <c r="W166" s="18">
        <f t="shared" si="29"/>
        <v>3.3263330825072441</v>
      </c>
      <c r="X166" s="26">
        <f t="shared" si="30"/>
        <v>0</v>
      </c>
    </row>
    <row r="167" spans="1:24" x14ac:dyDescent="0.35">
      <c r="A167" s="12">
        <f t="shared" si="35"/>
        <v>166</v>
      </c>
      <c r="B167" s="12">
        <f t="shared" si="31"/>
        <v>298373663849.5072</v>
      </c>
      <c r="C167" s="12">
        <f t="shared" si="32"/>
        <v>176</v>
      </c>
      <c r="D167" s="12">
        <f t="shared" si="33"/>
        <v>1</v>
      </c>
      <c r="E167" t="s">
        <v>820</v>
      </c>
      <c r="F167" t="s">
        <v>821</v>
      </c>
      <c r="G167" t="s">
        <v>397</v>
      </c>
      <c r="H167" t="s">
        <v>382</v>
      </c>
      <c r="I167" t="s">
        <v>822</v>
      </c>
      <c r="J167" t="s">
        <v>466</v>
      </c>
      <c r="K167" t="s">
        <v>431</v>
      </c>
      <c r="L167" t="s">
        <v>34</v>
      </c>
      <c r="M167">
        <v>5</v>
      </c>
      <c r="N167" t="s">
        <v>823</v>
      </c>
      <c r="O167" t="s">
        <v>824</v>
      </c>
      <c r="P167" s="44">
        <v>1</v>
      </c>
      <c r="Q167" s="26">
        <f t="shared" si="24"/>
        <v>114750</v>
      </c>
      <c r="R167" s="17">
        <f t="shared" si="25"/>
        <v>480</v>
      </c>
      <c r="S167" s="20">
        <f t="shared" si="26"/>
        <v>90.6</v>
      </c>
      <c r="T167" s="18">
        <f t="shared" si="27"/>
        <v>0.189</v>
      </c>
      <c r="U167" s="12">
        <f t="shared" si="34"/>
        <v>1.0013245033112583</v>
      </c>
      <c r="V167" s="17">
        <f t="shared" si="28"/>
        <v>298.25891359190723</v>
      </c>
      <c r="W167" s="18">
        <f t="shared" si="29"/>
        <v>3.2920409888731483</v>
      </c>
      <c r="X167" s="26">
        <f t="shared" si="30"/>
        <v>384.73284375000003</v>
      </c>
    </row>
    <row r="168" spans="1:24" x14ac:dyDescent="0.35">
      <c r="A168" s="12">
        <f t="shared" si="35"/>
        <v>167</v>
      </c>
      <c r="B168" s="12">
        <f t="shared" si="31"/>
        <v>146051588319.70459</v>
      </c>
      <c r="C168" s="12">
        <f t="shared" si="32"/>
        <v>24</v>
      </c>
      <c r="D168" s="12">
        <f t="shared" si="33"/>
        <v>1</v>
      </c>
      <c r="E168" t="s">
        <v>825</v>
      </c>
      <c r="F168" t="s">
        <v>826</v>
      </c>
      <c r="G168" t="s">
        <v>377</v>
      </c>
      <c r="H168" t="s">
        <v>827</v>
      </c>
      <c r="I168" t="s">
        <v>148</v>
      </c>
      <c r="J168" t="s">
        <v>502</v>
      </c>
      <c r="K168" t="s">
        <v>61</v>
      </c>
      <c r="L168" t="s">
        <v>62</v>
      </c>
      <c r="M168">
        <v>5</v>
      </c>
      <c r="N168" t="s">
        <v>828</v>
      </c>
      <c r="O168" t="s">
        <v>829</v>
      </c>
      <c r="P168" s="44">
        <v>1</v>
      </c>
      <c r="Q168" s="26">
        <f t="shared" si="24"/>
        <v>28995</v>
      </c>
      <c r="R168" s="17">
        <f t="shared" si="25"/>
        <v>235</v>
      </c>
      <c r="S168" s="20">
        <f t="shared" si="26"/>
        <v>39</v>
      </c>
      <c r="T168" s="18">
        <f t="shared" si="27"/>
        <v>0.16600000000000001</v>
      </c>
      <c r="U168" s="12">
        <f t="shared" si="34"/>
        <v>1.0002564102564104</v>
      </c>
      <c r="V168" s="17">
        <f t="shared" si="28"/>
        <v>146.02259311270458</v>
      </c>
      <c r="W168" s="18">
        <f t="shared" si="29"/>
        <v>3.7441690541719126</v>
      </c>
      <c r="X168" s="26">
        <f t="shared" si="30"/>
        <v>198.56516297872341</v>
      </c>
    </row>
    <row r="169" spans="1:24" x14ac:dyDescent="0.35">
      <c r="A169" s="12">
        <f t="shared" si="35"/>
        <v>168</v>
      </c>
      <c r="B169" s="12">
        <f t="shared" si="31"/>
        <v>211301675688.9343</v>
      </c>
      <c r="C169" s="12">
        <f t="shared" si="32"/>
        <v>64</v>
      </c>
      <c r="D169" s="12">
        <f t="shared" si="33"/>
        <v>1</v>
      </c>
      <c r="E169" t="s">
        <v>830</v>
      </c>
      <c r="F169" t="s">
        <v>831</v>
      </c>
      <c r="G169" t="s">
        <v>190</v>
      </c>
      <c r="H169" t="s">
        <v>832</v>
      </c>
      <c r="I169" t="s">
        <v>833</v>
      </c>
      <c r="J169" t="s">
        <v>792</v>
      </c>
      <c r="K169" t="s">
        <v>382</v>
      </c>
      <c r="L169" t="s">
        <v>62</v>
      </c>
      <c r="M169">
        <v>5</v>
      </c>
      <c r="N169" t="s">
        <v>834</v>
      </c>
      <c r="O169" t="s">
        <v>835</v>
      </c>
      <c r="P169" s="44">
        <v>1</v>
      </c>
      <c r="Q169" s="26">
        <f t="shared" si="24"/>
        <v>34945</v>
      </c>
      <c r="R169" s="17">
        <f t="shared" si="25"/>
        <v>340</v>
      </c>
      <c r="S169" s="20">
        <f t="shared" si="26"/>
        <v>59</v>
      </c>
      <c r="T169" s="18">
        <f t="shared" si="27"/>
        <v>0.17399999999999999</v>
      </c>
      <c r="U169" s="12">
        <f t="shared" si="34"/>
        <v>1.0027118644067796</v>
      </c>
      <c r="V169" s="17">
        <f t="shared" si="28"/>
        <v>211.2667304609343</v>
      </c>
      <c r="W169" s="18">
        <f t="shared" si="29"/>
        <v>3.5807920417107506</v>
      </c>
      <c r="X169" s="26">
        <f t="shared" si="30"/>
        <v>165.40701852941177</v>
      </c>
    </row>
    <row r="170" spans="1:24" x14ac:dyDescent="0.35">
      <c r="A170" s="12">
        <f t="shared" si="35"/>
        <v>169</v>
      </c>
      <c r="B170" s="12">
        <f t="shared" si="31"/>
        <v>242382017537.42465</v>
      </c>
      <c r="C170" s="12">
        <f t="shared" si="32"/>
        <v>98</v>
      </c>
      <c r="D170" s="12">
        <f t="shared" si="33"/>
        <v>1</v>
      </c>
      <c r="E170" t="s">
        <v>836</v>
      </c>
      <c r="F170" t="s">
        <v>396</v>
      </c>
      <c r="G170" t="s">
        <v>350</v>
      </c>
      <c r="H170" t="s">
        <v>418</v>
      </c>
      <c r="I170" t="s">
        <v>197</v>
      </c>
      <c r="J170" t="s">
        <v>488</v>
      </c>
      <c r="K170" t="s">
        <v>99</v>
      </c>
      <c r="L170" t="s">
        <v>71</v>
      </c>
      <c r="M170">
        <v>5</v>
      </c>
      <c r="N170" t="s">
        <v>837</v>
      </c>
      <c r="O170" t="s">
        <v>838</v>
      </c>
      <c r="P170" s="44">
        <v>1</v>
      </c>
      <c r="Q170" s="26">
        <f t="shared" si="24"/>
        <v>46650</v>
      </c>
      <c r="R170" s="17">
        <f t="shared" si="25"/>
        <v>390</v>
      </c>
      <c r="S170" s="20">
        <f t="shared" si="26"/>
        <v>74</v>
      </c>
      <c r="T170" s="18">
        <f t="shared" si="27"/>
        <v>0.19</v>
      </c>
      <c r="U170" s="12">
        <f t="shared" si="34"/>
        <v>1.0013513513513514</v>
      </c>
      <c r="V170" s="17">
        <f t="shared" si="28"/>
        <v>242.33536729342464</v>
      </c>
      <c r="W170" s="18">
        <f t="shared" si="29"/>
        <v>3.2748022607219545</v>
      </c>
      <c r="X170" s="26">
        <f t="shared" si="30"/>
        <v>192.50182307692307</v>
      </c>
    </row>
    <row r="171" spans="1:24" x14ac:dyDescent="0.35">
      <c r="A171" s="12">
        <f t="shared" si="35"/>
        <v>170</v>
      </c>
      <c r="B171" s="12">
        <f t="shared" si="31"/>
        <v>239278653855.1756</v>
      </c>
      <c r="C171" s="12">
        <f t="shared" si="32"/>
        <v>94</v>
      </c>
      <c r="D171" s="12">
        <f t="shared" si="33"/>
        <v>1</v>
      </c>
      <c r="E171" t="s">
        <v>839</v>
      </c>
      <c r="F171" t="s">
        <v>396</v>
      </c>
      <c r="G171" t="s">
        <v>82</v>
      </c>
      <c r="H171" t="s">
        <v>418</v>
      </c>
      <c r="I171" t="s">
        <v>390</v>
      </c>
      <c r="J171" t="s">
        <v>478</v>
      </c>
      <c r="K171" t="s">
        <v>314</v>
      </c>
      <c r="L171" t="s">
        <v>34</v>
      </c>
      <c r="M171">
        <v>5</v>
      </c>
      <c r="N171" t="s">
        <v>159</v>
      </c>
      <c r="O171" t="s">
        <v>840</v>
      </c>
      <c r="P171" s="44">
        <v>1</v>
      </c>
      <c r="Q171" s="26">
        <f t="shared" si="24"/>
        <v>50150</v>
      </c>
      <c r="R171" s="17">
        <f t="shared" si="25"/>
        <v>385</v>
      </c>
      <c r="S171" s="20">
        <f t="shared" si="26"/>
        <v>74</v>
      </c>
      <c r="T171" s="18">
        <f t="shared" si="27"/>
        <v>0.192</v>
      </c>
      <c r="U171" s="12">
        <f t="shared" si="34"/>
        <v>0.99891891891891893</v>
      </c>
      <c r="V171" s="17">
        <f t="shared" si="28"/>
        <v>239.22850361017561</v>
      </c>
      <c r="W171" s="18">
        <f t="shared" si="29"/>
        <v>3.2328176163537243</v>
      </c>
      <c r="X171" s="26">
        <f t="shared" si="30"/>
        <v>209.63221038961038</v>
      </c>
    </row>
    <row r="172" spans="1:24" x14ac:dyDescent="0.35">
      <c r="A172" s="12">
        <f t="shared" si="35"/>
        <v>171</v>
      </c>
      <c r="B172" s="12" t="str">
        <f t="shared" si="31"/>
        <v/>
      </c>
      <c r="C172" s="12" t="str">
        <f t="shared" si="32"/>
        <v/>
      </c>
      <c r="D172" s="12">
        <f t="shared" si="33"/>
        <v>111</v>
      </c>
      <c r="E172" t="s">
        <v>841</v>
      </c>
      <c r="F172" t="s">
        <v>842</v>
      </c>
      <c r="G172" t="s">
        <v>843</v>
      </c>
      <c r="H172" t="s">
        <v>67</v>
      </c>
      <c r="I172" t="s">
        <v>509</v>
      </c>
      <c r="J172" t="s">
        <v>191</v>
      </c>
      <c r="K172" t="s">
        <v>192</v>
      </c>
      <c r="L172" t="s">
        <v>62</v>
      </c>
      <c r="M172">
        <v>7</v>
      </c>
      <c r="N172" t="s">
        <v>844</v>
      </c>
      <c r="O172" t="s">
        <v>36</v>
      </c>
      <c r="P172" s="44">
        <v>0</v>
      </c>
      <c r="Q172" s="26">
        <f t="shared" si="24"/>
        <v>0</v>
      </c>
      <c r="R172" s="17">
        <f t="shared" si="25"/>
        <v>345</v>
      </c>
      <c r="S172" s="20">
        <f t="shared" si="26"/>
        <v>66.5</v>
      </c>
      <c r="T172" s="18">
        <f t="shared" si="27"/>
        <v>0.193</v>
      </c>
      <c r="U172" s="12">
        <f t="shared" si="34"/>
        <v>1.0012781954887218</v>
      </c>
      <c r="V172" s="17">
        <f t="shared" si="28"/>
        <v>214.37359414418333</v>
      </c>
      <c r="W172" s="18">
        <f t="shared" si="29"/>
        <v>3.2236630698373432</v>
      </c>
      <c r="X172" s="26">
        <f t="shared" si="30"/>
        <v>0</v>
      </c>
    </row>
    <row r="173" spans="1:24" x14ac:dyDescent="0.35">
      <c r="A173" s="12">
        <f t="shared" si="35"/>
        <v>172</v>
      </c>
      <c r="B173" s="12">
        <f t="shared" si="31"/>
        <v>236158435164.72656</v>
      </c>
      <c r="C173" s="12">
        <f t="shared" si="32"/>
        <v>88</v>
      </c>
      <c r="D173" s="12">
        <f t="shared" si="33"/>
        <v>1</v>
      </c>
      <c r="E173" t="s">
        <v>845</v>
      </c>
      <c r="F173" t="s">
        <v>846</v>
      </c>
      <c r="G173" t="s">
        <v>796</v>
      </c>
      <c r="H173" t="s">
        <v>378</v>
      </c>
      <c r="I173" t="s">
        <v>606</v>
      </c>
      <c r="J173" t="s">
        <v>420</v>
      </c>
      <c r="K173" t="s">
        <v>171</v>
      </c>
      <c r="L173" t="s">
        <v>62</v>
      </c>
      <c r="M173">
        <v>5</v>
      </c>
      <c r="N173" t="s">
        <v>847</v>
      </c>
      <c r="O173" t="s">
        <v>848</v>
      </c>
      <c r="P173" s="44">
        <v>1</v>
      </c>
      <c r="Q173" s="26">
        <f t="shared" si="24"/>
        <v>36795</v>
      </c>
      <c r="R173" s="17">
        <f t="shared" si="25"/>
        <v>380</v>
      </c>
      <c r="S173" s="20">
        <f t="shared" si="26"/>
        <v>64.8</v>
      </c>
      <c r="T173" s="18">
        <f t="shared" si="27"/>
        <v>0.17100000000000001</v>
      </c>
      <c r="U173" s="12">
        <f t="shared" si="34"/>
        <v>1.002777777777778</v>
      </c>
      <c r="V173" s="17">
        <f t="shared" si="28"/>
        <v>236.12163992692658</v>
      </c>
      <c r="W173" s="18">
        <f t="shared" si="29"/>
        <v>3.6438524680081263</v>
      </c>
      <c r="X173" s="26">
        <f t="shared" si="30"/>
        <v>155.83069815789472</v>
      </c>
    </row>
    <row r="174" spans="1:24" x14ac:dyDescent="0.35">
      <c r="A174" s="12">
        <f t="shared" si="35"/>
        <v>173</v>
      </c>
      <c r="B174" s="12">
        <f t="shared" si="31"/>
        <v>205088003330.43625</v>
      </c>
      <c r="C174" s="12">
        <f t="shared" si="32"/>
        <v>57</v>
      </c>
      <c r="D174" s="12">
        <f t="shared" si="33"/>
        <v>1</v>
      </c>
      <c r="E174" t="s">
        <v>849</v>
      </c>
      <c r="F174" t="s">
        <v>850</v>
      </c>
      <c r="G174" t="s">
        <v>851</v>
      </c>
      <c r="H174" t="s">
        <v>120</v>
      </c>
      <c r="I174" t="s">
        <v>427</v>
      </c>
      <c r="J174" t="s">
        <v>235</v>
      </c>
      <c r="K174" t="s">
        <v>467</v>
      </c>
      <c r="L174" t="s">
        <v>71</v>
      </c>
      <c r="M174">
        <v>5</v>
      </c>
      <c r="N174" t="s">
        <v>852</v>
      </c>
      <c r="O174" t="s">
        <v>853</v>
      </c>
      <c r="P174" s="44">
        <v>1</v>
      </c>
      <c r="Q174" s="26">
        <f t="shared" si="24"/>
        <v>35000</v>
      </c>
      <c r="R174" s="17">
        <f t="shared" si="25"/>
        <v>330</v>
      </c>
      <c r="S174" s="20">
        <f t="shared" si="26"/>
        <v>62</v>
      </c>
      <c r="T174" s="18">
        <f t="shared" si="27"/>
        <v>0.188</v>
      </c>
      <c r="U174" s="12">
        <f t="shared" si="34"/>
        <v>1.0006451612903227</v>
      </c>
      <c r="V174" s="17">
        <f t="shared" si="28"/>
        <v>205.05300309443624</v>
      </c>
      <c r="W174" s="18">
        <f t="shared" si="29"/>
        <v>3.3073065015231653</v>
      </c>
      <c r="X174" s="26">
        <f t="shared" si="30"/>
        <v>170.68757575757576</v>
      </c>
    </row>
    <row r="175" spans="1:24" x14ac:dyDescent="0.35">
      <c r="A175" s="12">
        <f t="shared" si="35"/>
        <v>174</v>
      </c>
      <c r="B175" s="12" t="str">
        <f t="shared" si="31"/>
        <v/>
      </c>
      <c r="C175" s="12" t="str">
        <f t="shared" si="32"/>
        <v/>
      </c>
      <c r="D175" s="12">
        <f t="shared" si="33"/>
        <v>111</v>
      </c>
      <c r="E175" t="s">
        <v>854</v>
      </c>
      <c r="F175" t="s">
        <v>855</v>
      </c>
      <c r="G175" t="s">
        <v>851</v>
      </c>
      <c r="H175" t="s">
        <v>451</v>
      </c>
      <c r="I175" t="s">
        <v>856</v>
      </c>
      <c r="J175" t="s">
        <v>857</v>
      </c>
      <c r="K175" t="s">
        <v>338</v>
      </c>
      <c r="L175" t="s">
        <v>71</v>
      </c>
      <c r="M175">
        <v>7</v>
      </c>
      <c r="N175" t="s">
        <v>858</v>
      </c>
      <c r="O175" t="s">
        <v>36</v>
      </c>
      <c r="P175" s="44">
        <v>0</v>
      </c>
      <c r="Q175" s="26">
        <f t="shared" si="24"/>
        <v>0</v>
      </c>
      <c r="R175" s="17">
        <f t="shared" si="25"/>
        <v>495</v>
      </c>
      <c r="S175" s="20">
        <f t="shared" si="26"/>
        <v>108.4</v>
      </c>
      <c r="T175" s="18">
        <f t="shared" si="27"/>
        <v>0.219</v>
      </c>
      <c r="U175" s="12">
        <f t="shared" si="34"/>
        <v>1.0000461254612545</v>
      </c>
      <c r="V175" s="17">
        <f t="shared" si="28"/>
        <v>307.57950464165435</v>
      </c>
      <c r="W175" s="18">
        <f t="shared" si="29"/>
        <v>2.8374493048123095</v>
      </c>
      <c r="X175" s="26">
        <f t="shared" si="30"/>
        <v>0</v>
      </c>
    </row>
    <row r="176" spans="1:24" x14ac:dyDescent="0.35">
      <c r="A176" s="12">
        <f t="shared" si="35"/>
        <v>175</v>
      </c>
      <c r="B176" s="12">
        <f t="shared" si="31"/>
        <v>301494947559.55634</v>
      </c>
      <c r="C176" s="12">
        <f t="shared" si="32"/>
        <v>179</v>
      </c>
      <c r="D176" s="12">
        <f t="shared" si="33"/>
        <v>1</v>
      </c>
      <c r="E176" t="s">
        <v>859</v>
      </c>
      <c r="F176" t="s">
        <v>855</v>
      </c>
      <c r="G176" t="s">
        <v>492</v>
      </c>
      <c r="H176" t="s">
        <v>451</v>
      </c>
      <c r="I176" t="s">
        <v>676</v>
      </c>
      <c r="J176" t="s">
        <v>860</v>
      </c>
      <c r="K176" t="s">
        <v>345</v>
      </c>
      <c r="L176" t="s">
        <v>34</v>
      </c>
      <c r="M176">
        <v>7</v>
      </c>
      <c r="N176" t="s">
        <v>861</v>
      </c>
      <c r="O176" t="s">
        <v>862</v>
      </c>
      <c r="P176" s="44">
        <v>1</v>
      </c>
      <c r="Q176" s="26">
        <f t="shared" si="24"/>
        <v>129170</v>
      </c>
      <c r="R176" s="17">
        <f t="shared" si="25"/>
        <v>485</v>
      </c>
      <c r="S176" s="20">
        <f t="shared" si="26"/>
        <v>108.4</v>
      </c>
      <c r="T176" s="18">
        <f t="shared" si="27"/>
        <v>0.224</v>
      </c>
      <c r="U176" s="12">
        <f t="shared" si="34"/>
        <v>1.0022140221402214</v>
      </c>
      <c r="V176" s="17">
        <f t="shared" si="28"/>
        <v>301.36577727515629</v>
      </c>
      <c r="W176" s="18">
        <f t="shared" si="29"/>
        <v>2.780127096634283</v>
      </c>
      <c r="X176" s="26">
        <f t="shared" si="30"/>
        <v>428.61535628865977</v>
      </c>
    </row>
    <row r="177" spans="1:24" x14ac:dyDescent="0.35">
      <c r="A177" s="12">
        <f t="shared" si="35"/>
        <v>176</v>
      </c>
      <c r="B177" s="12">
        <f t="shared" si="31"/>
        <v>301504947560.55634</v>
      </c>
      <c r="C177" s="12">
        <f t="shared" si="32"/>
        <v>180</v>
      </c>
      <c r="D177" s="12">
        <f t="shared" si="33"/>
        <v>1</v>
      </c>
      <c r="E177" t="s">
        <v>863</v>
      </c>
      <c r="F177" t="s">
        <v>855</v>
      </c>
      <c r="G177" t="s">
        <v>409</v>
      </c>
      <c r="H177" t="s">
        <v>451</v>
      </c>
      <c r="I177" t="s">
        <v>676</v>
      </c>
      <c r="J177" t="s">
        <v>860</v>
      </c>
      <c r="K177" t="s">
        <v>345</v>
      </c>
      <c r="L177" t="s">
        <v>34</v>
      </c>
      <c r="M177">
        <v>7</v>
      </c>
      <c r="N177" t="s">
        <v>864</v>
      </c>
      <c r="O177" t="s">
        <v>865</v>
      </c>
      <c r="P177" s="44">
        <v>1</v>
      </c>
      <c r="Q177" s="26">
        <f t="shared" si="24"/>
        <v>139170</v>
      </c>
      <c r="R177" s="17">
        <f t="shared" si="25"/>
        <v>485</v>
      </c>
      <c r="S177" s="20">
        <f t="shared" si="26"/>
        <v>108.4</v>
      </c>
      <c r="T177" s="18">
        <f t="shared" si="27"/>
        <v>0.224</v>
      </c>
      <c r="U177" s="12">
        <f t="shared" si="34"/>
        <v>1.0022140221402214</v>
      </c>
      <c r="V177" s="17">
        <f t="shared" si="28"/>
        <v>301.36577727515629</v>
      </c>
      <c r="W177" s="18">
        <f t="shared" si="29"/>
        <v>2.780127096634283</v>
      </c>
      <c r="X177" s="26">
        <f t="shared" si="30"/>
        <v>461.79762432989691</v>
      </c>
    </row>
    <row r="178" spans="1:24" x14ac:dyDescent="0.35">
      <c r="A178" s="12">
        <f t="shared" si="35"/>
        <v>177</v>
      </c>
      <c r="B178" s="12">
        <f t="shared" si="31"/>
        <v>317010640971.10144</v>
      </c>
      <c r="C178" s="12">
        <f t="shared" si="32"/>
        <v>189</v>
      </c>
      <c r="D178" s="12">
        <f t="shared" si="33"/>
        <v>1</v>
      </c>
      <c r="E178" t="s">
        <v>866</v>
      </c>
      <c r="F178" t="s">
        <v>867</v>
      </c>
      <c r="G178" t="s">
        <v>868</v>
      </c>
      <c r="H178" t="s">
        <v>382</v>
      </c>
      <c r="I178" t="s">
        <v>869</v>
      </c>
      <c r="J178" t="s">
        <v>472</v>
      </c>
      <c r="K178" t="s">
        <v>870</v>
      </c>
      <c r="L178" t="s">
        <v>34</v>
      </c>
      <c r="M178">
        <v>5</v>
      </c>
      <c r="N178" t="s">
        <v>871</v>
      </c>
      <c r="O178" t="s">
        <v>872</v>
      </c>
      <c r="P178" s="44">
        <v>1</v>
      </c>
      <c r="Q178" s="26">
        <f t="shared" si="24"/>
        <v>110545</v>
      </c>
      <c r="R178" s="17">
        <f t="shared" si="25"/>
        <v>510</v>
      </c>
      <c r="S178" s="20">
        <f t="shared" si="26"/>
        <v>101.7</v>
      </c>
      <c r="T178" s="18">
        <f t="shared" si="27"/>
        <v>0.19900000000000001</v>
      </c>
      <c r="U178" s="12">
        <f t="shared" si="34"/>
        <v>0.9979351032448377</v>
      </c>
      <c r="V178" s="17">
        <f t="shared" si="28"/>
        <v>316.90009569140142</v>
      </c>
      <c r="W178" s="18">
        <f t="shared" si="29"/>
        <v>3.1160284728751368</v>
      </c>
      <c r="X178" s="26">
        <f t="shared" si="30"/>
        <v>348.83233392156865</v>
      </c>
    </row>
    <row r="179" spans="1:24" x14ac:dyDescent="0.35">
      <c r="A179" s="12">
        <f t="shared" si="35"/>
        <v>178</v>
      </c>
      <c r="B179" s="12">
        <f t="shared" si="31"/>
        <v>192692048604.44009</v>
      </c>
      <c r="C179" s="12">
        <f t="shared" si="32"/>
        <v>50</v>
      </c>
      <c r="D179" s="12">
        <f t="shared" si="33"/>
        <v>1</v>
      </c>
      <c r="E179" t="s">
        <v>873</v>
      </c>
      <c r="F179" t="s">
        <v>874</v>
      </c>
      <c r="G179" t="s">
        <v>875</v>
      </c>
      <c r="H179" t="s">
        <v>67</v>
      </c>
      <c r="I179" t="s">
        <v>92</v>
      </c>
      <c r="J179" t="s">
        <v>876</v>
      </c>
      <c r="K179" t="s">
        <v>510</v>
      </c>
      <c r="L179" t="s">
        <v>34</v>
      </c>
      <c r="M179">
        <v>5</v>
      </c>
      <c r="N179" t="s">
        <v>877</v>
      </c>
      <c r="O179" t="s">
        <v>878</v>
      </c>
      <c r="P179" s="44">
        <v>1</v>
      </c>
      <c r="Q179" s="26">
        <f t="shared" si="24"/>
        <v>66500</v>
      </c>
      <c r="R179" s="17">
        <f t="shared" si="25"/>
        <v>310</v>
      </c>
      <c r="S179" s="20">
        <f t="shared" si="26"/>
        <v>64</v>
      </c>
      <c r="T179" s="18">
        <f t="shared" si="27"/>
        <v>0.20599999999999999</v>
      </c>
      <c r="U179" s="12">
        <f t="shared" si="34"/>
        <v>0.99781249999999999</v>
      </c>
      <c r="V179" s="17">
        <f t="shared" si="28"/>
        <v>192.62554836144008</v>
      </c>
      <c r="W179" s="18">
        <f t="shared" si="29"/>
        <v>3.0097741931475013</v>
      </c>
      <c r="X179" s="26">
        <f t="shared" si="30"/>
        <v>345.22938709677419</v>
      </c>
    </row>
    <row r="180" spans="1:24" x14ac:dyDescent="0.35">
      <c r="A180" s="12">
        <f t="shared" si="35"/>
        <v>179</v>
      </c>
      <c r="B180" s="12" t="str">
        <f t="shared" si="31"/>
        <v/>
      </c>
      <c r="C180" s="12" t="str">
        <f t="shared" si="32"/>
        <v/>
      </c>
      <c r="D180" s="12">
        <f t="shared" si="33"/>
        <v>111</v>
      </c>
      <c r="E180" t="s">
        <v>879</v>
      </c>
      <c r="F180" t="s">
        <v>527</v>
      </c>
      <c r="G180" t="s">
        <v>147</v>
      </c>
      <c r="H180" t="s">
        <v>150</v>
      </c>
      <c r="I180" t="s">
        <v>59</v>
      </c>
      <c r="J180" t="s">
        <v>488</v>
      </c>
      <c r="K180" t="s">
        <v>171</v>
      </c>
      <c r="L180" t="s">
        <v>62</v>
      </c>
      <c r="M180">
        <v>5</v>
      </c>
      <c r="N180" t="s">
        <v>880</v>
      </c>
      <c r="O180" t="s">
        <v>36</v>
      </c>
      <c r="P180" s="44">
        <v>0</v>
      </c>
      <c r="Q180" s="26">
        <f t="shared" si="24"/>
        <v>0</v>
      </c>
      <c r="R180" s="17">
        <f t="shared" si="25"/>
        <v>315</v>
      </c>
      <c r="S180" s="20">
        <f t="shared" si="26"/>
        <v>60</v>
      </c>
      <c r="T180" s="18">
        <f t="shared" si="27"/>
        <v>0.19</v>
      </c>
      <c r="U180" s="12">
        <f t="shared" si="34"/>
        <v>0.99750000000000005</v>
      </c>
      <c r="V180" s="17">
        <f t="shared" si="28"/>
        <v>195.73241204468914</v>
      </c>
      <c r="W180" s="18">
        <f t="shared" si="29"/>
        <v>3.2622068674114857</v>
      </c>
      <c r="X180" s="26">
        <f t="shared" si="30"/>
        <v>0</v>
      </c>
    </row>
    <row r="181" spans="1:24" x14ac:dyDescent="0.35">
      <c r="A181" s="12">
        <f t="shared" si="35"/>
        <v>180</v>
      </c>
      <c r="B181" s="12">
        <f t="shared" si="31"/>
        <v>105663415441.46715</v>
      </c>
      <c r="C181" s="12">
        <f t="shared" si="32"/>
        <v>1</v>
      </c>
      <c r="D181" s="12">
        <f t="shared" si="33"/>
        <v>1</v>
      </c>
      <c r="E181" t="s">
        <v>881</v>
      </c>
      <c r="F181" t="s">
        <v>882</v>
      </c>
      <c r="G181" t="s">
        <v>663</v>
      </c>
      <c r="H181" t="s">
        <v>91</v>
      </c>
      <c r="I181" t="s">
        <v>119</v>
      </c>
      <c r="J181" t="s">
        <v>113</v>
      </c>
      <c r="K181" t="s">
        <v>451</v>
      </c>
      <c r="L181" t="s">
        <v>62</v>
      </c>
      <c r="M181">
        <v>5</v>
      </c>
      <c r="N181" t="s">
        <v>883</v>
      </c>
      <c r="O181" t="s">
        <v>884</v>
      </c>
      <c r="P181" s="44">
        <v>1</v>
      </c>
      <c r="Q181" s="26">
        <f t="shared" si="24"/>
        <v>30050</v>
      </c>
      <c r="R181" s="17">
        <f t="shared" si="25"/>
        <v>170</v>
      </c>
      <c r="S181" s="20">
        <f t="shared" si="26"/>
        <v>30</v>
      </c>
      <c r="T181" s="18">
        <f t="shared" si="27"/>
        <v>0.17599999999999999</v>
      </c>
      <c r="U181" s="12">
        <f t="shared" si="34"/>
        <v>0.99733333333333318</v>
      </c>
      <c r="V181" s="17">
        <f t="shared" si="28"/>
        <v>105.63336523046715</v>
      </c>
      <c r="W181" s="18">
        <f t="shared" si="29"/>
        <v>3.5211121743489051</v>
      </c>
      <c r="X181" s="26">
        <f t="shared" si="30"/>
        <v>284.47451176470588</v>
      </c>
    </row>
    <row r="182" spans="1:24" x14ac:dyDescent="0.35">
      <c r="A182" s="12">
        <f t="shared" si="35"/>
        <v>181</v>
      </c>
      <c r="B182" s="12" t="str">
        <f t="shared" si="31"/>
        <v/>
      </c>
      <c r="C182" s="12" t="str">
        <f t="shared" si="32"/>
        <v/>
      </c>
      <c r="D182" s="12">
        <f t="shared" si="33"/>
        <v>111</v>
      </c>
      <c r="E182" t="s">
        <v>885</v>
      </c>
      <c r="F182" t="s">
        <v>28</v>
      </c>
      <c r="G182" t="s">
        <v>389</v>
      </c>
      <c r="H182" t="s">
        <v>30</v>
      </c>
      <c r="I182" t="s">
        <v>886</v>
      </c>
      <c r="J182" t="s">
        <v>157</v>
      </c>
      <c r="K182" t="s">
        <v>887</v>
      </c>
      <c r="L182" t="s">
        <v>34</v>
      </c>
      <c r="M182">
        <v>5</v>
      </c>
      <c r="N182" t="s">
        <v>35</v>
      </c>
      <c r="O182" t="s">
        <v>36</v>
      </c>
      <c r="P182" s="44">
        <v>0</v>
      </c>
      <c r="Q182" s="26">
        <f t="shared" si="24"/>
        <v>0</v>
      </c>
      <c r="R182" s="17">
        <f t="shared" si="25"/>
        <v>685</v>
      </c>
      <c r="S182" s="20">
        <f t="shared" si="26"/>
        <v>118</v>
      </c>
      <c r="T182" s="18">
        <f t="shared" si="27"/>
        <v>0.17199999999999999</v>
      </c>
      <c r="U182" s="12">
        <f t="shared" si="34"/>
        <v>0.9984745762711863</v>
      </c>
      <c r="V182" s="17">
        <f t="shared" si="28"/>
        <v>425.64032460511766</v>
      </c>
      <c r="W182" s="18">
        <f t="shared" si="29"/>
        <v>3.6071213949586243</v>
      </c>
      <c r="X182" s="26">
        <f t="shared" si="30"/>
        <v>0</v>
      </c>
    </row>
    <row r="183" spans="1:24" x14ac:dyDescent="0.35">
      <c r="A183" s="12">
        <f t="shared" si="35"/>
        <v>182</v>
      </c>
      <c r="B183" s="12" t="str">
        <f t="shared" si="31"/>
        <v/>
      </c>
      <c r="C183" s="12" t="str">
        <f t="shared" si="32"/>
        <v/>
      </c>
      <c r="D183" s="12">
        <f t="shared" si="33"/>
        <v>111</v>
      </c>
      <c r="E183" t="s">
        <v>888</v>
      </c>
      <c r="F183" t="s">
        <v>889</v>
      </c>
      <c r="G183" t="s">
        <v>183</v>
      </c>
      <c r="H183" t="s">
        <v>67</v>
      </c>
      <c r="I183" t="s">
        <v>890</v>
      </c>
      <c r="J183" t="s">
        <v>581</v>
      </c>
      <c r="K183" t="s">
        <v>467</v>
      </c>
      <c r="L183" t="s">
        <v>62</v>
      </c>
      <c r="M183">
        <v>5</v>
      </c>
      <c r="N183" t="s">
        <v>891</v>
      </c>
      <c r="O183" t="s">
        <v>36</v>
      </c>
      <c r="P183" s="44">
        <v>0</v>
      </c>
      <c r="Q183" s="26">
        <f t="shared" si="24"/>
        <v>0</v>
      </c>
      <c r="R183" s="17">
        <f t="shared" si="25"/>
        <v>355</v>
      </c>
      <c r="S183" s="20">
        <f t="shared" si="26"/>
        <v>66.5</v>
      </c>
      <c r="T183" s="18">
        <f t="shared" si="27"/>
        <v>0.187</v>
      </c>
      <c r="U183" s="12">
        <f t="shared" si="34"/>
        <v>0.99827067669172931</v>
      </c>
      <c r="V183" s="17">
        <f t="shared" si="28"/>
        <v>220.58732151068139</v>
      </c>
      <c r="W183" s="18">
        <f t="shared" si="29"/>
        <v>3.3171025791079907</v>
      </c>
      <c r="X183" s="26">
        <f t="shared" si="30"/>
        <v>0</v>
      </c>
    </row>
    <row r="184" spans="1:24" x14ac:dyDescent="0.35">
      <c r="A184" s="12">
        <f t="shared" si="35"/>
        <v>183</v>
      </c>
      <c r="B184" s="12">
        <f t="shared" si="31"/>
        <v>233066786498.17755</v>
      </c>
      <c r="C184" s="12">
        <f t="shared" si="32"/>
        <v>86</v>
      </c>
      <c r="D184" s="12">
        <f t="shared" si="33"/>
        <v>1</v>
      </c>
      <c r="E184" t="s">
        <v>892</v>
      </c>
      <c r="F184" t="s">
        <v>893</v>
      </c>
      <c r="G184" t="s">
        <v>183</v>
      </c>
      <c r="H184" t="s">
        <v>67</v>
      </c>
      <c r="I184" t="s">
        <v>894</v>
      </c>
      <c r="J184" t="s">
        <v>235</v>
      </c>
      <c r="K184" t="s">
        <v>220</v>
      </c>
      <c r="L184" t="s">
        <v>62</v>
      </c>
      <c r="M184">
        <v>5</v>
      </c>
      <c r="N184" t="s">
        <v>895</v>
      </c>
      <c r="O184" t="s">
        <v>896</v>
      </c>
      <c r="P184" s="44">
        <v>1</v>
      </c>
      <c r="Q184" s="26">
        <f t="shared" si="24"/>
        <v>52010</v>
      </c>
      <c r="R184" s="17">
        <f t="shared" si="25"/>
        <v>375</v>
      </c>
      <c r="S184" s="20">
        <f t="shared" si="26"/>
        <v>70.5</v>
      </c>
      <c r="T184" s="18">
        <f t="shared" si="27"/>
        <v>0.188</v>
      </c>
      <c r="U184" s="12">
        <f t="shared" si="34"/>
        <v>1</v>
      </c>
      <c r="V184" s="17">
        <f t="shared" si="28"/>
        <v>233.01477624367755</v>
      </c>
      <c r="W184" s="18">
        <f t="shared" si="29"/>
        <v>3.3051741311159937</v>
      </c>
      <c r="X184" s="26">
        <f t="shared" si="30"/>
        <v>223.20472906666666</v>
      </c>
    </row>
    <row r="185" spans="1:24" x14ac:dyDescent="0.35">
      <c r="A185" s="12">
        <f t="shared" si="35"/>
        <v>184</v>
      </c>
      <c r="B185" s="12" t="str">
        <f t="shared" si="31"/>
        <v/>
      </c>
      <c r="C185" s="12" t="str">
        <f t="shared" si="32"/>
        <v/>
      </c>
      <c r="D185" s="12">
        <f t="shared" si="33"/>
        <v>111</v>
      </c>
      <c r="E185" t="s">
        <v>897</v>
      </c>
      <c r="F185" t="s">
        <v>898</v>
      </c>
      <c r="G185" t="s">
        <v>875</v>
      </c>
      <c r="H185" t="s">
        <v>451</v>
      </c>
      <c r="I185" t="s">
        <v>899</v>
      </c>
      <c r="J185" t="s">
        <v>900</v>
      </c>
      <c r="K185" t="s">
        <v>901</v>
      </c>
      <c r="L185" t="s">
        <v>34</v>
      </c>
      <c r="M185">
        <v>5</v>
      </c>
      <c r="N185" t="s">
        <v>902</v>
      </c>
      <c r="O185" t="s">
        <v>36</v>
      </c>
      <c r="P185" s="44">
        <v>0</v>
      </c>
      <c r="Q185" s="26">
        <f t="shared" si="24"/>
        <v>0</v>
      </c>
      <c r="R185" s="17">
        <f t="shared" si="25"/>
        <v>615</v>
      </c>
      <c r="S185" s="20">
        <f t="shared" si="26"/>
        <v>107.8</v>
      </c>
      <c r="T185" s="18">
        <f t="shared" si="27"/>
        <v>0.17499999999999999</v>
      </c>
      <c r="U185" s="12">
        <f t="shared" si="34"/>
        <v>0.99837662337662325</v>
      </c>
      <c r="V185" s="17">
        <f t="shared" si="28"/>
        <v>382.14423303963116</v>
      </c>
      <c r="W185" s="18">
        <f t="shared" si="29"/>
        <v>3.5449372267127197</v>
      </c>
      <c r="X185" s="26">
        <f t="shared" si="30"/>
        <v>0</v>
      </c>
    </row>
    <row r="186" spans="1:24" x14ac:dyDescent="0.35">
      <c r="A186" s="12">
        <f t="shared" si="35"/>
        <v>185</v>
      </c>
      <c r="B186" s="12" t="str">
        <f t="shared" si="31"/>
        <v/>
      </c>
      <c r="C186" s="12" t="str">
        <f t="shared" si="32"/>
        <v/>
      </c>
      <c r="D186" s="12">
        <f t="shared" si="33"/>
        <v>111</v>
      </c>
      <c r="E186" t="s">
        <v>903</v>
      </c>
      <c r="F186" t="s">
        <v>898</v>
      </c>
      <c r="G186" t="s">
        <v>904</v>
      </c>
      <c r="H186" t="s">
        <v>451</v>
      </c>
      <c r="I186" t="s">
        <v>457</v>
      </c>
      <c r="J186" t="s">
        <v>178</v>
      </c>
      <c r="K186" t="s">
        <v>458</v>
      </c>
      <c r="L186" t="s">
        <v>34</v>
      </c>
      <c r="M186">
        <v>5</v>
      </c>
      <c r="N186" t="s">
        <v>905</v>
      </c>
      <c r="O186" t="s">
        <v>36</v>
      </c>
      <c r="P186" s="44">
        <v>0</v>
      </c>
      <c r="Q186" s="26">
        <f t="shared" si="24"/>
        <v>0</v>
      </c>
      <c r="R186" s="17">
        <f t="shared" si="25"/>
        <v>605</v>
      </c>
      <c r="S186" s="20">
        <f t="shared" si="26"/>
        <v>107.8</v>
      </c>
      <c r="T186" s="18">
        <f t="shared" si="27"/>
        <v>0.17799999999999999</v>
      </c>
      <c r="U186" s="12">
        <f t="shared" si="34"/>
        <v>0.99897959183673479</v>
      </c>
      <c r="V186" s="17">
        <f t="shared" si="28"/>
        <v>375.9305056731331</v>
      </c>
      <c r="W186" s="18">
        <f t="shared" si="29"/>
        <v>3.4872959709938138</v>
      </c>
      <c r="X186" s="26">
        <f t="shared" si="30"/>
        <v>0</v>
      </c>
    </row>
    <row r="187" spans="1:24" x14ac:dyDescent="0.35">
      <c r="A187" s="12">
        <f t="shared" si="35"/>
        <v>186</v>
      </c>
      <c r="B187" s="12">
        <f t="shared" si="31"/>
        <v>220639576762.38141</v>
      </c>
      <c r="C187" s="12">
        <f t="shared" si="32"/>
        <v>76</v>
      </c>
      <c r="D187" s="12">
        <f t="shared" si="33"/>
        <v>1</v>
      </c>
      <c r="E187" t="s">
        <v>906</v>
      </c>
      <c r="F187" t="s">
        <v>907</v>
      </c>
      <c r="G187" t="s">
        <v>875</v>
      </c>
      <c r="H187" t="s">
        <v>120</v>
      </c>
      <c r="I187" t="s">
        <v>890</v>
      </c>
      <c r="J187" t="s">
        <v>69</v>
      </c>
      <c r="K187" t="s">
        <v>467</v>
      </c>
      <c r="L187" t="s">
        <v>34</v>
      </c>
      <c r="M187">
        <v>5</v>
      </c>
      <c r="N187" t="s">
        <v>908</v>
      </c>
      <c r="O187" t="s">
        <v>909</v>
      </c>
      <c r="P187" s="44">
        <v>1</v>
      </c>
      <c r="Q187" s="26">
        <f t="shared" si="24"/>
        <v>52255</v>
      </c>
      <c r="R187" s="17">
        <f t="shared" si="25"/>
        <v>355</v>
      </c>
      <c r="S187" s="20">
        <f t="shared" si="26"/>
        <v>64.7</v>
      </c>
      <c r="T187" s="18">
        <f t="shared" si="27"/>
        <v>0.182</v>
      </c>
      <c r="U187" s="12">
        <f t="shared" si="34"/>
        <v>0.99860896445131364</v>
      </c>
      <c r="V187" s="17">
        <f t="shared" si="28"/>
        <v>220.58732151068139</v>
      </c>
      <c r="W187" s="18">
        <f t="shared" si="29"/>
        <v>3.4093867312315513</v>
      </c>
      <c r="X187" s="26">
        <f t="shared" si="30"/>
        <v>236.89031464788732</v>
      </c>
    </row>
    <row r="188" spans="1:24" x14ac:dyDescent="0.35">
      <c r="A188" s="12">
        <f t="shared" si="35"/>
        <v>187</v>
      </c>
      <c r="B188" s="12" t="str">
        <f t="shared" si="31"/>
        <v/>
      </c>
      <c r="C188" s="12" t="str">
        <f t="shared" si="32"/>
        <v/>
      </c>
      <c r="D188" s="12">
        <f t="shared" si="33"/>
        <v>111</v>
      </c>
      <c r="E188" t="s">
        <v>910</v>
      </c>
      <c r="F188" t="s">
        <v>911</v>
      </c>
      <c r="G188" t="s">
        <v>190</v>
      </c>
      <c r="H188" t="s">
        <v>120</v>
      </c>
      <c r="I188" t="s">
        <v>50</v>
      </c>
      <c r="J188" t="s">
        <v>488</v>
      </c>
      <c r="K188" t="s">
        <v>467</v>
      </c>
      <c r="L188" t="s">
        <v>34</v>
      </c>
      <c r="M188">
        <v>5</v>
      </c>
      <c r="N188" t="s">
        <v>912</v>
      </c>
      <c r="O188" t="s">
        <v>36</v>
      </c>
      <c r="P188" s="44">
        <v>0</v>
      </c>
      <c r="Q188" s="26">
        <f t="shared" si="24"/>
        <v>0</v>
      </c>
      <c r="R188" s="17">
        <f t="shared" si="25"/>
        <v>405</v>
      </c>
      <c r="S188" s="20">
        <f t="shared" si="26"/>
        <v>77</v>
      </c>
      <c r="T188" s="18">
        <f t="shared" si="27"/>
        <v>0.19</v>
      </c>
      <c r="U188" s="12">
        <f t="shared" si="34"/>
        <v>0.99935064935064932</v>
      </c>
      <c r="V188" s="17">
        <f t="shared" si="28"/>
        <v>251.65595834317173</v>
      </c>
      <c r="W188" s="18">
        <f t="shared" si="29"/>
        <v>3.2682591992619705</v>
      </c>
      <c r="X188" s="26">
        <f t="shared" si="30"/>
        <v>0</v>
      </c>
    </row>
    <row r="189" spans="1:24" x14ac:dyDescent="0.35">
      <c r="A189" s="12">
        <f t="shared" si="35"/>
        <v>188</v>
      </c>
      <c r="B189" s="12">
        <f t="shared" si="31"/>
        <v>273473809397.41498</v>
      </c>
      <c r="C189" s="12">
        <f t="shared" si="32"/>
        <v>148</v>
      </c>
      <c r="D189" s="12">
        <f t="shared" si="33"/>
        <v>1</v>
      </c>
      <c r="E189" t="s">
        <v>913</v>
      </c>
      <c r="F189" t="s">
        <v>914</v>
      </c>
      <c r="G189" t="s">
        <v>426</v>
      </c>
      <c r="H189" t="s">
        <v>521</v>
      </c>
      <c r="I189" t="s">
        <v>915</v>
      </c>
      <c r="J189" t="s">
        <v>235</v>
      </c>
      <c r="K189" t="s">
        <v>916</v>
      </c>
      <c r="L189" t="s">
        <v>34</v>
      </c>
      <c r="M189">
        <v>5</v>
      </c>
      <c r="N189" t="s">
        <v>917</v>
      </c>
      <c r="O189" t="s">
        <v>918</v>
      </c>
      <c r="P189" s="44">
        <v>1</v>
      </c>
      <c r="Q189" s="26">
        <f t="shared" si="24"/>
        <v>69805</v>
      </c>
      <c r="R189" s="17">
        <f t="shared" si="25"/>
        <v>440</v>
      </c>
      <c r="S189" s="20">
        <f t="shared" si="26"/>
        <v>82.5</v>
      </c>
      <c r="T189" s="18">
        <f t="shared" si="27"/>
        <v>0.188</v>
      </c>
      <c r="U189" s="12">
        <f t="shared" si="34"/>
        <v>1.0026666666666666</v>
      </c>
      <c r="V189" s="17">
        <f t="shared" si="28"/>
        <v>273.40400412591498</v>
      </c>
      <c r="W189" s="18">
        <f t="shared" si="29"/>
        <v>3.3139879287989693</v>
      </c>
      <c r="X189" s="26">
        <f t="shared" si="30"/>
        <v>255.3181334090909</v>
      </c>
    </row>
    <row r="190" spans="1:24" x14ac:dyDescent="0.35">
      <c r="A190" s="12">
        <f t="shared" si="35"/>
        <v>189</v>
      </c>
      <c r="B190" s="12" t="str">
        <f t="shared" si="31"/>
        <v/>
      </c>
      <c r="C190" s="12" t="str">
        <f t="shared" si="32"/>
        <v/>
      </c>
      <c r="D190" s="12">
        <f t="shared" si="33"/>
        <v>111</v>
      </c>
      <c r="E190" t="s">
        <v>919</v>
      </c>
      <c r="F190" t="s">
        <v>920</v>
      </c>
      <c r="G190" t="s">
        <v>921</v>
      </c>
      <c r="H190" t="s">
        <v>922</v>
      </c>
      <c r="I190" t="s">
        <v>923</v>
      </c>
      <c r="J190" t="s">
        <v>924</v>
      </c>
      <c r="K190" t="s">
        <v>120</v>
      </c>
      <c r="L190" t="s">
        <v>62</v>
      </c>
      <c r="M190">
        <v>4</v>
      </c>
      <c r="N190" t="s">
        <v>925</v>
      </c>
      <c r="O190" t="s">
        <v>36</v>
      </c>
      <c r="P190" s="44">
        <v>0</v>
      </c>
      <c r="Q190" s="26">
        <f t="shared" si="24"/>
        <v>0</v>
      </c>
      <c r="R190" s="17">
        <f t="shared" si="25"/>
        <v>165</v>
      </c>
      <c r="S190" s="20">
        <f t="shared" si="26"/>
        <v>25</v>
      </c>
      <c r="T190" s="18">
        <f t="shared" si="27"/>
        <v>0.152</v>
      </c>
      <c r="U190" s="12">
        <f t="shared" si="34"/>
        <v>1.0031999999999999</v>
      </c>
      <c r="V190" s="17">
        <f t="shared" si="28"/>
        <v>102.52650154721812</v>
      </c>
      <c r="W190" s="18">
        <f t="shared" si="29"/>
        <v>4.1010600618887247</v>
      </c>
      <c r="X190" s="26">
        <f t="shared" si="30"/>
        <v>0</v>
      </c>
    </row>
    <row r="191" spans="1:24" x14ac:dyDescent="0.35">
      <c r="A191" s="12">
        <f t="shared" si="35"/>
        <v>190</v>
      </c>
      <c r="B191" s="12" t="str">
        <f t="shared" si="31"/>
        <v/>
      </c>
      <c r="C191" s="12" t="str">
        <f t="shared" si="32"/>
        <v/>
      </c>
      <c r="D191" s="12">
        <f t="shared" si="33"/>
        <v>111</v>
      </c>
      <c r="E191" t="s">
        <v>926</v>
      </c>
      <c r="F191" t="s">
        <v>927</v>
      </c>
      <c r="G191" t="s">
        <v>663</v>
      </c>
      <c r="H191" t="s">
        <v>150</v>
      </c>
      <c r="I191" t="s">
        <v>664</v>
      </c>
      <c r="J191" t="s">
        <v>93</v>
      </c>
      <c r="K191" t="s">
        <v>179</v>
      </c>
      <c r="L191" t="s">
        <v>62</v>
      </c>
      <c r="M191">
        <v>5</v>
      </c>
      <c r="N191" t="s">
        <v>928</v>
      </c>
      <c r="O191" t="s">
        <v>36</v>
      </c>
      <c r="P191" s="44">
        <v>0</v>
      </c>
      <c r="Q191" s="26">
        <f t="shared" si="24"/>
        <v>0</v>
      </c>
      <c r="R191" s="17">
        <f t="shared" si="25"/>
        <v>275</v>
      </c>
      <c r="S191" s="20">
        <f t="shared" si="26"/>
        <v>46.3</v>
      </c>
      <c r="T191" s="18">
        <f t="shared" si="27"/>
        <v>0.16800000000000001</v>
      </c>
      <c r="U191" s="12">
        <f t="shared" si="34"/>
        <v>0.9978401727861772</v>
      </c>
      <c r="V191" s="17">
        <f t="shared" si="28"/>
        <v>170.87750257869686</v>
      </c>
      <c r="W191" s="18">
        <f t="shared" si="29"/>
        <v>3.6906588029956127</v>
      </c>
      <c r="X191" s="26">
        <f t="shared" si="30"/>
        <v>0</v>
      </c>
    </row>
    <row r="192" spans="1:24" x14ac:dyDescent="0.35">
      <c r="A192" s="12">
        <f t="shared" si="35"/>
        <v>191</v>
      </c>
      <c r="B192" s="12">
        <f t="shared" si="31"/>
        <v>186437816237.742</v>
      </c>
      <c r="C192" s="12">
        <f t="shared" si="32"/>
        <v>38</v>
      </c>
      <c r="D192" s="12">
        <f t="shared" si="33"/>
        <v>1</v>
      </c>
      <c r="E192" t="s">
        <v>929</v>
      </c>
      <c r="F192" t="s">
        <v>930</v>
      </c>
      <c r="G192" t="s">
        <v>417</v>
      </c>
      <c r="H192" t="s">
        <v>67</v>
      </c>
      <c r="I192" t="s">
        <v>931</v>
      </c>
      <c r="J192" t="s">
        <v>932</v>
      </c>
      <c r="K192" t="s">
        <v>933</v>
      </c>
      <c r="L192" t="s">
        <v>71</v>
      </c>
      <c r="M192">
        <v>5</v>
      </c>
      <c r="N192" t="s">
        <v>934</v>
      </c>
      <c r="O192" t="s">
        <v>935</v>
      </c>
      <c r="P192" s="44">
        <v>1</v>
      </c>
      <c r="Q192" s="26">
        <f t="shared" si="24"/>
        <v>25995</v>
      </c>
      <c r="R192" s="17">
        <f t="shared" si="25"/>
        <v>300</v>
      </c>
      <c r="S192" s="20">
        <f t="shared" si="26"/>
        <v>50.8</v>
      </c>
      <c r="T192" s="18">
        <f t="shared" si="27"/>
        <v>0.16900000000000001</v>
      </c>
      <c r="U192" s="12">
        <f t="shared" si="34"/>
        <v>0.99803149606299213</v>
      </c>
      <c r="V192" s="17">
        <f t="shared" si="28"/>
        <v>186.41182099494202</v>
      </c>
      <c r="W192" s="18">
        <f t="shared" si="29"/>
        <v>3.6695240353335046</v>
      </c>
      <c r="X192" s="26">
        <f t="shared" si="30"/>
        <v>139.44931099999999</v>
      </c>
    </row>
    <row r="193" spans="1:24" x14ac:dyDescent="0.35">
      <c r="A193" s="12">
        <f t="shared" si="35"/>
        <v>192</v>
      </c>
      <c r="B193" s="12">
        <f t="shared" si="31"/>
        <v>226829544131.87946</v>
      </c>
      <c r="C193" s="12">
        <f t="shared" si="32"/>
        <v>79</v>
      </c>
      <c r="D193" s="12">
        <f t="shared" si="33"/>
        <v>1</v>
      </c>
      <c r="E193" t="s">
        <v>936</v>
      </c>
      <c r="F193" t="s">
        <v>937</v>
      </c>
      <c r="G193" t="s">
        <v>377</v>
      </c>
      <c r="H193" t="s">
        <v>67</v>
      </c>
      <c r="I193" t="s">
        <v>580</v>
      </c>
      <c r="J193" t="s">
        <v>932</v>
      </c>
      <c r="K193" t="s">
        <v>777</v>
      </c>
      <c r="L193" t="s">
        <v>71</v>
      </c>
      <c r="M193">
        <v>5</v>
      </c>
      <c r="N193" t="s">
        <v>883</v>
      </c>
      <c r="O193" t="s">
        <v>938</v>
      </c>
      <c r="P193" s="44">
        <v>1</v>
      </c>
      <c r="Q193" s="26">
        <f t="shared" si="24"/>
        <v>28495</v>
      </c>
      <c r="R193" s="17">
        <f t="shared" si="25"/>
        <v>365</v>
      </c>
      <c r="S193" s="20">
        <f t="shared" si="26"/>
        <v>61.7</v>
      </c>
      <c r="T193" s="18">
        <f t="shared" si="27"/>
        <v>0.16900000000000001</v>
      </c>
      <c r="U193" s="12">
        <f t="shared" si="34"/>
        <v>0.99975688816855757</v>
      </c>
      <c r="V193" s="17">
        <f t="shared" si="28"/>
        <v>226.80104887717945</v>
      </c>
      <c r="W193" s="18">
        <f t="shared" si="29"/>
        <v>3.6758678910401854</v>
      </c>
      <c r="X193" s="26">
        <f t="shared" si="30"/>
        <v>125.63874876712329</v>
      </c>
    </row>
    <row r="194" spans="1:24" x14ac:dyDescent="0.35">
      <c r="A194" s="12">
        <f t="shared" si="35"/>
        <v>193</v>
      </c>
      <c r="B194" s="12">
        <f t="shared" si="31"/>
        <v>236157610195.92657</v>
      </c>
      <c r="C194" s="12">
        <f t="shared" si="32"/>
        <v>87</v>
      </c>
      <c r="D194" s="12">
        <f t="shared" si="33"/>
        <v>1</v>
      </c>
      <c r="E194" t="s">
        <v>939</v>
      </c>
      <c r="F194" t="s">
        <v>940</v>
      </c>
      <c r="G194" t="s">
        <v>528</v>
      </c>
      <c r="H194" t="s">
        <v>67</v>
      </c>
      <c r="I194" t="s">
        <v>606</v>
      </c>
      <c r="J194" t="s">
        <v>85</v>
      </c>
      <c r="K194" t="s">
        <v>404</v>
      </c>
      <c r="L194" t="s">
        <v>62</v>
      </c>
      <c r="M194">
        <v>5</v>
      </c>
      <c r="N194" t="s">
        <v>941</v>
      </c>
      <c r="O194" t="s">
        <v>942</v>
      </c>
      <c r="P194" s="44">
        <v>1</v>
      </c>
      <c r="Q194" s="26">
        <f t="shared" ref="Q194:Q257" si="36">IFERROR(1*(RIGHT(O194,LEN(O194)-FIND("£",O194))),0)</f>
        <v>35970</v>
      </c>
      <c r="R194" s="17">
        <f t="shared" ref="R194:R257" si="37">1*LEFT(I194,FIND(" ",I194)-1)</f>
        <v>380</v>
      </c>
      <c r="S194" s="20">
        <f t="shared" ref="S194:S257" si="38">1*LEFT(F194,FIND("k",F194)-2)</f>
        <v>75</v>
      </c>
      <c r="T194" s="18">
        <f t="shared" ref="T194:T257" si="39">LEFT(J194,FIND("W",J194)-1)/1000</f>
        <v>0.19700000000000001</v>
      </c>
      <c r="U194" s="12">
        <f t="shared" si="34"/>
        <v>0.99813333333333332</v>
      </c>
      <c r="V194" s="17">
        <f t="shared" ref="V194:V257" si="40">R194/1.60934</f>
        <v>236.12163992692658</v>
      </c>
      <c r="W194" s="18">
        <f t="shared" ref="W194:W257" si="41">V194/S194</f>
        <v>3.1482885323590208</v>
      </c>
      <c r="X194" s="26">
        <f t="shared" ref="X194:X257" si="42">Q194/V194</f>
        <v>152.33673631578947</v>
      </c>
    </row>
    <row r="195" spans="1:24" x14ac:dyDescent="0.35">
      <c r="A195" s="12">
        <f t="shared" si="35"/>
        <v>194</v>
      </c>
      <c r="B195" s="12">
        <f t="shared" ref="B195:B258" si="43">IF(Q195=0,"",1000000000*V195+1000*Q195+S195+ROW())</f>
        <v>316949975986.40143</v>
      </c>
      <c r="C195" s="12">
        <f t="shared" ref="C195:C258" si="44">IFERROR(RANK(B195,$B$2:$B$310,1),"")</f>
        <v>185</v>
      </c>
      <c r="D195" s="12">
        <f t="shared" ref="D195:D258" si="45">COUNTIFS($C$2:$C$310,C195)</f>
        <v>1</v>
      </c>
      <c r="E195" t="s">
        <v>943</v>
      </c>
      <c r="F195" t="s">
        <v>944</v>
      </c>
      <c r="G195" t="s">
        <v>254</v>
      </c>
      <c r="H195" t="s">
        <v>224</v>
      </c>
      <c r="I195" t="s">
        <v>869</v>
      </c>
      <c r="J195" t="s">
        <v>945</v>
      </c>
      <c r="K195" t="s">
        <v>158</v>
      </c>
      <c r="L195" t="s">
        <v>34</v>
      </c>
      <c r="M195">
        <v>5</v>
      </c>
      <c r="N195" t="s">
        <v>785</v>
      </c>
      <c r="O195" t="s">
        <v>946</v>
      </c>
      <c r="P195" s="44">
        <v>1</v>
      </c>
      <c r="Q195" s="26">
        <f t="shared" si="36"/>
        <v>49880</v>
      </c>
      <c r="R195" s="17">
        <f t="shared" si="37"/>
        <v>510</v>
      </c>
      <c r="S195" s="20">
        <f t="shared" si="38"/>
        <v>100</v>
      </c>
      <c r="T195" s="18">
        <f t="shared" si="39"/>
        <v>0.19600000000000001</v>
      </c>
      <c r="U195" s="12">
        <f t="shared" ref="U195:U258" si="46">T195/(S195/R195)</f>
        <v>0.99960000000000004</v>
      </c>
      <c r="V195" s="17">
        <f t="shared" si="40"/>
        <v>316.90009569140142</v>
      </c>
      <c r="W195" s="18">
        <f t="shared" si="41"/>
        <v>3.1690009569140143</v>
      </c>
      <c r="X195" s="26">
        <f t="shared" si="42"/>
        <v>157.39976313725492</v>
      </c>
    </row>
    <row r="196" spans="1:24" x14ac:dyDescent="0.35">
      <c r="A196" s="12">
        <f t="shared" ref="A196:A259" si="47">A195+1</f>
        <v>195</v>
      </c>
      <c r="B196" s="12">
        <f t="shared" si="43"/>
        <v>316960975987.40143</v>
      </c>
      <c r="C196" s="12">
        <f t="shared" si="44"/>
        <v>187</v>
      </c>
      <c r="D196" s="12">
        <f t="shared" si="45"/>
        <v>1</v>
      </c>
      <c r="E196" t="s">
        <v>947</v>
      </c>
      <c r="F196" t="s">
        <v>944</v>
      </c>
      <c r="G196" t="s">
        <v>337</v>
      </c>
      <c r="H196" t="s">
        <v>224</v>
      </c>
      <c r="I196" t="s">
        <v>869</v>
      </c>
      <c r="J196" t="s">
        <v>945</v>
      </c>
      <c r="K196" t="s">
        <v>158</v>
      </c>
      <c r="L196" t="s">
        <v>34</v>
      </c>
      <c r="M196">
        <v>5</v>
      </c>
      <c r="N196" t="s">
        <v>948</v>
      </c>
      <c r="O196" t="s">
        <v>949</v>
      </c>
      <c r="P196" s="44">
        <v>1</v>
      </c>
      <c r="Q196" s="26">
        <f t="shared" si="36"/>
        <v>60880</v>
      </c>
      <c r="R196" s="17">
        <f t="shared" si="37"/>
        <v>510</v>
      </c>
      <c r="S196" s="20">
        <f t="shared" si="38"/>
        <v>100</v>
      </c>
      <c r="T196" s="18">
        <f t="shared" si="39"/>
        <v>0.19600000000000001</v>
      </c>
      <c r="U196" s="12">
        <f t="shared" si="46"/>
        <v>0.99960000000000004</v>
      </c>
      <c r="V196" s="17">
        <f t="shared" si="40"/>
        <v>316.90009569140142</v>
      </c>
      <c r="W196" s="18">
        <f t="shared" si="41"/>
        <v>3.1690009569140143</v>
      </c>
      <c r="X196" s="26">
        <f t="shared" si="42"/>
        <v>192.11101803921571</v>
      </c>
    </row>
    <row r="197" spans="1:24" x14ac:dyDescent="0.35">
      <c r="A197" s="12">
        <f t="shared" si="47"/>
        <v>196</v>
      </c>
      <c r="B197" s="12">
        <f t="shared" si="43"/>
        <v>316960975988.40143</v>
      </c>
      <c r="C197" s="12">
        <f t="shared" si="44"/>
        <v>188</v>
      </c>
      <c r="D197" s="12">
        <f t="shared" si="45"/>
        <v>1</v>
      </c>
      <c r="E197" t="s">
        <v>950</v>
      </c>
      <c r="F197" t="s">
        <v>944</v>
      </c>
      <c r="G197" t="s">
        <v>337</v>
      </c>
      <c r="H197" t="s">
        <v>224</v>
      </c>
      <c r="I197" t="s">
        <v>869</v>
      </c>
      <c r="J197" t="s">
        <v>945</v>
      </c>
      <c r="K197" t="s">
        <v>158</v>
      </c>
      <c r="L197" t="s">
        <v>34</v>
      </c>
      <c r="M197">
        <v>5</v>
      </c>
      <c r="N197" t="s">
        <v>948</v>
      </c>
      <c r="O197" t="s">
        <v>949</v>
      </c>
      <c r="P197" s="44">
        <v>1</v>
      </c>
      <c r="Q197" s="26">
        <f t="shared" si="36"/>
        <v>60880</v>
      </c>
      <c r="R197" s="17">
        <f t="shared" si="37"/>
        <v>510</v>
      </c>
      <c r="S197" s="20">
        <f t="shared" si="38"/>
        <v>100</v>
      </c>
      <c r="T197" s="18">
        <f t="shared" si="39"/>
        <v>0.19600000000000001</v>
      </c>
      <c r="U197" s="12">
        <f t="shared" si="46"/>
        <v>0.99960000000000004</v>
      </c>
      <c r="V197" s="17">
        <f t="shared" si="40"/>
        <v>316.90009569140142</v>
      </c>
      <c r="W197" s="18">
        <f t="shared" si="41"/>
        <v>3.1690009569140143</v>
      </c>
      <c r="X197" s="26">
        <f t="shared" si="42"/>
        <v>192.11101803921571</v>
      </c>
    </row>
    <row r="198" spans="1:24" x14ac:dyDescent="0.35">
      <c r="A198" s="12">
        <f t="shared" si="47"/>
        <v>197</v>
      </c>
      <c r="B198" s="12">
        <f t="shared" si="43"/>
        <v>320081304661.65045</v>
      </c>
      <c r="C198" s="12">
        <f t="shared" si="44"/>
        <v>190</v>
      </c>
      <c r="D198" s="12">
        <f t="shared" si="45"/>
        <v>1</v>
      </c>
      <c r="E198" t="s">
        <v>951</v>
      </c>
      <c r="F198" t="s">
        <v>952</v>
      </c>
      <c r="G198" t="s">
        <v>217</v>
      </c>
      <c r="H198" t="s">
        <v>451</v>
      </c>
      <c r="I198" t="s">
        <v>953</v>
      </c>
      <c r="J198" t="s">
        <v>313</v>
      </c>
      <c r="K198" t="s">
        <v>338</v>
      </c>
      <c r="L198" t="s">
        <v>71</v>
      </c>
      <c r="M198">
        <v>5</v>
      </c>
      <c r="N198" t="s">
        <v>954</v>
      </c>
      <c r="O198" t="s">
        <v>955</v>
      </c>
      <c r="P198" s="44">
        <v>1</v>
      </c>
      <c r="Q198" s="26">
        <f t="shared" si="36"/>
        <v>74345</v>
      </c>
      <c r="R198" s="17">
        <f t="shared" si="37"/>
        <v>515</v>
      </c>
      <c r="S198" s="20">
        <f t="shared" si="38"/>
        <v>89</v>
      </c>
      <c r="T198" s="18">
        <f t="shared" si="39"/>
        <v>0.17299999999999999</v>
      </c>
      <c r="U198" s="12">
        <f t="shared" si="46"/>
        <v>1.001067415730337</v>
      </c>
      <c r="V198" s="17">
        <f t="shared" si="40"/>
        <v>320.00695937465048</v>
      </c>
      <c r="W198" s="18">
        <f t="shared" si="41"/>
        <v>3.5955838131983198</v>
      </c>
      <c r="X198" s="26">
        <f t="shared" si="42"/>
        <v>232.32307242718446</v>
      </c>
    </row>
    <row r="199" spans="1:24" x14ac:dyDescent="0.35">
      <c r="A199" s="12">
        <f t="shared" si="47"/>
        <v>198</v>
      </c>
      <c r="B199" s="12">
        <f t="shared" si="43"/>
        <v>320084304662.65045</v>
      </c>
      <c r="C199" s="12">
        <f t="shared" si="44"/>
        <v>191</v>
      </c>
      <c r="D199" s="12">
        <f t="shared" si="45"/>
        <v>1</v>
      </c>
      <c r="E199" t="s">
        <v>956</v>
      </c>
      <c r="F199" t="s">
        <v>952</v>
      </c>
      <c r="G199" t="s">
        <v>568</v>
      </c>
      <c r="H199" t="s">
        <v>451</v>
      </c>
      <c r="I199" t="s">
        <v>953</v>
      </c>
      <c r="J199" t="s">
        <v>313</v>
      </c>
      <c r="K199" t="s">
        <v>338</v>
      </c>
      <c r="L199" t="s">
        <v>71</v>
      </c>
      <c r="M199">
        <v>5</v>
      </c>
      <c r="N199" t="s">
        <v>957</v>
      </c>
      <c r="O199" t="s">
        <v>958</v>
      </c>
      <c r="P199" s="44">
        <v>1</v>
      </c>
      <c r="Q199" s="26">
        <f t="shared" si="36"/>
        <v>77345</v>
      </c>
      <c r="R199" s="17">
        <f t="shared" si="37"/>
        <v>515</v>
      </c>
      <c r="S199" s="20">
        <f t="shared" si="38"/>
        <v>89</v>
      </c>
      <c r="T199" s="18">
        <f t="shared" si="39"/>
        <v>0.17299999999999999</v>
      </c>
      <c r="U199" s="12">
        <f t="shared" si="46"/>
        <v>1.001067415730337</v>
      </c>
      <c r="V199" s="17">
        <f t="shared" si="40"/>
        <v>320.00695937465048</v>
      </c>
      <c r="W199" s="18">
        <f t="shared" si="41"/>
        <v>3.5955838131983198</v>
      </c>
      <c r="X199" s="26">
        <f t="shared" si="42"/>
        <v>241.69786854368931</v>
      </c>
    </row>
    <row r="200" spans="1:24" x14ac:dyDescent="0.35">
      <c r="A200" s="12">
        <f t="shared" si="47"/>
        <v>199</v>
      </c>
      <c r="B200" s="12" t="str">
        <f t="shared" si="43"/>
        <v/>
      </c>
      <c r="C200" s="12" t="str">
        <f t="shared" si="44"/>
        <v/>
      </c>
      <c r="D200" s="12">
        <f t="shared" si="45"/>
        <v>111</v>
      </c>
      <c r="E200" t="s">
        <v>959</v>
      </c>
      <c r="F200" t="s">
        <v>821</v>
      </c>
      <c r="G200" t="s">
        <v>620</v>
      </c>
      <c r="H200" t="s">
        <v>451</v>
      </c>
      <c r="I200" t="s">
        <v>960</v>
      </c>
      <c r="J200" t="s">
        <v>76</v>
      </c>
      <c r="K200" t="s">
        <v>437</v>
      </c>
      <c r="L200" t="s">
        <v>34</v>
      </c>
      <c r="M200">
        <v>5</v>
      </c>
      <c r="N200" t="s">
        <v>961</v>
      </c>
      <c r="O200" t="s">
        <v>36</v>
      </c>
      <c r="P200" s="44">
        <v>0</v>
      </c>
      <c r="Q200" s="26">
        <f t="shared" si="36"/>
        <v>0</v>
      </c>
      <c r="R200" s="17">
        <f t="shared" si="37"/>
        <v>500</v>
      </c>
      <c r="S200" s="20">
        <f t="shared" si="38"/>
        <v>90.6</v>
      </c>
      <c r="T200" s="18">
        <f t="shared" si="39"/>
        <v>0.18099999999999999</v>
      </c>
      <c r="U200" s="12">
        <f t="shared" si="46"/>
        <v>0.9988962472406181</v>
      </c>
      <c r="V200" s="17">
        <f t="shared" si="40"/>
        <v>310.68636832490336</v>
      </c>
      <c r="W200" s="18">
        <f t="shared" si="41"/>
        <v>3.4292093634095293</v>
      </c>
      <c r="X200" s="26">
        <f t="shared" si="42"/>
        <v>0</v>
      </c>
    </row>
    <row r="201" spans="1:24" x14ac:dyDescent="0.35">
      <c r="A201" s="12">
        <f t="shared" si="47"/>
        <v>200</v>
      </c>
      <c r="B201" s="12" t="str">
        <f t="shared" si="43"/>
        <v/>
      </c>
      <c r="C201" s="12" t="str">
        <f t="shared" si="44"/>
        <v/>
      </c>
      <c r="D201" s="12">
        <f t="shared" si="45"/>
        <v>111</v>
      </c>
      <c r="E201" t="s">
        <v>962</v>
      </c>
      <c r="F201" t="s">
        <v>821</v>
      </c>
      <c r="G201" t="s">
        <v>868</v>
      </c>
      <c r="H201" t="s">
        <v>451</v>
      </c>
      <c r="I201" t="s">
        <v>960</v>
      </c>
      <c r="J201" t="s">
        <v>76</v>
      </c>
      <c r="K201" t="s">
        <v>437</v>
      </c>
      <c r="L201" t="s">
        <v>34</v>
      </c>
      <c r="M201">
        <v>5</v>
      </c>
      <c r="N201" t="s">
        <v>963</v>
      </c>
      <c r="O201" t="s">
        <v>36</v>
      </c>
      <c r="P201" s="44">
        <v>0</v>
      </c>
      <c r="Q201" s="26">
        <f t="shared" si="36"/>
        <v>0</v>
      </c>
      <c r="R201" s="17">
        <f t="shared" si="37"/>
        <v>500</v>
      </c>
      <c r="S201" s="20">
        <f t="shared" si="38"/>
        <v>90.6</v>
      </c>
      <c r="T201" s="18">
        <f t="shared" si="39"/>
        <v>0.18099999999999999</v>
      </c>
      <c r="U201" s="12">
        <f t="shared" si="46"/>
        <v>0.9988962472406181</v>
      </c>
      <c r="V201" s="17">
        <f t="shared" si="40"/>
        <v>310.68636832490336</v>
      </c>
      <c r="W201" s="18">
        <f t="shared" si="41"/>
        <v>3.4292093634095293</v>
      </c>
      <c r="X201" s="26">
        <f t="shared" si="42"/>
        <v>0</v>
      </c>
    </row>
    <row r="202" spans="1:24" x14ac:dyDescent="0.35">
      <c r="A202" s="12">
        <f t="shared" si="47"/>
        <v>201</v>
      </c>
      <c r="B202" s="12" t="str">
        <f t="shared" si="43"/>
        <v/>
      </c>
      <c r="C202" s="12" t="str">
        <f t="shared" si="44"/>
        <v/>
      </c>
      <c r="D202" s="12">
        <f t="shared" si="45"/>
        <v>111</v>
      </c>
      <c r="E202" t="s">
        <v>964</v>
      </c>
      <c r="F202" t="s">
        <v>965</v>
      </c>
      <c r="G202" t="s">
        <v>776</v>
      </c>
      <c r="H202" t="s">
        <v>418</v>
      </c>
      <c r="I202" t="s">
        <v>403</v>
      </c>
      <c r="J202" t="s">
        <v>966</v>
      </c>
      <c r="K202" t="s">
        <v>916</v>
      </c>
      <c r="L202" t="s">
        <v>71</v>
      </c>
      <c r="M202">
        <v>5</v>
      </c>
      <c r="N202" t="s">
        <v>432</v>
      </c>
      <c r="O202" t="s">
        <v>36</v>
      </c>
      <c r="P202" s="44">
        <v>0</v>
      </c>
      <c r="Q202" s="26">
        <f t="shared" si="36"/>
        <v>0</v>
      </c>
      <c r="R202" s="17">
        <f t="shared" si="37"/>
        <v>360</v>
      </c>
      <c r="S202" s="20">
        <f t="shared" si="38"/>
        <v>54</v>
      </c>
      <c r="T202" s="18">
        <f t="shared" si="39"/>
        <v>0.15</v>
      </c>
      <c r="U202" s="12">
        <f t="shared" si="46"/>
        <v>1</v>
      </c>
      <c r="V202" s="17">
        <f t="shared" si="40"/>
        <v>223.69418519393042</v>
      </c>
      <c r="W202" s="18">
        <f t="shared" si="41"/>
        <v>4.1424849109987116</v>
      </c>
      <c r="X202" s="26">
        <f t="shared" si="42"/>
        <v>0</v>
      </c>
    </row>
    <row r="203" spans="1:24" x14ac:dyDescent="0.35">
      <c r="A203" s="12">
        <f t="shared" si="47"/>
        <v>202</v>
      </c>
      <c r="B203" s="12">
        <f t="shared" si="43"/>
        <v>295198795185.6582</v>
      </c>
      <c r="C203" s="12">
        <f t="shared" si="44"/>
        <v>173</v>
      </c>
      <c r="D203" s="12">
        <f t="shared" si="45"/>
        <v>1</v>
      </c>
      <c r="E203" t="s">
        <v>967</v>
      </c>
      <c r="F203" t="s">
        <v>968</v>
      </c>
      <c r="G203" t="s">
        <v>528</v>
      </c>
      <c r="H203" t="s">
        <v>418</v>
      </c>
      <c r="I203" t="s">
        <v>319</v>
      </c>
      <c r="J203" t="s">
        <v>969</v>
      </c>
      <c r="K203" t="s">
        <v>970</v>
      </c>
      <c r="L203" t="s">
        <v>71</v>
      </c>
      <c r="M203">
        <v>5</v>
      </c>
      <c r="N203" t="s">
        <v>971</v>
      </c>
      <c r="O203" t="s">
        <v>972</v>
      </c>
      <c r="P203" s="44">
        <v>1</v>
      </c>
      <c r="Q203" s="26">
        <f t="shared" si="36"/>
        <v>46745</v>
      </c>
      <c r="R203" s="17">
        <f t="shared" si="37"/>
        <v>475</v>
      </c>
      <c r="S203" s="20">
        <f t="shared" si="38"/>
        <v>74</v>
      </c>
      <c r="T203" s="18">
        <f t="shared" si="39"/>
        <v>0.156</v>
      </c>
      <c r="U203" s="12">
        <f t="shared" si="46"/>
        <v>1.0013513513513512</v>
      </c>
      <c r="V203" s="17">
        <f t="shared" si="40"/>
        <v>295.15204990865823</v>
      </c>
      <c r="W203" s="18">
        <f t="shared" si="41"/>
        <v>3.988541214981868</v>
      </c>
      <c r="X203" s="26">
        <f t="shared" si="42"/>
        <v>158.37599642105263</v>
      </c>
    </row>
    <row r="204" spans="1:24" x14ac:dyDescent="0.35">
      <c r="A204" s="12">
        <f t="shared" si="47"/>
        <v>203</v>
      </c>
      <c r="B204" s="12">
        <f t="shared" si="43"/>
        <v>273454249403.91498</v>
      </c>
      <c r="C204" s="12">
        <f t="shared" si="44"/>
        <v>146</v>
      </c>
      <c r="D204" s="12">
        <f t="shared" si="45"/>
        <v>1</v>
      </c>
      <c r="E204" t="s">
        <v>973</v>
      </c>
      <c r="F204" t="s">
        <v>974</v>
      </c>
      <c r="G204" t="s">
        <v>82</v>
      </c>
      <c r="H204" t="s">
        <v>418</v>
      </c>
      <c r="I204" t="s">
        <v>915</v>
      </c>
      <c r="J204" t="s">
        <v>93</v>
      </c>
      <c r="K204" t="s">
        <v>975</v>
      </c>
      <c r="L204" t="s">
        <v>34</v>
      </c>
      <c r="M204">
        <v>5</v>
      </c>
      <c r="N204" t="s">
        <v>976</v>
      </c>
      <c r="O204" t="s">
        <v>977</v>
      </c>
      <c r="P204" s="44">
        <v>1</v>
      </c>
      <c r="Q204" s="26">
        <f t="shared" si="36"/>
        <v>50245</v>
      </c>
      <c r="R204" s="17">
        <f t="shared" si="37"/>
        <v>440</v>
      </c>
      <c r="S204" s="20">
        <f t="shared" si="38"/>
        <v>74</v>
      </c>
      <c r="T204" s="18">
        <f t="shared" si="39"/>
        <v>0.16800000000000001</v>
      </c>
      <c r="U204" s="12">
        <f t="shared" si="46"/>
        <v>0.99891891891891893</v>
      </c>
      <c r="V204" s="17">
        <f t="shared" si="40"/>
        <v>273.40400412591498</v>
      </c>
      <c r="W204" s="18">
        <f t="shared" si="41"/>
        <v>3.6946487044042566</v>
      </c>
      <c r="X204" s="26">
        <f t="shared" si="42"/>
        <v>183.77565522727272</v>
      </c>
    </row>
    <row r="205" spans="1:24" x14ac:dyDescent="0.35">
      <c r="A205" s="12">
        <f t="shared" si="47"/>
        <v>204</v>
      </c>
      <c r="B205" s="12" t="str">
        <f t="shared" si="43"/>
        <v/>
      </c>
      <c r="C205" s="12" t="str">
        <f t="shared" si="44"/>
        <v/>
      </c>
      <c r="D205" s="12">
        <f t="shared" si="45"/>
        <v>111</v>
      </c>
      <c r="E205" t="s">
        <v>978</v>
      </c>
      <c r="F205" t="s">
        <v>979</v>
      </c>
      <c r="G205" t="s">
        <v>190</v>
      </c>
      <c r="H205" t="s">
        <v>120</v>
      </c>
      <c r="I205" t="s">
        <v>41</v>
      </c>
      <c r="J205" t="s">
        <v>478</v>
      </c>
      <c r="K205" t="s">
        <v>192</v>
      </c>
      <c r="L205" t="s">
        <v>34</v>
      </c>
      <c r="M205">
        <v>5</v>
      </c>
      <c r="N205" t="s">
        <v>980</v>
      </c>
      <c r="O205" t="s">
        <v>36</v>
      </c>
      <c r="P205" s="44">
        <v>0</v>
      </c>
      <c r="Q205" s="26">
        <f t="shared" si="36"/>
        <v>0</v>
      </c>
      <c r="R205" s="17">
        <f t="shared" si="37"/>
        <v>400</v>
      </c>
      <c r="S205" s="20">
        <f t="shared" si="38"/>
        <v>76.599999999999994</v>
      </c>
      <c r="T205" s="18">
        <f t="shared" si="39"/>
        <v>0.192</v>
      </c>
      <c r="U205" s="12">
        <f t="shared" si="46"/>
        <v>1.0026109660574414</v>
      </c>
      <c r="V205" s="17">
        <f t="shared" si="40"/>
        <v>248.5490946599227</v>
      </c>
      <c r="W205" s="18">
        <f t="shared" si="41"/>
        <v>3.2447662488240563</v>
      </c>
      <c r="X205" s="26">
        <f t="shared" si="42"/>
        <v>0</v>
      </c>
    </row>
    <row r="206" spans="1:24" x14ac:dyDescent="0.35">
      <c r="A206" s="12">
        <f t="shared" si="47"/>
        <v>205</v>
      </c>
      <c r="B206" s="12" t="str">
        <f t="shared" si="43"/>
        <v/>
      </c>
      <c r="C206" s="12" t="str">
        <f t="shared" si="44"/>
        <v/>
      </c>
      <c r="D206" s="12">
        <f t="shared" si="45"/>
        <v>111</v>
      </c>
      <c r="E206" t="s">
        <v>981</v>
      </c>
      <c r="F206" t="s">
        <v>982</v>
      </c>
      <c r="G206" t="s">
        <v>139</v>
      </c>
      <c r="H206" t="s">
        <v>105</v>
      </c>
      <c r="I206" t="s">
        <v>272</v>
      </c>
      <c r="J206" t="s">
        <v>273</v>
      </c>
      <c r="K206" t="s">
        <v>274</v>
      </c>
      <c r="L206" t="s">
        <v>62</v>
      </c>
      <c r="M206">
        <v>7</v>
      </c>
      <c r="N206" t="s">
        <v>983</v>
      </c>
      <c r="O206" t="s">
        <v>36</v>
      </c>
      <c r="P206" s="44">
        <v>0</v>
      </c>
      <c r="Q206" s="26">
        <f t="shared" si="36"/>
        <v>0</v>
      </c>
      <c r="R206" s="17">
        <f t="shared" si="37"/>
        <v>185</v>
      </c>
      <c r="S206" s="20">
        <f t="shared" si="38"/>
        <v>46.3</v>
      </c>
      <c r="T206" s="18">
        <f t="shared" si="39"/>
        <v>0.25</v>
      </c>
      <c r="U206" s="12">
        <f t="shared" si="46"/>
        <v>0.9989200863930886</v>
      </c>
      <c r="V206" s="17">
        <f t="shared" si="40"/>
        <v>114.95395628021426</v>
      </c>
      <c r="W206" s="18">
        <f t="shared" si="41"/>
        <v>2.4828068311061395</v>
      </c>
      <c r="X206" s="26">
        <f t="shared" si="42"/>
        <v>0</v>
      </c>
    </row>
    <row r="207" spans="1:24" x14ac:dyDescent="0.35">
      <c r="A207" s="12">
        <f t="shared" si="47"/>
        <v>206</v>
      </c>
      <c r="B207" s="12" t="str">
        <f t="shared" si="43"/>
        <v/>
      </c>
      <c r="C207" s="12" t="str">
        <f t="shared" si="44"/>
        <v/>
      </c>
      <c r="D207" s="12">
        <f t="shared" si="45"/>
        <v>111</v>
      </c>
      <c r="E207" t="s">
        <v>984</v>
      </c>
      <c r="F207" t="s">
        <v>985</v>
      </c>
      <c r="G207" t="s">
        <v>284</v>
      </c>
      <c r="H207" t="s">
        <v>105</v>
      </c>
      <c r="I207" t="s">
        <v>285</v>
      </c>
      <c r="J207" t="s">
        <v>279</v>
      </c>
      <c r="K207" t="s">
        <v>274</v>
      </c>
      <c r="L207" t="s">
        <v>62</v>
      </c>
      <c r="M207">
        <v>7</v>
      </c>
      <c r="N207" t="s">
        <v>226</v>
      </c>
      <c r="O207" t="s">
        <v>36</v>
      </c>
      <c r="P207" s="44">
        <v>0</v>
      </c>
      <c r="Q207" s="26">
        <f t="shared" si="36"/>
        <v>0</v>
      </c>
      <c r="R207" s="17">
        <f t="shared" si="37"/>
        <v>265</v>
      </c>
      <c r="S207" s="20">
        <f t="shared" si="38"/>
        <v>68</v>
      </c>
      <c r="T207" s="18">
        <f t="shared" si="39"/>
        <v>0.25700000000000001</v>
      </c>
      <c r="U207" s="12">
        <f t="shared" si="46"/>
        <v>1.0015441176470588</v>
      </c>
      <c r="V207" s="17">
        <f t="shared" si="40"/>
        <v>164.6637752121988</v>
      </c>
      <c r="W207" s="18">
        <f t="shared" si="41"/>
        <v>2.421526106061747</v>
      </c>
      <c r="X207" s="26">
        <f t="shared" si="42"/>
        <v>0</v>
      </c>
    </row>
    <row r="208" spans="1:24" x14ac:dyDescent="0.35">
      <c r="A208" s="12">
        <f t="shared" si="47"/>
        <v>207</v>
      </c>
      <c r="B208" s="12" t="str">
        <f t="shared" si="43"/>
        <v/>
      </c>
      <c r="C208" s="12" t="str">
        <f t="shared" si="44"/>
        <v/>
      </c>
      <c r="D208" s="12">
        <f t="shared" si="45"/>
        <v>111</v>
      </c>
      <c r="E208" t="s">
        <v>986</v>
      </c>
      <c r="F208" t="s">
        <v>982</v>
      </c>
      <c r="G208" t="s">
        <v>139</v>
      </c>
      <c r="H208" t="s">
        <v>105</v>
      </c>
      <c r="I208" t="s">
        <v>278</v>
      </c>
      <c r="J208" t="s">
        <v>279</v>
      </c>
      <c r="K208" t="s">
        <v>274</v>
      </c>
      <c r="L208" t="s">
        <v>62</v>
      </c>
      <c r="M208">
        <v>7</v>
      </c>
      <c r="N208" t="s">
        <v>987</v>
      </c>
      <c r="O208" t="s">
        <v>36</v>
      </c>
      <c r="P208" s="44">
        <v>0</v>
      </c>
      <c r="Q208" s="26">
        <f t="shared" si="36"/>
        <v>0</v>
      </c>
      <c r="R208" s="17">
        <f t="shared" si="37"/>
        <v>180</v>
      </c>
      <c r="S208" s="20">
        <f t="shared" si="38"/>
        <v>46.3</v>
      </c>
      <c r="T208" s="18">
        <f t="shared" si="39"/>
        <v>0.25700000000000001</v>
      </c>
      <c r="U208" s="12">
        <f t="shared" si="46"/>
        <v>0.99913606911447106</v>
      </c>
      <c r="V208" s="17">
        <f t="shared" si="40"/>
        <v>111.84709259696521</v>
      </c>
      <c r="W208" s="18">
        <f t="shared" si="41"/>
        <v>2.4157039437789463</v>
      </c>
      <c r="X208" s="26">
        <f t="shared" si="42"/>
        <v>0</v>
      </c>
    </row>
    <row r="209" spans="1:24" x14ac:dyDescent="0.35">
      <c r="A209" s="12">
        <f t="shared" si="47"/>
        <v>208</v>
      </c>
      <c r="B209" s="12" t="str">
        <f t="shared" si="43"/>
        <v/>
      </c>
      <c r="C209" s="12" t="str">
        <f t="shared" si="44"/>
        <v/>
      </c>
      <c r="D209" s="12">
        <f t="shared" si="45"/>
        <v>111</v>
      </c>
      <c r="E209" t="s">
        <v>988</v>
      </c>
      <c r="F209" t="s">
        <v>985</v>
      </c>
      <c r="G209" t="s">
        <v>284</v>
      </c>
      <c r="H209" t="s">
        <v>105</v>
      </c>
      <c r="I209" t="s">
        <v>288</v>
      </c>
      <c r="J209" t="s">
        <v>289</v>
      </c>
      <c r="K209" t="s">
        <v>290</v>
      </c>
      <c r="L209" t="s">
        <v>62</v>
      </c>
      <c r="M209">
        <v>7</v>
      </c>
      <c r="N209" t="s">
        <v>989</v>
      </c>
      <c r="O209" t="s">
        <v>36</v>
      </c>
      <c r="P209" s="44">
        <v>0</v>
      </c>
      <c r="Q209" s="26">
        <f t="shared" si="36"/>
        <v>0</v>
      </c>
      <c r="R209" s="17">
        <f t="shared" si="37"/>
        <v>260</v>
      </c>
      <c r="S209" s="20">
        <f t="shared" si="38"/>
        <v>68</v>
      </c>
      <c r="T209" s="18">
        <f t="shared" si="39"/>
        <v>0.26200000000000001</v>
      </c>
      <c r="U209" s="12">
        <f t="shared" si="46"/>
        <v>1.0017647058823529</v>
      </c>
      <c r="V209" s="17">
        <f t="shared" si="40"/>
        <v>161.55691152894977</v>
      </c>
      <c r="W209" s="18">
        <f t="shared" si="41"/>
        <v>2.3758369342492611</v>
      </c>
      <c r="X209" s="26">
        <f t="shared" si="42"/>
        <v>0</v>
      </c>
    </row>
    <row r="210" spans="1:24" x14ac:dyDescent="0.35">
      <c r="A210" s="12">
        <f t="shared" si="47"/>
        <v>209</v>
      </c>
      <c r="B210" s="12">
        <f t="shared" si="43"/>
        <v>217544863111.43237</v>
      </c>
      <c r="C210" s="12">
        <f t="shared" si="44"/>
        <v>73</v>
      </c>
      <c r="D210" s="12">
        <f t="shared" si="45"/>
        <v>1</v>
      </c>
      <c r="E210" t="s">
        <v>990</v>
      </c>
      <c r="F210" t="s">
        <v>991</v>
      </c>
      <c r="G210" t="s">
        <v>254</v>
      </c>
      <c r="H210" t="s">
        <v>804</v>
      </c>
      <c r="I210" t="s">
        <v>487</v>
      </c>
      <c r="J210" t="s">
        <v>992</v>
      </c>
      <c r="K210" t="s">
        <v>993</v>
      </c>
      <c r="L210" t="s">
        <v>34</v>
      </c>
      <c r="M210">
        <v>5</v>
      </c>
      <c r="N210" t="s">
        <v>555</v>
      </c>
      <c r="O210" t="s">
        <v>994</v>
      </c>
      <c r="P210" s="44">
        <v>1</v>
      </c>
      <c r="Q210" s="26">
        <f t="shared" si="36"/>
        <v>64405</v>
      </c>
      <c r="R210" s="17">
        <f t="shared" si="37"/>
        <v>350</v>
      </c>
      <c r="S210" s="20">
        <f t="shared" si="38"/>
        <v>74</v>
      </c>
      <c r="T210" s="18">
        <f t="shared" si="39"/>
        <v>0.21099999999999999</v>
      </c>
      <c r="U210" s="12">
        <f t="shared" si="46"/>
        <v>0.99797297297297294</v>
      </c>
      <c r="V210" s="17">
        <f t="shared" si="40"/>
        <v>217.48045782743236</v>
      </c>
      <c r="W210" s="18">
        <f t="shared" si="41"/>
        <v>2.938925105776113</v>
      </c>
      <c r="X210" s="26">
        <f t="shared" si="42"/>
        <v>296.14155057142858</v>
      </c>
    </row>
    <row r="211" spans="1:24" x14ac:dyDescent="0.35">
      <c r="A211" s="12">
        <f t="shared" si="47"/>
        <v>210</v>
      </c>
      <c r="B211" s="12" t="str">
        <f t="shared" si="43"/>
        <v/>
      </c>
      <c r="C211" s="12" t="str">
        <f t="shared" si="44"/>
        <v/>
      </c>
      <c r="D211" s="12">
        <f t="shared" si="45"/>
        <v>111</v>
      </c>
      <c r="E211" t="s">
        <v>995</v>
      </c>
      <c r="F211" t="s">
        <v>996</v>
      </c>
      <c r="G211" t="s">
        <v>66</v>
      </c>
      <c r="H211" t="s">
        <v>58</v>
      </c>
      <c r="I211" t="s">
        <v>259</v>
      </c>
      <c r="J211" t="s">
        <v>260</v>
      </c>
      <c r="K211" t="s">
        <v>61</v>
      </c>
      <c r="L211" t="s">
        <v>62</v>
      </c>
      <c r="M211">
        <v>4</v>
      </c>
      <c r="N211" t="s">
        <v>36</v>
      </c>
      <c r="O211" t="s">
        <v>36</v>
      </c>
      <c r="P211" s="44">
        <v>0</v>
      </c>
      <c r="Q211" s="26">
        <f t="shared" si="36"/>
        <v>0</v>
      </c>
      <c r="R211" s="17">
        <f t="shared" si="37"/>
        <v>135</v>
      </c>
      <c r="S211" s="20">
        <f t="shared" si="38"/>
        <v>21.3</v>
      </c>
      <c r="T211" s="18">
        <f t="shared" si="39"/>
        <v>0.158</v>
      </c>
      <c r="U211" s="12">
        <f t="shared" si="46"/>
        <v>1.0014084507042254</v>
      </c>
      <c r="V211" s="17">
        <f t="shared" si="40"/>
        <v>83.885319447723916</v>
      </c>
      <c r="W211" s="18">
        <f t="shared" si="41"/>
        <v>3.9382779083438457</v>
      </c>
      <c r="X211" s="26">
        <f t="shared" si="42"/>
        <v>0</v>
      </c>
    </row>
    <row r="212" spans="1:24" x14ac:dyDescent="0.35">
      <c r="A212" s="12">
        <f t="shared" si="47"/>
        <v>211</v>
      </c>
      <c r="B212" s="12" t="str">
        <f t="shared" si="43"/>
        <v/>
      </c>
      <c r="C212" s="12" t="str">
        <f t="shared" si="44"/>
        <v/>
      </c>
      <c r="D212" s="12">
        <f t="shared" si="45"/>
        <v>111</v>
      </c>
      <c r="E212" t="s">
        <v>997</v>
      </c>
      <c r="F212" t="s">
        <v>996</v>
      </c>
      <c r="G212" t="s">
        <v>66</v>
      </c>
      <c r="H212" t="s">
        <v>58</v>
      </c>
      <c r="I212" t="s">
        <v>259</v>
      </c>
      <c r="J212" t="s">
        <v>260</v>
      </c>
      <c r="K212" t="s">
        <v>61</v>
      </c>
      <c r="L212" t="s">
        <v>62</v>
      </c>
      <c r="M212">
        <v>4</v>
      </c>
      <c r="N212" t="s">
        <v>793</v>
      </c>
      <c r="O212" t="s">
        <v>36</v>
      </c>
      <c r="P212" s="44">
        <v>0</v>
      </c>
      <c r="Q212" s="26">
        <f t="shared" si="36"/>
        <v>0</v>
      </c>
      <c r="R212" s="17">
        <f t="shared" si="37"/>
        <v>135</v>
      </c>
      <c r="S212" s="20">
        <f t="shared" si="38"/>
        <v>21.3</v>
      </c>
      <c r="T212" s="18">
        <f t="shared" si="39"/>
        <v>0.158</v>
      </c>
      <c r="U212" s="12">
        <f t="shared" si="46"/>
        <v>1.0014084507042254</v>
      </c>
      <c r="V212" s="17">
        <f t="shared" si="40"/>
        <v>83.885319447723916</v>
      </c>
      <c r="W212" s="18">
        <f t="shared" si="41"/>
        <v>3.9382779083438457</v>
      </c>
      <c r="X212" s="26">
        <f t="shared" si="42"/>
        <v>0</v>
      </c>
    </row>
    <row r="213" spans="1:24" x14ac:dyDescent="0.35">
      <c r="A213" s="12">
        <f t="shared" si="47"/>
        <v>212</v>
      </c>
      <c r="B213" s="12">
        <f t="shared" si="43"/>
        <v>214418584414.68332</v>
      </c>
      <c r="C213" s="12">
        <f t="shared" si="44"/>
        <v>66</v>
      </c>
      <c r="D213" s="12">
        <f t="shared" si="45"/>
        <v>1</v>
      </c>
      <c r="E213" t="s">
        <v>998</v>
      </c>
      <c r="F213" t="s">
        <v>999</v>
      </c>
      <c r="G213" t="s">
        <v>190</v>
      </c>
      <c r="H213" t="s">
        <v>737</v>
      </c>
      <c r="I213" t="s">
        <v>509</v>
      </c>
      <c r="J213" t="s">
        <v>107</v>
      </c>
      <c r="K213" t="s">
        <v>1000</v>
      </c>
      <c r="L213" t="s">
        <v>71</v>
      </c>
      <c r="M213">
        <v>5</v>
      </c>
      <c r="N213" t="s">
        <v>1001</v>
      </c>
      <c r="O213" t="s">
        <v>1002</v>
      </c>
      <c r="P213" s="44">
        <v>1</v>
      </c>
      <c r="Q213" s="26">
        <f t="shared" si="36"/>
        <v>44990</v>
      </c>
      <c r="R213" s="17">
        <f t="shared" si="37"/>
        <v>345</v>
      </c>
      <c r="S213" s="20">
        <f t="shared" si="38"/>
        <v>57.5</v>
      </c>
      <c r="T213" s="18">
        <f t="shared" si="39"/>
        <v>0.16700000000000001</v>
      </c>
      <c r="U213" s="12">
        <f t="shared" si="46"/>
        <v>1.0020000000000002</v>
      </c>
      <c r="V213" s="17">
        <f t="shared" si="40"/>
        <v>214.37359414418333</v>
      </c>
      <c r="W213" s="18">
        <f t="shared" si="41"/>
        <v>3.7282364198988405</v>
      </c>
      <c r="X213" s="26">
        <f t="shared" si="42"/>
        <v>209.86726550724637</v>
      </c>
    </row>
    <row r="214" spans="1:24" x14ac:dyDescent="0.35">
      <c r="A214" s="12">
        <f t="shared" si="47"/>
        <v>213</v>
      </c>
      <c r="B214" s="12">
        <f t="shared" si="43"/>
        <v>192662548626.24008</v>
      </c>
      <c r="C214" s="12">
        <f t="shared" si="44"/>
        <v>49</v>
      </c>
      <c r="D214" s="12">
        <f t="shared" si="45"/>
        <v>1</v>
      </c>
      <c r="E214" t="s">
        <v>1003</v>
      </c>
      <c r="F214" t="s">
        <v>1004</v>
      </c>
      <c r="G214" t="s">
        <v>66</v>
      </c>
      <c r="H214" t="s">
        <v>150</v>
      </c>
      <c r="I214" t="s">
        <v>92</v>
      </c>
      <c r="J214" t="s">
        <v>165</v>
      </c>
      <c r="K214" t="s">
        <v>510</v>
      </c>
      <c r="L214" t="s">
        <v>62</v>
      </c>
      <c r="M214">
        <v>5</v>
      </c>
      <c r="N214" t="s">
        <v>1005</v>
      </c>
      <c r="O214" t="s">
        <v>1006</v>
      </c>
      <c r="P214" s="44">
        <v>1</v>
      </c>
      <c r="Q214" s="26">
        <f t="shared" si="36"/>
        <v>37000</v>
      </c>
      <c r="R214" s="17">
        <f t="shared" si="37"/>
        <v>310</v>
      </c>
      <c r="S214" s="20">
        <f t="shared" si="38"/>
        <v>50.8</v>
      </c>
      <c r="T214" s="18">
        <f t="shared" si="39"/>
        <v>0.16400000000000001</v>
      </c>
      <c r="U214" s="12">
        <f t="shared" si="46"/>
        <v>1.0007874015748033</v>
      </c>
      <c r="V214" s="17">
        <f t="shared" si="40"/>
        <v>192.62554836144008</v>
      </c>
      <c r="W214" s="18">
        <f t="shared" si="41"/>
        <v>3.7918415031779547</v>
      </c>
      <c r="X214" s="26">
        <f t="shared" si="42"/>
        <v>192.08251612903226</v>
      </c>
    </row>
    <row r="215" spans="1:24" x14ac:dyDescent="0.35">
      <c r="A215" s="12">
        <f t="shared" si="47"/>
        <v>214</v>
      </c>
      <c r="B215" s="12">
        <f t="shared" si="43"/>
        <v>186449821260.742</v>
      </c>
      <c r="C215" s="12">
        <f t="shared" si="44"/>
        <v>43</v>
      </c>
      <c r="D215" s="12">
        <f t="shared" si="45"/>
        <v>1</v>
      </c>
      <c r="E215" t="s">
        <v>1007</v>
      </c>
      <c r="F215" t="s">
        <v>1004</v>
      </c>
      <c r="G215" t="s">
        <v>66</v>
      </c>
      <c r="H215" t="s">
        <v>150</v>
      </c>
      <c r="I215" t="s">
        <v>931</v>
      </c>
      <c r="J215" t="s">
        <v>932</v>
      </c>
      <c r="K215" t="s">
        <v>777</v>
      </c>
      <c r="L215" t="s">
        <v>62</v>
      </c>
      <c r="M215">
        <v>5</v>
      </c>
      <c r="N215" t="s">
        <v>1008</v>
      </c>
      <c r="O215" t="s">
        <v>1009</v>
      </c>
      <c r="P215" s="44">
        <v>1</v>
      </c>
      <c r="Q215" s="26">
        <f t="shared" si="36"/>
        <v>38000</v>
      </c>
      <c r="R215" s="17">
        <f t="shared" si="37"/>
        <v>300</v>
      </c>
      <c r="S215" s="20">
        <f t="shared" si="38"/>
        <v>50.8</v>
      </c>
      <c r="T215" s="18">
        <f t="shared" si="39"/>
        <v>0.16900000000000001</v>
      </c>
      <c r="U215" s="12">
        <f t="shared" si="46"/>
        <v>0.99803149606299213</v>
      </c>
      <c r="V215" s="17">
        <f t="shared" si="40"/>
        <v>186.41182099494202</v>
      </c>
      <c r="W215" s="18">
        <f t="shared" si="41"/>
        <v>3.6695240353335046</v>
      </c>
      <c r="X215" s="26">
        <f t="shared" si="42"/>
        <v>203.84973333333335</v>
      </c>
    </row>
    <row r="216" spans="1:24" x14ac:dyDescent="0.35">
      <c r="A216" s="12">
        <f t="shared" si="47"/>
        <v>215</v>
      </c>
      <c r="B216" s="12" t="str">
        <f t="shared" si="43"/>
        <v/>
      </c>
      <c r="C216" s="12" t="str">
        <f t="shared" si="44"/>
        <v/>
      </c>
      <c r="D216" s="12">
        <f t="shared" si="45"/>
        <v>111</v>
      </c>
      <c r="E216" t="s">
        <v>1010</v>
      </c>
      <c r="F216" t="s">
        <v>1011</v>
      </c>
      <c r="G216" t="s">
        <v>788</v>
      </c>
      <c r="H216" t="s">
        <v>224</v>
      </c>
      <c r="I216" t="s">
        <v>140</v>
      </c>
      <c r="J216" t="s">
        <v>1012</v>
      </c>
      <c r="K216" t="s">
        <v>652</v>
      </c>
      <c r="L216" t="s">
        <v>34</v>
      </c>
      <c r="M216">
        <v>5</v>
      </c>
      <c r="N216" t="s">
        <v>36</v>
      </c>
      <c r="O216" t="s">
        <v>36</v>
      </c>
      <c r="P216" s="44">
        <v>0</v>
      </c>
      <c r="Q216" s="26">
        <f t="shared" si="36"/>
        <v>0</v>
      </c>
      <c r="R216" s="17">
        <f t="shared" si="37"/>
        <v>305</v>
      </c>
      <c r="S216" s="20">
        <f t="shared" si="38"/>
        <v>76.5</v>
      </c>
      <c r="T216" s="18">
        <f t="shared" si="39"/>
        <v>0.251</v>
      </c>
      <c r="U216" s="12">
        <f t="shared" si="46"/>
        <v>1.0007189542483661</v>
      </c>
      <c r="V216" s="17">
        <f t="shared" si="40"/>
        <v>189.51868467819105</v>
      </c>
      <c r="W216" s="18">
        <f t="shared" si="41"/>
        <v>2.4773684271658962</v>
      </c>
      <c r="X216" s="26">
        <f t="shared" si="42"/>
        <v>0</v>
      </c>
    </row>
    <row r="217" spans="1:24" x14ac:dyDescent="0.35">
      <c r="A217" s="12">
        <f t="shared" si="47"/>
        <v>216</v>
      </c>
      <c r="B217" s="12" t="str">
        <f t="shared" si="43"/>
        <v/>
      </c>
      <c r="C217" s="12" t="str">
        <f t="shared" si="44"/>
        <v/>
      </c>
      <c r="D217" s="12">
        <f t="shared" si="45"/>
        <v>111</v>
      </c>
      <c r="E217" t="s">
        <v>1013</v>
      </c>
      <c r="F217" t="s">
        <v>1014</v>
      </c>
      <c r="G217" t="s">
        <v>426</v>
      </c>
      <c r="H217" t="s">
        <v>224</v>
      </c>
      <c r="I217" t="s">
        <v>890</v>
      </c>
      <c r="J217" t="s">
        <v>1015</v>
      </c>
      <c r="K217" t="s">
        <v>582</v>
      </c>
      <c r="L217" t="s">
        <v>34</v>
      </c>
      <c r="M217">
        <v>5</v>
      </c>
      <c r="N217" t="s">
        <v>36</v>
      </c>
      <c r="O217" t="s">
        <v>36</v>
      </c>
      <c r="P217" s="44">
        <v>0</v>
      </c>
      <c r="Q217" s="26">
        <f t="shared" si="36"/>
        <v>0</v>
      </c>
      <c r="R217" s="17">
        <f t="shared" si="37"/>
        <v>355</v>
      </c>
      <c r="S217" s="20">
        <f t="shared" si="38"/>
        <v>90</v>
      </c>
      <c r="T217" s="18">
        <f t="shared" si="39"/>
        <v>0.254</v>
      </c>
      <c r="U217" s="12">
        <f t="shared" si="46"/>
        <v>1.0018888888888888</v>
      </c>
      <c r="V217" s="17">
        <f t="shared" si="40"/>
        <v>220.58732151068139</v>
      </c>
      <c r="W217" s="18">
        <f t="shared" si="41"/>
        <v>2.4509702390075709</v>
      </c>
      <c r="X217" s="26">
        <f t="shared" si="42"/>
        <v>0</v>
      </c>
    </row>
    <row r="218" spans="1:24" x14ac:dyDescent="0.35">
      <c r="A218" s="12">
        <f t="shared" si="47"/>
        <v>217</v>
      </c>
      <c r="B218" s="12">
        <f t="shared" si="43"/>
        <v>198881276007.93817</v>
      </c>
      <c r="C218" s="12">
        <f t="shared" si="44"/>
        <v>53</v>
      </c>
      <c r="D218" s="12">
        <f t="shared" si="45"/>
        <v>1</v>
      </c>
      <c r="E218" t="s">
        <v>1016</v>
      </c>
      <c r="F218" t="s">
        <v>850</v>
      </c>
      <c r="G218" t="s">
        <v>337</v>
      </c>
      <c r="H218" t="s">
        <v>120</v>
      </c>
      <c r="I218" t="s">
        <v>211</v>
      </c>
      <c r="J218" t="s">
        <v>545</v>
      </c>
      <c r="K218" t="s">
        <v>473</v>
      </c>
      <c r="L218" t="s">
        <v>34</v>
      </c>
      <c r="M218">
        <v>5</v>
      </c>
      <c r="N218" t="s">
        <v>1017</v>
      </c>
      <c r="O218" t="s">
        <v>1018</v>
      </c>
      <c r="P218" s="44">
        <v>1</v>
      </c>
      <c r="Q218" s="26">
        <f t="shared" si="36"/>
        <v>42000</v>
      </c>
      <c r="R218" s="17">
        <f t="shared" si="37"/>
        <v>320</v>
      </c>
      <c r="S218" s="20">
        <f t="shared" si="38"/>
        <v>62</v>
      </c>
      <c r="T218" s="18">
        <f t="shared" si="39"/>
        <v>0.19400000000000001</v>
      </c>
      <c r="U218" s="12">
        <f t="shared" si="46"/>
        <v>1.0012903225806451</v>
      </c>
      <c r="V218" s="17">
        <f t="shared" si="40"/>
        <v>198.83927572793817</v>
      </c>
      <c r="W218" s="18">
        <f t="shared" si="41"/>
        <v>3.2070850923860994</v>
      </c>
      <c r="X218" s="26">
        <f t="shared" si="42"/>
        <v>211.22587499999997</v>
      </c>
    </row>
    <row r="219" spans="1:24" x14ac:dyDescent="0.35">
      <c r="A219" s="12">
        <f t="shared" si="47"/>
        <v>218</v>
      </c>
      <c r="B219" s="12">
        <f t="shared" si="43"/>
        <v>229946957843.42853</v>
      </c>
      <c r="C219" s="12">
        <f t="shared" si="44"/>
        <v>82</v>
      </c>
      <c r="D219" s="12">
        <f t="shared" si="45"/>
        <v>1</v>
      </c>
      <c r="E219" t="s">
        <v>1019</v>
      </c>
      <c r="F219" t="s">
        <v>1020</v>
      </c>
      <c r="G219" t="s">
        <v>377</v>
      </c>
      <c r="H219" t="s">
        <v>378</v>
      </c>
      <c r="I219" t="s">
        <v>266</v>
      </c>
      <c r="J219" t="s">
        <v>313</v>
      </c>
      <c r="K219" t="s">
        <v>1021</v>
      </c>
      <c r="L219" t="s">
        <v>62</v>
      </c>
      <c r="M219">
        <v>5</v>
      </c>
      <c r="N219" t="s">
        <v>1022</v>
      </c>
      <c r="O219" t="s">
        <v>1023</v>
      </c>
      <c r="P219" s="44">
        <v>1</v>
      </c>
      <c r="Q219" s="26">
        <f t="shared" si="36"/>
        <v>39045</v>
      </c>
      <c r="R219" s="17">
        <f t="shared" si="37"/>
        <v>370</v>
      </c>
      <c r="S219" s="20">
        <f t="shared" si="38"/>
        <v>64</v>
      </c>
      <c r="T219" s="18">
        <f t="shared" si="39"/>
        <v>0.17299999999999999</v>
      </c>
      <c r="U219" s="12">
        <f t="shared" si="46"/>
        <v>1.0001562499999999</v>
      </c>
      <c r="V219" s="17">
        <f t="shared" si="40"/>
        <v>229.90791256042851</v>
      </c>
      <c r="W219" s="18">
        <f t="shared" si="41"/>
        <v>3.5923111337566955</v>
      </c>
      <c r="X219" s="26">
        <f t="shared" si="42"/>
        <v>169.82886567567567</v>
      </c>
    </row>
    <row r="220" spans="1:24" x14ac:dyDescent="0.35">
      <c r="A220" s="12">
        <f t="shared" si="47"/>
        <v>219</v>
      </c>
      <c r="B220" s="12">
        <f t="shared" si="43"/>
        <v>142948574688.65558</v>
      </c>
      <c r="C220" s="12">
        <f t="shared" si="44"/>
        <v>22</v>
      </c>
      <c r="D220" s="12">
        <f t="shared" si="45"/>
        <v>1</v>
      </c>
      <c r="E220" t="s">
        <v>1024</v>
      </c>
      <c r="F220" t="s">
        <v>1025</v>
      </c>
      <c r="G220" t="s">
        <v>370</v>
      </c>
      <c r="H220" t="s">
        <v>832</v>
      </c>
      <c r="I220" t="s">
        <v>169</v>
      </c>
      <c r="J220" t="s">
        <v>1026</v>
      </c>
      <c r="K220" t="s">
        <v>224</v>
      </c>
      <c r="L220" t="s">
        <v>62</v>
      </c>
      <c r="M220">
        <v>5</v>
      </c>
      <c r="N220" t="s">
        <v>36</v>
      </c>
      <c r="O220" t="s">
        <v>1027</v>
      </c>
      <c r="P220" s="44">
        <v>1</v>
      </c>
      <c r="Q220" s="26">
        <f t="shared" si="36"/>
        <v>32845</v>
      </c>
      <c r="R220" s="17">
        <f t="shared" si="37"/>
        <v>230</v>
      </c>
      <c r="S220" s="20">
        <f t="shared" si="38"/>
        <v>39.200000000000003</v>
      </c>
      <c r="T220" s="18">
        <f t="shared" si="39"/>
        <v>0.17</v>
      </c>
      <c r="U220" s="12">
        <f t="shared" si="46"/>
        <v>0.99744897959183676</v>
      </c>
      <c r="V220" s="17">
        <f t="shared" si="40"/>
        <v>142.91572942945555</v>
      </c>
      <c r="W220" s="18">
        <f t="shared" si="41"/>
        <v>3.6458094242208046</v>
      </c>
      <c r="X220" s="26">
        <f t="shared" si="42"/>
        <v>229.82074913043479</v>
      </c>
    </row>
    <row r="221" spans="1:24" x14ac:dyDescent="0.35">
      <c r="A221" s="12">
        <f t="shared" si="47"/>
        <v>220</v>
      </c>
      <c r="B221" s="12" t="str">
        <f t="shared" si="43"/>
        <v/>
      </c>
      <c r="C221" s="12" t="str">
        <f t="shared" si="44"/>
        <v/>
      </c>
      <c r="D221" s="12">
        <f t="shared" si="45"/>
        <v>111</v>
      </c>
      <c r="E221" t="s">
        <v>1028</v>
      </c>
      <c r="F221" t="s">
        <v>1029</v>
      </c>
      <c r="G221" t="s">
        <v>675</v>
      </c>
      <c r="H221" t="s">
        <v>224</v>
      </c>
      <c r="I221" t="s">
        <v>41</v>
      </c>
      <c r="J221" t="s">
        <v>113</v>
      </c>
      <c r="K221" t="s">
        <v>198</v>
      </c>
      <c r="L221" t="s">
        <v>34</v>
      </c>
      <c r="M221">
        <v>5</v>
      </c>
      <c r="N221" t="s">
        <v>1030</v>
      </c>
      <c r="O221" t="s">
        <v>36</v>
      </c>
      <c r="P221" s="44">
        <v>0</v>
      </c>
      <c r="Q221" s="26">
        <f t="shared" si="36"/>
        <v>0</v>
      </c>
      <c r="R221" s="17">
        <f t="shared" si="37"/>
        <v>400</v>
      </c>
      <c r="S221" s="20">
        <f t="shared" si="38"/>
        <v>70.5</v>
      </c>
      <c r="T221" s="18">
        <f t="shared" si="39"/>
        <v>0.17599999999999999</v>
      </c>
      <c r="U221" s="12">
        <f t="shared" si="46"/>
        <v>0.99858156028368794</v>
      </c>
      <c r="V221" s="17">
        <f t="shared" si="40"/>
        <v>248.5490946599227</v>
      </c>
      <c r="W221" s="18">
        <f t="shared" si="41"/>
        <v>3.5255190731903929</v>
      </c>
      <c r="X221" s="26">
        <f t="shared" si="42"/>
        <v>0</v>
      </c>
    </row>
    <row r="222" spans="1:24" x14ac:dyDescent="0.35">
      <c r="A222" s="12">
        <f t="shared" si="47"/>
        <v>221</v>
      </c>
      <c r="B222" s="12" t="str">
        <f t="shared" si="43"/>
        <v/>
      </c>
      <c r="C222" s="12" t="str">
        <f t="shared" si="44"/>
        <v/>
      </c>
      <c r="D222" s="12">
        <f t="shared" si="45"/>
        <v>111</v>
      </c>
      <c r="E222" t="s">
        <v>1031</v>
      </c>
      <c r="F222" t="s">
        <v>1032</v>
      </c>
      <c r="G222" t="s">
        <v>675</v>
      </c>
      <c r="H222" t="s">
        <v>224</v>
      </c>
      <c r="I222" t="s">
        <v>410</v>
      </c>
      <c r="J222" t="s">
        <v>178</v>
      </c>
      <c r="K222" t="s">
        <v>185</v>
      </c>
      <c r="L222" t="s">
        <v>34</v>
      </c>
      <c r="M222">
        <v>5</v>
      </c>
      <c r="N222" t="s">
        <v>1033</v>
      </c>
      <c r="O222" t="s">
        <v>36</v>
      </c>
      <c r="P222" s="44">
        <v>0</v>
      </c>
      <c r="Q222" s="26">
        <f t="shared" si="36"/>
        <v>0</v>
      </c>
      <c r="R222" s="17">
        <f t="shared" si="37"/>
        <v>505</v>
      </c>
      <c r="S222" s="20">
        <f t="shared" si="38"/>
        <v>90</v>
      </c>
      <c r="T222" s="18">
        <f t="shared" si="39"/>
        <v>0.17799999999999999</v>
      </c>
      <c r="U222" s="12">
        <f t="shared" si="46"/>
        <v>0.99877777777777776</v>
      </c>
      <c r="V222" s="17">
        <f t="shared" si="40"/>
        <v>313.79323200815242</v>
      </c>
      <c r="W222" s="18">
        <f t="shared" si="41"/>
        <v>3.4865914667572491</v>
      </c>
      <c r="X222" s="26">
        <f t="shared" si="42"/>
        <v>0</v>
      </c>
    </row>
    <row r="223" spans="1:24" x14ac:dyDescent="0.35">
      <c r="A223" s="12">
        <f t="shared" si="47"/>
        <v>222</v>
      </c>
      <c r="B223" s="12">
        <f t="shared" si="43"/>
        <v>220638151803.6814</v>
      </c>
      <c r="C223" s="12">
        <f t="shared" si="44"/>
        <v>75</v>
      </c>
      <c r="D223" s="12">
        <f t="shared" si="45"/>
        <v>1</v>
      </c>
      <c r="E223" t="s">
        <v>1034</v>
      </c>
      <c r="F223" t="s">
        <v>1035</v>
      </c>
      <c r="G223" t="s">
        <v>190</v>
      </c>
      <c r="H223" t="s">
        <v>120</v>
      </c>
      <c r="I223" t="s">
        <v>890</v>
      </c>
      <c r="J223" t="s">
        <v>85</v>
      </c>
      <c r="K223" t="s">
        <v>208</v>
      </c>
      <c r="L223" t="s">
        <v>71</v>
      </c>
      <c r="M223">
        <v>5</v>
      </c>
      <c r="N223" t="s">
        <v>1036</v>
      </c>
      <c r="O223" t="s">
        <v>1037</v>
      </c>
      <c r="P223" s="44">
        <v>1</v>
      </c>
      <c r="Q223" s="26">
        <f t="shared" si="36"/>
        <v>50830</v>
      </c>
      <c r="R223" s="17">
        <f t="shared" si="37"/>
        <v>355</v>
      </c>
      <c r="S223" s="20">
        <f t="shared" si="38"/>
        <v>70</v>
      </c>
      <c r="T223" s="18">
        <f t="shared" si="39"/>
        <v>0.19700000000000001</v>
      </c>
      <c r="U223" s="12">
        <f t="shared" si="46"/>
        <v>0.99907142857142872</v>
      </c>
      <c r="V223" s="17">
        <f t="shared" si="40"/>
        <v>220.58732151068139</v>
      </c>
      <c r="W223" s="18">
        <f t="shared" si="41"/>
        <v>3.1512474501525913</v>
      </c>
      <c r="X223" s="26">
        <f t="shared" si="42"/>
        <v>230.43028788732394</v>
      </c>
    </row>
    <row r="224" spans="1:24" x14ac:dyDescent="0.35">
      <c r="A224" s="12">
        <f t="shared" si="47"/>
        <v>223</v>
      </c>
      <c r="B224" s="12">
        <f t="shared" si="43"/>
        <v>282783975490.66205</v>
      </c>
      <c r="C224" s="12">
        <f t="shared" si="44"/>
        <v>159</v>
      </c>
      <c r="D224" s="12">
        <f t="shared" si="45"/>
        <v>1</v>
      </c>
      <c r="E224" t="s">
        <v>1038</v>
      </c>
      <c r="F224" t="s">
        <v>1039</v>
      </c>
      <c r="G224" t="s">
        <v>515</v>
      </c>
      <c r="H224" t="s">
        <v>120</v>
      </c>
      <c r="I224" t="s">
        <v>344</v>
      </c>
      <c r="J224" t="s">
        <v>219</v>
      </c>
      <c r="K224" t="s">
        <v>546</v>
      </c>
      <c r="L224" t="s">
        <v>71</v>
      </c>
      <c r="M224">
        <v>5</v>
      </c>
      <c r="N224" t="s">
        <v>1040</v>
      </c>
      <c r="O224" t="s">
        <v>1041</v>
      </c>
      <c r="P224" s="44">
        <v>1</v>
      </c>
      <c r="Q224" s="26">
        <f t="shared" si="36"/>
        <v>59380</v>
      </c>
      <c r="R224" s="17">
        <f t="shared" si="37"/>
        <v>455</v>
      </c>
      <c r="S224" s="20">
        <f t="shared" si="38"/>
        <v>91</v>
      </c>
      <c r="T224" s="18">
        <f t="shared" si="39"/>
        <v>0.2</v>
      </c>
      <c r="U224" s="12">
        <f t="shared" si="46"/>
        <v>1</v>
      </c>
      <c r="V224" s="17">
        <f t="shared" si="40"/>
        <v>282.72459517566205</v>
      </c>
      <c r="W224" s="18">
        <f t="shared" si="41"/>
        <v>3.1068636832490335</v>
      </c>
      <c r="X224" s="26">
        <f t="shared" si="42"/>
        <v>210.02771252747254</v>
      </c>
    </row>
    <row r="225" spans="1:24" x14ac:dyDescent="0.35">
      <c r="A225" s="12">
        <f t="shared" si="47"/>
        <v>224</v>
      </c>
      <c r="B225" s="12" t="str">
        <f t="shared" si="43"/>
        <v/>
      </c>
      <c r="C225" s="12" t="str">
        <f t="shared" si="44"/>
        <v/>
      </c>
      <c r="D225" s="12">
        <f t="shared" si="45"/>
        <v>111</v>
      </c>
      <c r="E225" t="s">
        <v>1042</v>
      </c>
      <c r="F225" t="s">
        <v>1035</v>
      </c>
      <c r="G225" t="s">
        <v>620</v>
      </c>
      <c r="H225" t="s">
        <v>120</v>
      </c>
      <c r="I225" t="s">
        <v>509</v>
      </c>
      <c r="J225" t="s">
        <v>805</v>
      </c>
      <c r="K225" t="s">
        <v>70</v>
      </c>
      <c r="L225" t="s">
        <v>34</v>
      </c>
      <c r="M225">
        <v>5</v>
      </c>
      <c r="N225" t="s">
        <v>917</v>
      </c>
      <c r="O225" t="s">
        <v>36</v>
      </c>
      <c r="P225" s="44">
        <v>0</v>
      </c>
      <c r="Q225" s="26">
        <f t="shared" si="36"/>
        <v>0</v>
      </c>
      <c r="R225" s="17">
        <f t="shared" si="37"/>
        <v>345</v>
      </c>
      <c r="S225" s="20">
        <f t="shared" si="38"/>
        <v>70</v>
      </c>
      <c r="T225" s="18">
        <f t="shared" si="39"/>
        <v>0.20300000000000001</v>
      </c>
      <c r="U225" s="12">
        <f t="shared" si="46"/>
        <v>1.0004999999999999</v>
      </c>
      <c r="V225" s="17">
        <f t="shared" si="40"/>
        <v>214.37359414418333</v>
      </c>
      <c r="W225" s="18">
        <f t="shared" si="41"/>
        <v>3.0624799163454761</v>
      </c>
      <c r="X225" s="26">
        <f t="shared" si="42"/>
        <v>0</v>
      </c>
    </row>
    <row r="226" spans="1:24" x14ac:dyDescent="0.35">
      <c r="A226" s="12">
        <f t="shared" si="47"/>
        <v>225</v>
      </c>
      <c r="B226" s="12">
        <f t="shared" si="43"/>
        <v>273469409442.91498</v>
      </c>
      <c r="C226" s="12">
        <f t="shared" si="44"/>
        <v>147</v>
      </c>
      <c r="D226" s="12">
        <f t="shared" si="45"/>
        <v>1</v>
      </c>
      <c r="E226" t="s">
        <v>1043</v>
      </c>
      <c r="F226" t="s">
        <v>1039</v>
      </c>
      <c r="G226" t="s">
        <v>1044</v>
      </c>
      <c r="H226" t="s">
        <v>120</v>
      </c>
      <c r="I226" t="s">
        <v>915</v>
      </c>
      <c r="J226" t="s">
        <v>225</v>
      </c>
      <c r="K226" t="s">
        <v>202</v>
      </c>
      <c r="L226" t="s">
        <v>34</v>
      </c>
      <c r="M226">
        <v>5</v>
      </c>
      <c r="N226" t="s">
        <v>1045</v>
      </c>
      <c r="O226" t="s">
        <v>1046</v>
      </c>
      <c r="P226" s="44">
        <v>1</v>
      </c>
      <c r="Q226" s="26">
        <f t="shared" si="36"/>
        <v>65405</v>
      </c>
      <c r="R226" s="17">
        <f t="shared" si="37"/>
        <v>440</v>
      </c>
      <c r="S226" s="20">
        <f t="shared" si="38"/>
        <v>91</v>
      </c>
      <c r="T226" s="18">
        <f t="shared" si="39"/>
        <v>0.20699999999999999</v>
      </c>
      <c r="U226" s="12">
        <f t="shared" si="46"/>
        <v>1.0008791208791208</v>
      </c>
      <c r="V226" s="17">
        <f t="shared" si="40"/>
        <v>273.40400412591498</v>
      </c>
      <c r="W226" s="18">
        <f t="shared" si="41"/>
        <v>3.0044396057792855</v>
      </c>
      <c r="X226" s="26">
        <f t="shared" si="42"/>
        <v>239.2247334090909</v>
      </c>
    </row>
    <row r="227" spans="1:24" x14ac:dyDescent="0.35">
      <c r="A227" s="12">
        <f t="shared" si="47"/>
        <v>226</v>
      </c>
      <c r="B227" s="12">
        <f t="shared" si="43"/>
        <v>264157953394.16785</v>
      </c>
      <c r="C227" s="12">
        <f t="shared" si="44"/>
        <v>132</v>
      </c>
      <c r="D227" s="12">
        <f t="shared" si="45"/>
        <v>1</v>
      </c>
      <c r="E227" t="s">
        <v>1047</v>
      </c>
      <c r="F227" t="s">
        <v>1039</v>
      </c>
      <c r="G227" t="s">
        <v>681</v>
      </c>
      <c r="H227" t="s">
        <v>224</v>
      </c>
      <c r="I227" t="s">
        <v>84</v>
      </c>
      <c r="J227" t="s">
        <v>1048</v>
      </c>
      <c r="K227" t="s">
        <v>171</v>
      </c>
      <c r="L227" t="s">
        <v>34</v>
      </c>
      <c r="M227">
        <v>5</v>
      </c>
      <c r="N227" t="s">
        <v>1049</v>
      </c>
      <c r="O227" t="s">
        <v>1050</v>
      </c>
      <c r="P227" s="44">
        <v>1</v>
      </c>
      <c r="Q227" s="26">
        <f t="shared" si="36"/>
        <v>74540</v>
      </c>
      <c r="R227" s="17">
        <f t="shared" si="37"/>
        <v>425</v>
      </c>
      <c r="S227" s="20">
        <f t="shared" si="38"/>
        <v>91</v>
      </c>
      <c r="T227" s="18">
        <f t="shared" si="39"/>
        <v>0.214</v>
      </c>
      <c r="U227" s="12">
        <f t="shared" si="46"/>
        <v>0.99945054945054945</v>
      </c>
      <c r="V227" s="17">
        <f t="shared" si="40"/>
        <v>264.08341307616786</v>
      </c>
      <c r="W227" s="18">
        <f t="shared" si="41"/>
        <v>2.902015528309537</v>
      </c>
      <c r="X227" s="26">
        <f t="shared" si="42"/>
        <v>282.2593025882353</v>
      </c>
    </row>
    <row r="228" spans="1:24" x14ac:dyDescent="0.35">
      <c r="A228" s="12">
        <f t="shared" si="47"/>
        <v>227</v>
      </c>
      <c r="B228" s="12">
        <f t="shared" si="43"/>
        <v>304552541293.40527</v>
      </c>
      <c r="C228" s="12">
        <f t="shared" si="44"/>
        <v>181</v>
      </c>
      <c r="D228" s="12">
        <f t="shared" si="45"/>
        <v>1</v>
      </c>
      <c r="E228" t="s">
        <v>1051</v>
      </c>
      <c r="F228" t="s">
        <v>1052</v>
      </c>
      <c r="G228" t="s">
        <v>736</v>
      </c>
      <c r="H228" t="s">
        <v>451</v>
      </c>
      <c r="I228" t="s">
        <v>1053</v>
      </c>
      <c r="J228" t="s">
        <v>1054</v>
      </c>
      <c r="K228" t="s">
        <v>77</v>
      </c>
      <c r="L228" t="s">
        <v>34</v>
      </c>
      <c r="M228">
        <v>5</v>
      </c>
      <c r="N228" t="s">
        <v>1055</v>
      </c>
      <c r="O228" t="s">
        <v>1056</v>
      </c>
      <c r="P228" s="44">
        <v>1</v>
      </c>
      <c r="Q228" s="26">
        <f t="shared" si="36"/>
        <v>79900</v>
      </c>
      <c r="R228" s="17">
        <f t="shared" si="37"/>
        <v>490</v>
      </c>
      <c r="S228" s="20">
        <f t="shared" si="38"/>
        <v>107</v>
      </c>
      <c r="T228" s="18">
        <f t="shared" si="39"/>
        <v>0.218</v>
      </c>
      <c r="U228" s="12">
        <f t="shared" si="46"/>
        <v>0.99831775700934577</v>
      </c>
      <c r="V228" s="17">
        <f t="shared" si="40"/>
        <v>304.47264095840529</v>
      </c>
      <c r="W228" s="18">
        <f t="shared" si="41"/>
        <v>2.8455387005458439</v>
      </c>
      <c r="X228" s="26">
        <f t="shared" si="42"/>
        <v>262.42095102040815</v>
      </c>
    </row>
    <row r="229" spans="1:24" x14ac:dyDescent="0.35">
      <c r="A229" s="12">
        <f t="shared" si="47"/>
        <v>228</v>
      </c>
      <c r="B229" s="12">
        <f t="shared" si="43"/>
        <v>292130686561.40918</v>
      </c>
      <c r="C229" s="12">
        <f t="shared" si="44"/>
        <v>170</v>
      </c>
      <c r="D229" s="12">
        <f t="shared" si="45"/>
        <v>1</v>
      </c>
      <c r="E229" t="s">
        <v>1057</v>
      </c>
      <c r="F229" t="s">
        <v>1052</v>
      </c>
      <c r="G229" t="s">
        <v>868</v>
      </c>
      <c r="H229" t="s">
        <v>451</v>
      </c>
      <c r="I229" t="s">
        <v>156</v>
      </c>
      <c r="J229" t="s">
        <v>1058</v>
      </c>
      <c r="K229" t="s">
        <v>1059</v>
      </c>
      <c r="L229" t="s">
        <v>34</v>
      </c>
      <c r="M229">
        <v>5</v>
      </c>
      <c r="N229" t="s">
        <v>1060</v>
      </c>
      <c r="O229" t="s">
        <v>1061</v>
      </c>
      <c r="P229" s="44">
        <v>1</v>
      </c>
      <c r="Q229" s="26">
        <f t="shared" si="36"/>
        <v>85500</v>
      </c>
      <c r="R229" s="17">
        <f t="shared" si="37"/>
        <v>470</v>
      </c>
      <c r="S229" s="20">
        <f t="shared" si="38"/>
        <v>107</v>
      </c>
      <c r="T229" s="18">
        <f t="shared" si="39"/>
        <v>0.22800000000000001</v>
      </c>
      <c r="U229" s="12">
        <f t="shared" si="46"/>
        <v>1.0014953271028038</v>
      </c>
      <c r="V229" s="17">
        <f t="shared" si="40"/>
        <v>292.04518622540917</v>
      </c>
      <c r="W229" s="18">
        <f t="shared" si="41"/>
        <v>2.7293942637888708</v>
      </c>
      <c r="X229" s="26">
        <f t="shared" si="42"/>
        <v>292.76291489361705</v>
      </c>
    </row>
    <row r="230" spans="1:24" x14ac:dyDescent="0.35">
      <c r="A230" s="12">
        <f t="shared" si="47"/>
        <v>229</v>
      </c>
      <c r="B230" s="12" t="str">
        <f t="shared" si="43"/>
        <v/>
      </c>
      <c r="C230" s="12" t="str">
        <f t="shared" si="44"/>
        <v/>
      </c>
      <c r="D230" s="12">
        <f t="shared" si="45"/>
        <v>111</v>
      </c>
      <c r="E230" t="s">
        <v>1062</v>
      </c>
      <c r="F230" t="s">
        <v>1063</v>
      </c>
      <c r="G230" t="s">
        <v>515</v>
      </c>
      <c r="H230" t="s">
        <v>451</v>
      </c>
      <c r="I230" t="s">
        <v>156</v>
      </c>
      <c r="J230" t="s">
        <v>191</v>
      </c>
      <c r="K230" t="s">
        <v>1064</v>
      </c>
      <c r="L230" t="s">
        <v>71</v>
      </c>
      <c r="M230">
        <v>5</v>
      </c>
      <c r="N230" t="s">
        <v>1065</v>
      </c>
      <c r="O230" t="s">
        <v>36</v>
      </c>
      <c r="P230" s="44">
        <v>0</v>
      </c>
      <c r="Q230" s="26">
        <f t="shared" si="36"/>
        <v>0</v>
      </c>
      <c r="R230" s="17">
        <f t="shared" si="37"/>
        <v>470</v>
      </c>
      <c r="S230" s="20">
        <f t="shared" si="38"/>
        <v>90.6</v>
      </c>
      <c r="T230" s="18">
        <f t="shared" si="39"/>
        <v>0.193</v>
      </c>
      <c r="U230" s="12">
        <f t="shared" si="46"/>
        <v>1.0012141280353202</v>
      </c>
      <c r="V230" s="17">
        <f t="shared" si="40"/>
        <v>292.04518622540917</v>
      </c>
      <c r="W230" s="18">
        <f t="shared" si="41"/>
        <v>3.2234568016049581</v>
      </c>
      <c r="X230" s="26">
        <f t="shared" si="42"/>
        <v>0</v>
      </c>
    </row>
    <row r="231" spans="1:24" x14ac:dyDescent="0.35">
      <c r="A231" s="12">
        <f t="shared" si="47"/>
        <v>230</v>
      </c>
      <c r="B231" s="12">
        <f t="shared" si="43"/>
        <v>282815155497.26202</v>
      </c>
      <c r="C231" s="12">
        <f t="shared" si="44"/>
        <v>160</v>
      </c>
      <c r="D231" s="12">
        <f t="shared" si="45"/>
        <v>1</v>
      </c>
      <c r="E231" t="s">
        <v>1066</v>
      </c>
      <c r="F231" t="s">
        <v>1063</v>
      </c>
      <c r="G231" t="s">
        <v>788</v>
      </c>
      <c r="H231" t="s">
        <v>451</v>
      </c>
      <c r="I231" t="s">
        <v>344</v>
      </c>
      <c r="J231" t="s">
        <v>472</v>
      </c>
      <c r="K231" t="s">
        <v>412</v>
      </c>
      <c r="L231" t="s">
        <v>34</v>
      </c>
      <c r="M231">
        <v>5</v>
      </c>
      <c r="N231" t="s">
        <v>1067</v>
      </c>
      <c r="O231" t="s">
        <v>1068</v>
      </c>
      <c r="P231" s="44">
        <v>1</v>
      </c>
      <c r="Q231" s="26">
        <f t="shared" si="36"/>
        <v>90560</v>
      </c>
      <c r="R231" s="17">
        <f t="shared" si="37"/>
        <v>455</v>
      </c>
      <c r="S231" s="20">
        <f t="shared" si="38"/>
        <v>90.6</v>
      </c>
      <c r="T231" s="18">
        <f t="shared" si="39"/>
        <v>0.19900000000000001</v>
      </c>
      <c r="U231" s="12">
        <f t="shared" si="46"/>
        <v>0.99939293598234002</v>
      </c>
      <c r="V231" s="17">
        <f t="shared" si="40"/>
        <v>282.72459517566205</v>
      </c>
      <c r="W231" s="18">
        <f t="shared" si="41"/>
        <v>3.120580520702672</v>
      </c>
      <c r="X231" s="26">
        <f t="shared" si="42"/>
        <v>320.31171516483522</v>
      </c>
    </row>
    <row r="232" spans="1:24" x14ac:dyDescent="0.35">
      <c r="A232" s="12">
        <f t="shared" si="47"/>
        <v>231</v>
      </c>
      <c r="B232" s="12">
        <f t="shared" si="43"/>
        <v>282833355498.26202</v>
      </c>
      <c r="C232" s="12">
        <f t="shared" si="44"/>
        <v>162</v>
      </c>
      <c r="D232" s="12">
        <f t="shared" si="45"/>
        <v>1</v>
      </c>
      <c r="E232" t="s">
        <v>1069</v>
      </c>
      <c r="F232" t="s">
        <v>1063</v>
      </c>
      <c r="G232" t="s">
        <v>736</v>
      </c>
      <c r="H232" t="s">
        <v>451</v>
      </c>
      <c r="I232" t="s">
        <v>344</v>
      </c>
      <c r="J232" t="s">
        <v>472</v>
      </c>
      <c r="K232" t="s">
        <v>412</v>
      </c>
      <c r="L232" t="s">
        <v>34</v>
      </c>
      <c r="M232">
        <v>5</v>
      </c>
      <c r="N232" t="s">
        <v>1070</v>
      </c>
      <c r="O232" t="s">
        <v>1071</v>
      </c>
      <c r="P232" s="44">
        <v>1</v>
      </c>
      <c r="Q232" s="26">
        <f t="shared" si="36"/>
        <v>108760</v>
      </c>
      <c r="R232" s="17">
        <f t="shared" si="37"/>
        <v>455</v>
      </c>
      <c r="S232" s="20">
        <f t="shared" si="38"/>
        <v>90.6</v>
      </c>
      <c r="T232" s="18">
        <f t="shared" si="39"/>
        <v>0.19900000000000001</v>
      </c>
      <c r="U232" s="12">
        <f t="shared" si="46"/>
        <v>0.99939293598234002</v>
      </c>
      <c r="V232" s="17">
        <f t="shared" si="40"/>
        <v>282.72459517566205</v>
      </c>
      <c r="W232" s="18">
        <f t="shared" si="41"/>
        <v>3.120580520702672</v>
      </c>
      <c r="X232" s="26">
        <f t="shared" si="42"/>
        <v>384.68531516483517</v>
      </c>
    </row>
    <row r="233" spans="1:24" x14ac:dyDescent="0.35">
      <c r="A233" s="12">
        <f t="shared" si="47"/>
        <v>232</v>
      </c>
      <c r="B233" s="12" t="str">
        <f t="shared" si="43"/>
        <v/>
      </c>
      <c r="C233" s="12" t="str">
        <f t="shared" si="44"/>
        <v/>
      </c>
      <c r="D233" s="12">
        <f t="shared" si="45"/>
        <v>111</v>
      </c>
      <c r="E233" t="s">
        <v>1072</v>
      </c>
      <c r="F233" t="s">
        <v>1063</v>
      </c>
      <c r="G233" t="s">
        <v>456</v>
      </c>
      <c r="H233" t="s">
        <v>451</v>
      </c>
      <c r="I233" t="s">
        <v>218</v>
      </c>
      <c r="J233" t="s">
        <v>411</v>
      </c>
      <c r="K233" t="s">
        <v>338</v>
      </c>
      <c r="L233" t="s">
        <v>34</v>
      </c>
      <c r="M233">
        <v>5</v>
      </c>
      <c r="N233" t="s">
        <v>1073</v>
      </c>
      <c r="O233" t="s">
        <v>36</v>
      </c>
      <c r="P233" s="44">
        <v>0</v>
      </c>
      <c r="Q233" s="26">
        <f t="shared" si="36"/>
        <v>0</v>
      </c>
      <c r="R233" s="17">
        <f t="shared" si="37"/>
        <v>435</v>
      </c>
      <c r="S233" s="20">
        <f t="shared" si="38"/>
        <v>90.6</v>
      </c>
      <c r="T233" s="18">
        <f t="shared" si="39"/>
        <v>0.20799999999999999</v>
      </c>
      <c r="U233" s="12">
        <f t="shared" si="46"/>
        <v>0.99867549668874178</v>
      </c>
      <c r="V233" s="17">
        <f t="shared" si="40"/>
        <v>270.29714044266592</v>
      </c>
      <c r="W233" s="18">
        <f t="shared" si="41"/>
        <v>2.9834121461662906</v>
      </c>
      <c r="X233" s="26">
        <f t="shared" si="42"/>
        <v>0</v>
      </c>
    </row>
    <row r="234" spans="1:24" x14ac:dyDescent="0.35">
      <c r="A234" s="12">
        <f t="shared" si="47"/>
        <v>233</v>
      </c>
      <c r="B234" s="12">
        <f t="shared" si="43"/>
        <v>264203413400.76785</v>
      </c>
      <c r="C234" s="12">
        <f t="shared" si="44"/>
        <v>136</v>
      </c>
      <c r="D234" s="12">
        <f t="shared" si="45"/>
        <v>1</v>
      </c>
      <c r="E234" t="s">
        <v>1074</v>
      </c>
      <c r="F234" t="s">
        <v>1075</v>
      </c>
      <c r="G234" t="s">
        <v>397</v>
      </c>
      <c r="H234" t="s">
        <v>382</v>
      </c>
      <c r="I234" t="s">
        <v>84</v>
      </c>
      <c r="J234" t="s">
        <v>1076</v>
      </c>
      <c r="K234" t="s">
        <v>345</v>
      </c>
      <c r="L234" t="s">
        <v>34</v>
      </c>
      <c r="M234">
        <v>5</v>
      </c>
      <c r="N234" t="s">
        <v>1077</v>
      </c>
      <c r="O234" t="s">
        <v>1078</v>
      </c>
      <c r="P234" s="44">
        <v>1</v>
      </c>
      <c r="Q234" s="26">
        <f t="shared" si="36"/>
        <v>120000</v>
      </c>
      <c r="R234" s="17">
        <f t="shared" si="37"/>
        <v>425</v>
      </c>
      <c r="S234" s="20">
        <f t="shared" si="38"/>
        <v>90.6</v>
      </c>
      <c r="T234" s="18">
        <f t="shared" si="39"/>
        <v>0.21299999999999999</v>
      </c>
      <c r="U234" s="12">
        <f t="shared" si="46"/>
        <v>0.9991721854304636</v>
      </c>
      <c r="V234" s="17">
        <f t="shared" si="40"/>
        <v>264.08341307616786</v>
      </c>
      <c r="W234" s="18">
        <f t="shared" si="41"/>
        <v>2.9148279588981003</v>
      </c>
      <c r="X234" s="26">
        <f t="shared" si="42"/>
        <v>454.40188235294119</v>
      </c>
    </row>
    <row r="235" spans="1:24" x14ac:dyDescent="0.35">
      <c r="A235" s="12">
        <f t="shared" si="47"/>
        <v>234</v>
      </c>
      <c r="B235" s="12">
        <f t="shared" si="43"/>
        <v>283074595510.66205</v>
      </c>
      <c r="C235" s="12">
        <f t="shared" si="44"/>
        <v>164</v>
      </c>
      <c r="D235" s="12">
        <f t="shared" si="45"/>
        <v>1</v>
      </c>
      <c r="E235" t="s">
        <v>1079</v>
      </c>
      <c r="F235" t="s">
        <v>1080</v>
      </c>
      <c r="G235" t="s">
        <v>1081</v>
      </c>
      <c r="H235" t="s">
        <v>49</v>
      </c>
      <c r="I235" t="s">
        <v>344</v>
      </c>
      <c r="J235" t="s">
        <v>1082</v>
      </c>
      <c r="K235" t="s">
        <v>198</v>
      </c>
      <c r="L235" t="s">
        <v>34</v>
      </c>
      <c r="M235">
        <v>4</v>
      </c>
      <c r="N235" t="s">
        <v>1083</v>
      </c>
      <c r="O235" t="s">
        <v>1084</v>
      </c>
      <c r="P235" s="44">
        <v>0</v>
      </c>
      <c r="Q235" s="26">
        <f t="shared" si="36"/>
        <v>350000</v>
      </c>
      <c r="R235" s="17">
        <f t="shared" si="37"/>
        <v>455</v>
      </c>
      <c r="S235" s="20">
        <f t="shared" si="38"/>
        <v>100</v>
      </c>
      <c r="T235" s="18">
        <f t="shared" si="39"/>
        <v>0.22</v>
      </c>
      <c r="U235" s="12">
        <f t="shared" si="46"/>
        <v>1.0010000000000001</v>
      </c>
      <c r="V235" s="17">
        <f t="shared" si="40"/>
        <v>282.72459517566205</v>
      </c>
      <c r="W235" s="18">
        <f t="shared" si="41"/>
        <v>2.8272459517566206</v>
      </c>
      <c r="X235" s="26">
        <f t="shared" si="42"/>
        <v>1237.9538461538464</v>
      </c>
    </row>
    <row r="236" spans="1:24" x14ac:dyDescent="0.35">
      <c r="A236" s="12">
        <f t="shared" si="47"/>
        <v>235</v>
      </c>
      <c r="B236" s="12" t="str">
        <f t="shared" si="43"/>
        <v/>
      </c>
      <c r="C236" s="12" t="str">
        <f t="shared" si="44"/>
        <v/>
      </c>
      <c r="D236" s="12">
        <f t="shared" si="45"/>
        <v>111</v>
      </c>
      <c r="E236" t="s">
        <v>1085</v>
      </c>
      <c r="F236" t="s">
        <v>1086</v>
      </c>
      <c r="G236" t="s">
        <v>515</v>
      </c>
      <c r="H236" t="s">
        <v>67</v>
      </c>
      <c r="I236" t="s">
        <v>487</v>
      </c>
      <c r="J236" t="s">
        <v>420</v>
      </c>
      <c r="K236" t="s">
        <v>212</v>
      </c>
      <c r="L236" t="s">
        <v>62</v>
      </c>
      <c r="M236">
        <v>5</v>
      </c>
      <c r="N236" t="s">
        <v>1087</v>
      </c>
      <c r="O236" t="s">
        <v>36</v>
      </c>
      <c r="P236" s="44">
        <v>0</v>
      </c>
      <c r="Q236" s="26">
        <f t="shared" si="36"/>
        <v>0</v>
      </c>
      <c r="R236" s="17">
        <f t="shared" si="37"/>
        <v>350</v>
      </c>
      <c r="S236" s="20">
        <f t="shared" si="38"/>
        <v>60</v>
      </c>
      <c r="T236" s="18">
        <f t="shared" si="39"/>
        <v>0.17100000000000001</v>
      </c>
      <c r="U236" s="12">
        <f t="shared" si="46"/>
        <v>0.99750000000000005</v>
      </c>
      <c r="V236" s="17">
        <f t="shared" si="40"/>
        <v>217.48045782743236</v>
      </c>
      <c r="W236" s="18">
        <f t="shared" si="41"/>
        <v>3.6246742971238728</v>
      </c>
      <c r="X236" s="26">
        <f t="shared" si="42"/>
        <v>0</v>
      </c>
    </row>
    <row r="237" spans="1:24" x14ac:dyDescent="0.35">
      <c r="A237" s="12">
        <f t="shared" si="47"/>
        <v>236</v>
      </c>
      <c r="B237" s="12">
        <f t="shared" si="43"/>
        <v>323203323401.89954</v>
      </c>
      <c r="C237" s="12">
        <f t="shared" si="44"/>
        <v>193</v>
      </c>
      <c r="D237" s="12">
        <f t="shared" si="45"/>
        <v>1</v>
      </c>
      <c r="E237" t="s">
        <v>1088</v>
      </c>
      <c r="F237" t="s">
        <v>1089</v>
      </c>
      <c r="G237" t="s">
        <v>1081</v>
      </c>
      <c r="H237" t="s">
        <v>49</v>
      </c>
      <c r="I237" t="s">
        <v>1090</v>
      </c>
      <c r="J237" t="s">
        <v>876</v>
      </c>
      <c r="K237" t="s">
        <v>754</v>
      </c>
      <c r="L237" t="s">
        <v>34</v>
      </c>
      <c r="M237">
        <v>5</v>
      </c>
      <c r="N237" t="s">
        <v>1091</v>
      </c>
      <c r="O237" t="s">
        <v>1092</v>
      </c>
      <c r="P237" s="44">
        <v>1</v>
      </c>
      <c r="Q237" s="26">
        <f t="shared" si="36"/>
        <v>89500</v>
      </c>
      <c r="R237" s="17">
        <f t="shared" si="37"/>
        <v>520</v>
      </c>
      <c r="S237" s="20">
        <f t="shared" si="38"/>
        <v>107</v>
      </c>
      <c r="T237" s="18">
        <f t="shared" si="39"/>
        <v>0.20599999999999999</v>
      </c>
      <c r="U237" s="12">
        <f t="shared" si="46"/>
        <v>1.0011214953271028</v>
      </c>
      <c r="V237" s="17">
        <f t="shared" si="40"/>
        <v>323.11382305789954</v>
      </c>
      <c r="W237" s="18">
        <f t="shared" si="41"/>
        <v>3.0197553556813039</v>
      </c>
      <c r="X237" s="26">
        <f t="shared" si="42"/>
        <v>276.99217307692305</v>
      </c>
    </row>
    <row r="238" spans="1:24" x14ac:dyDescent="0.35">
      <c r="A238" s="12">
        <f t="shared" si="47"/>
        <v>237</v>
      </c>
      <c r="B238" s="12">
        <f t="shared" si="43"/>
        <v>279737731837.41302</v>
      </c>
      <c r="C238" s="12">
        <f t="shared" si="44"/>
        <v>157</v>
      </c>
      <c r="D238" s="12">
        <f t="shared" si="45"/>
        <v>1</v>
      </c>
      <c r="E238" t="s">
        <v>1093</v>
      </c>
      <c r="F238" t="s">
        <v>1089</v>
      </c>
      <c r="G238" t="s">
        <v>389</v>
      </c>
      <c r="H238" t="s">
        <v>40</v>
      </c>
      <c r="I238" t="s">
        <v>516</v>
      </c>
      <c r="J238" t="s">
        <v>1094</v>
      </c>
      <c r="K238" t="s">
        <v>1095</v>
      </c>
      <c r="L238" t="s">
        <v>34</v>
      </c>
      <c r="M238">
        <v>5</v>
      </c>
      <c r="N238" t="s">
        <v>1096</v>
      </c>
      <c r="O238" t="s">
        <v>1078</v>
      </c>
      <c r="P238" s="44">
        <v>1</v>
      </c>
      <c r="Q238" s="26">
        <f t="shared" si="36"/>
        <v>120000</v>
      </c>
      <c r="R238" s="17">
        <f t="shared" si="37"/>
        <v>450</v>
      </c>
      <c r="S238" s="20">
        <f t="shared" si="38"/>
        <v>107</v>
      </c>
      <c r="T238" s="18">
        <f t="shared" si="39"/>
        <v>0.23799999999999999</v>
      </c>
      <c r="U238" s="12">
        <f t="shared" si="46"/>
        <v>1.0009345794392523</v>
      </c>
      <c r="V238" s="17">
        <f t="shared" si="40"/>
        <v>279.61773149241304</v>
      </c>
      <c r="W238" s="18">
        <f t="shared" si="41"/>
        <v>2.6132498270318978</v>
      </c>
      <c r="X238" s="26">
        <f t="shared" si="42"/>
        <v>429.15733333333333</v>
      </c>
    </row>
    <row r="239" spans="1:24" x14ac:dyDescent="0.35">
      <c r="A239" s="12">
        <f t="shared" si="47"/>
        <v>238</v>
      </c>
      <c r="B239" s="12">
        <f t="shared" si="43"/>
        <v>257937486037.6698</v>
      </c>
      <c r="C239" s="12">
        <f t="shared" si="44"/>
        <v>125</v>
      </c>
      <c r="D239" s="12">
        <f t="shared" si="45"/>
        <v>1</v>
      </c>
      <c r="E239" t="s">
        <v>1097</v>
      </c>
      <c r="F239" t="s">
        <v>1098</v>
      </c>
      <c r="G239" t="s">
        <v>492</v>
      </c>
      <c r="H239" t="s">
        <v>224</v>
      </c>
      <c r="I239" t="s">
        <v>75</v>
      </c>
      <c r="J239" t="s">
        <v>1048</v>
      </c>
      <c r="K239" t="s">
        <v>1000</v>
      </c>
      <c r="L239" t="s">
        <v>34</v>
      </c>
      <c r="M239">
        <v>5</v>
      </c>
      <c r="N239" t="s">
        <v>1099</v>
      </c>
      <c r="O239" t="s">
        <v>1100</v>
      </c>
      <c r="P239" s="44">
        <v>1</v>
      </c>
      <c r="Q239" s="26">
        <f t="shared" si="36"/>
        <v>67800</v>
      </c>
      <c r="R239" s="17">
        <f t="shared" si="37"/>
        <v>415</v>
      </c>
      <c r="S239" s="20">
        <f t="shared" si="38"/>
        <v>89</v>
      </c>
      <c r="T239" s="18">
        <f t="shared" si="39"/>
        <v>0.214</v>
      </c>
      <c r="U239" s="12">
        <f t="shared" si="46"/>
        <v>0.99786516853932572</v>
      </c>
      <c r="V239" s="17">
        <f t="shared" si="40"/>
        <v>257.8696857096698</v>
      </c>
      <c r="W239" s="18">
        <f t="shared" si="41"/>
        <v>2.8974121989850539</v>
      </c>
      <c r="X239" s="26">
        <f t="shared" si="42"/>
        <v>262.92349879518071</v>
      </c>
    </row>
    <row r="240" spans="1:24" x14ac:dyDescent="0.35">
      <c r="A240" s="12">
        <f t="shared" si="47"/>
        <v>239</v>
      </c>
      <c r="B240" s="12">
        <f t="shared" si="43"/>
        <v>307657304987.65436</v>
      </c>
      <c r="C240" s="12">
        <f t="shared" si="44"/>
        <v>183</v>
      </c>
      <c r="D240" s="12">
        <f t="shared" si="45"/>
        <v>1</v>
      </c>
      <c r="E240" t="s">
        <v>1101</v>
      </c>
      <c r="F240" t="s">
        <v>1102</v>
      </c>
      <c r="G240" t="s">
        <v>875</v>
      </c>
      <c r="H240" t="s">
        <v>224</v>
      </c>
      <c r="I240" t="s">
        <v>856</v>
      </c>
      <c r="J240" t="s">
        <v>1048</v>
      </c>
      <c r="K240" t="s">
        <v>523</v>
      </c>
      <c r="L240" t="s">
        <v>34</v>
      </c>
      <c r="M240">
        <v>5</v>
      </c>
      <c r="N240" t="s">
        <v>1103</v>
      </c>
      <c r="O240" t="s">
        <v>1104</v>
      </c>
      <c r="P240" s="44">
        <v>1</v>
      </c>
      <c r="Q240" s="26">
        <f t="shared" si="36"/>
        <v>77800</v>
      </c>
      <c r="R240" s="17">
        <f t="shared" si="37"/>
        <v>495</v>
      </c>
      <c r="S240" s="20">
        <f t="shared" si="38"/>
        <v>106</v>
      </c>
      <c r="T240" s="18">
        <f t="shared" si="39"/>
        <v>0.214</v>
      </c>
      <c r="U240" s="12">
        <f t="shared" si="46"/>
        <v>0.99933962264150944</v>
      </c>
      <c r="V240" s="17">
        <f t="shared" si="40"/>
        <v>307.57950464165435</v>
      </c>
      <c r="W240" s="18">
        <f t="shared" si="41"/>
        <v>2.9016934400156069</v>
      </c>
      <c r="X240" s="26">
        <f t="shared" si="42"/>
        <v>252.9427313131313</v>
      </c>
    </row>
    <row r="241" spans="1:24" x14ac:dyDescent="0.35">
      <c r="A241" s="12">
        <f t="shared" si="47"/>
        <v>240</v>
      </c>
      <c r="B241" s="12">
        <f t="shared" si="43"/>
        <v>273474304455.91498</v>
      </c>
      <c r="C241" s="12">
        <f t="shared" si="44"/>
        <v>149</v>
      </c>
      <c r="D241" s="12">
        <f t="shared" si="45"/>
        <v>1</v>
      </c>
      <c r="E241" t="s">
        <v>1105</v>
      </c>
      <c r="F241" t="s">
        <v>1098</v>
      </c>
      <c r="G241" t="s">
        <v>492</v>
      </c>
      <c r="H241" t="s">
        <v>224</v>
      </c>
      <c r="I241" t="s">
        <v>915</v>
      </c>
      <c r="J241" t="s">
        <v>98</v>
      </c>
      <c r="K241" t="s">
        <v>1059</v>
      </c>
      <c r="L241" t="s">
        <v>34</v>
      </c>
      <c r="M241">
        <v>5</v>
      </c>
      <c r="N241" t="s">
        <v>1106</v>
      </c>
      <c r="O241" t="s">
        <v>1107</v>
      </c>
      <c r="P241" s="44">
        <v>1</v>
      </c>
      <c r="Q241" s="26">
        <f t="shared" si="36"/>
        <v>70300</v>
      </c>
      <c r="R241" s="17">
        <f t="shared" si="37"/>
        <v>440</v>
      </c>
      <c r="S241" s="20">
        <f t="shared" si="38"/>
        <v>89</v>
      </c>
      <c r="T241" s="18">
        <f t="shared" si="39"/>
        <v>0.20200000000000001</v>
      </c>
      <c r="U241" s="12">
        <f t="shared" si="46"/>
        <v>0.99865168539325855</v>
      </c>
      <c r="V241" s="17">
        <f t="shared" si="40"/>
        <v>273.40400412591498</v>
      </c>
      <c r="W241" s="18">
        <f t="shared" si="41"/>
        <v>3.0719551025383707</v>
      </c>
      <c r="X241" s="26">
        <f t="shared" si="42"/>
        <v>257.1286409090909</v>
      </c>
    </row>
    <row r="242" spans="1:24" x14ac:dyDescent="0.35">
      <c r="A242" s="12">
        <f t="shared" si="47"/>
        <v>241</v>
      </c>
      <c r="B242" s="12">
        <f t="shared" si="43"/>
        <v>326300987089.14856</v>
      </c>
      <c r="C242" s="12">
        <f t="shared" si="44"/>
        <v>194</v>
      </c>
      <c r="D242" s="12">
        <f t="shared" si="45"/>
        <v>1</v>
      </c>
      <c r="E242" t="s">
        <v>1108</v>
      </c>
      <c r="F242" t="s">
        <v>1102</v>
      </c>
      <c r="G242" t="s">
        <v>875</v>
      </c>
      <c r="H242" t="s">
        <v>224</v>
      </c>
      <c r="I242" t="s">
        <v>569</v>
      </c>
      <c r="J242" t="s">
        <v>98</v>
      </c>
      <c r="K242" t="s">
        <v>743</v>
      </c>
      <c r="L242" t="s">
        <v>34</v>
      </c>
      <c r="M242">
        <v>5</v>
      </c>
      <c r="N242" t="s">
        <v>1109</v>
      </c>
      <c r="O242" t="s">
        <v>1110</v>
      </c>
      <c r="P242" s="44">
        <v>0</v>
      </c>
      <c r="Q242" s="26">
        <f t="shared" si="36"/>
        <v>80300</v>
      </c>
      <c r="R242" s="17">
        <f t="shared" si="37"/>
        <v>525</v>
      </c>
      <c r="S242" s="20">
        <f t="shared" si="38"/>
        <v>106</v>
      </c>
      <c r="T242" s="18">
        <f t="shared" si="39"/>
        <v>0.20200000000000001</v>
      </c>
      <c r="U242" s="12">
        <f t="shared" si="46"/>
        <v>1.0004716981132076</v>
      </c>
      <c r="V242" s="17">
        <f t="shared" si="40"/>
        <v>326.22068674114854</v>
      </c>
      <c r="W242" s="18">
        <f t="shared" si="41"/>
        <v>3.0775536485014015</v>
      </c>
      <c r="X242" s="26">
        <f t="shared" si="42"/>
        <v>246.15238476190476</v>
      </c>
    </row>
    <row r="243" spans="1:24" x14ac:dyDescent="0.35">
      <c r="A243" s="12">
        <f t="shared" si="47"/>
        <v>242</v>
      </c>
      <c r="B243" s="12">
        <f t="shared" si="43"/>
        <v>276609163158.164</v>
      </c>
      <c r="C243" s="12">
        <f t="shared" si="44"/>
        <v>153</v>
      </c>
      <c r="D243" s="12">
        <f t="shared" si="45"/>
        <v>1</v>
      </c>
      <c r="E243" t="s">
        <v>1111</v>
      </c>
      <c r="F243" t="s">
        <v>1112</v>
      </c>
      <c r="G243" t="s">
        <v>1081</v>
      </c>
      <c r="H243" t="s">
        <v>451</v>
      </c>
      <c r="I243" t="s">
        <v>753</v>
      </c>
      <c r="J243" t="s">
        <v>1094</v>
      </c>
      <c r="K243" t="s">
        <v>1113</v>
      </c>
      <c r="L243" t="s">
        <v>34</v>
      </c>
      <c r="M243">
        <v>5</v>
      </c>
      <c r="N243" t="s">
        <v>1114</v>
      </c>
      <c r="O243" t="s">
        <v>1115</v>
      </c>
      <c r="P243" s="44">
        <v>1</v>
      </c>
      <c r="Q243" s="26">
        <f t="shared" si="36"/>
        <v>98295</v>
      </c>
      <c r="R243" s="17">
        <f t="shared" si="37"/>
        <v>445</v>
      </c>
      <c r="S243" s="20">
        <f t="shared" si="38"/>
        <v>106</v>
      </c>
      <c r="T243" s="18">
        <f t="shared" si="39"/>
        <v>0.23799999999999999</v>
      </c>
      <c r="U243" s="12">
        <f t="shared" si="46"/>
        <v>0.99915094339622634</v>
      </c>
      <c r="V243" s="17">
        <f t="shared" si="40"/>
        <v>276.51086780916398</v>
      </c>
      <c r="W243" s="18">
        <f t="shared" si="41"/>
        <v>2.6085930925392828</v>
      </c>
      <c r="X243" s="26">
        <f t="shared" si="42"/>
        <v>355.48331528089892</v>
      </c>
    </row>
    <row r="244" spans="1:24" x14ac:dyDescent="0.35">
      <c r="A244" s="12">
        <f t="shared" si="47"/>
        <v>243</v>
      </c>
      <c r="B244" s="12">
        <f t="shared" si="43"/>
        <v>292145981575.40918</v>
      </c>
      <c r="C244" s="12">
        <f t="shared" si="44"/>
        <v>171</v>
      </c>
      <c r="D244" s="12">
        <f t="shared" si="45"/>
        <v>1</v>
      </c>
      <c r="E244" t="s">
        <v>1116</v>
      </c>
      <c r="F244" t="s">
        <v>1112</v>
      </c>
      <c r="G244" t="s">
        <v>1081</v>
      </c>
      <c r="H244" t="s">
        <v>451</v>
      </c>
      <c r="I244" t="s">
        <v>156</v>
      </c>
      <c r="J244" t="s">
        <v>535</v>
      </c>
      <c r="K244" t="s">
        <v>345</v>
      </c>
      <c r="L244" t="s">
        <v>34</v>
      </c>
      <c r="M244">
        <v>5</v>
      </c>
      <c r="N244" t="s">
        <v>1070</v>
      </c>
      <c r="O244" t="s">
        <v>1117</v>
      </c>
      <c r="P244" s="44">
        <v>1</v>
      </c>
      <c r="Q244" s="26">
        <f t="shared" si="36"/>
        <v>100795</v>
      </c>
      <c r="R244" s="17">
        <f t="shared" si="37"/>
        <v>470</v>
      </c>
      <c r="S244" s="20">
        <f t="shared" si="38"/>
        <v>106</v>
      </c>
      <c r="T244" s="18">
        <f t="shared" si="39"/>
        <v>0.22600000000000001</v>
      </c>
      <c r="U244" s="12">
        <f t="shared" si="46"/>
        <v>1.0020754716981133</v>
      </c>
      <c r="V244" s="17">
        <f t="shared" si="40"/>
        <v>292.04518622540917</v>
      </c>
      <c r="W244" s="18">
        <f t="shared" si="41"/>
        <v>2.7551432662774449</v>
      </c>
      <c r="X244" s="26">
        <f t="shared" si="42"/>
        <v>345.1349474468085</v>
      </c>
    </row>
    <row r="245" spans="1:24" x14ac:dyDescent="0.35">
      <c r="A245" s="12">
        <f t="shared" si="47"/>
        <v>244</v>
      </c>
      <c r="B245" s="12">
        <f t="shared" si="43"/>
        <v>282820850527.66205</v>
      </c>
      <c r="C245" s="12">
        <f t="shared" si="44"/>
        <v>161</v>
      </c>
      <c r="D245" s="12">
        <f t="shared" si="45"/>
        <v>1</v>
      </c>
      <c r="E245" t="s">
        <v>1118</v>
      </c>
      <c r="F245" t="s">
        <v>1119</v>
      </c>
      <c r="G245" t="s">
        <v>1120</v>
      </c>
      <c r="H245" t="s">
        <v>120</v>
      </c>
      <c r="I245" t="s">
        <v>344</v>
      </c>
      <c r="J245" t="s">
        <v>1121</v>
      </c>
      <c r="K245" t="s">
        <v>1122</v>
      </c>
      <c r="L245" t="s">
        <v>34</v>
      </c>
      <c r="M245">
        <v>7</v>
      </c>
      <c r="N245" t="s">
        <v>1123</v>
      </c>
      <c r="O245" t="s">
        <v>1124</v>
      </c>
      <c r="P245" s="44">
        <v>1</v>
      </c>
      <c r="Q245" s="26">
        <f t="shared" si="36"/>
        <v>96255</v>
      </c>
      <c r="R245" s="17">
        <f t="shared" si="37"/>
        <v>455</v>
      </c>
      <c r="S245" s="20">
        <f t="shared" si="38"/>
        <v>107</v>
      </c>
      <c r="T245" s="18">
        <f t="shared" si="39"/>
        <v>0.23499999999999999</v>
      </c>
      <c r="U245" s="12">
        <f t="shared" si="46"/>
        <v>0.99929906542056068</v>
      </c>
      <c r="V245" s="17">
        <f t="shared" si="40"/>
        <v>282.72459517566205</v>
      </c>
      <c r="W245" s="18">
        <f t="shared" si="41"/>
        <v>2.6422859362211408</v>
      </c>
      <c r="X245" s="26">
        <f t="shared" si="42"/>
        <v>340.45499274725279</v>
      </c>
    </row>
    <row r="246" spans="1:24" x14ac:dyDescent="0.35">
      <c r="A246" s="12">
        <f t="shared" si="47"/>
        <v>245</v>
      </c>
      <c r="B246" s="12">
        <f t="shared" si="43"/>
        <v>273504559478.91498</v>
      </c>
      <c r="C246" s="12">
        <f t="shared" si="44"/>
        <v>150</v>
      </c>
      <c r="D246" s="12">
        <f t="shared" si="45"/>
        <v>1</v>
      </c>
      <c r="E246" t="s">
        <v>1125</v>
      </c>
      <c r="F246" t="s">
        <v>1119</v>
      </c>
      <c r="G246" t="s">
        <v>426</v>
      </c>
      <c r="H246" t="s">
        <v>120</v>
      </c>
      <c r="I246" t="s">
        <v>915</v>
      </c>
      <c r="J246" t="s">
        <v>1126</v>
      </c>
      <c r="K246" t="s">
        <v>517</v>
      </c>
      <c r="L246" t="s">
        <v>34</v>
      </c>
      <c r="M246">
        <v>7</v>
      </c>
      <c r="N246" t="s">
        <v>1127</v>
      </c>
      <c r="O246" t="s">
        <v>1128</v>
      </c>
      <c r="P246" s="44">
        <v>1</v>
      </c>
      <c r="Q246" s="26">
        <f t="shared" si="36"/>
        <v>100555</v>
      </c>
      <c r="R246" s="17">
        <f t="shared" si="37"/>
        <v>440</v>
      </c>
      <c r="S246" s="20">
        <f t="shared" si="38"/>
        <v>107</v>
      </c>
      <c r="T246" s="18">
        <f t="shared" si="39"/>
        <v>0.24299999999999999</v>
      </c>
      <c r="U246" s="12">
        <f t="shared" si="46"/>
        <v>0.99925233644859801</v>
      </c>
      <c r="V246" s="17">
        <f t="shared" si="40"/>
        <v>273.40400412591498</v>
      </c>
      <c r="W246" s="18">
        <f t="shared" si="41"/>
        <v>2.5551776086534108</v>
      </c>
      <c r="X246" s="26">
        <f t="shared" si="42"/>
        <v>367.78905386363635</v>
      </c>
    </row>
    <row r="247" spans="1:24" x14ac:dyDescent="0.35">
      <c r="A247" s="12">
        <f t="shared" si="47"/>
        <v>246</v>
      </c>
      <c r="B247" s="12" t="str">
        <f t="shared" si="43"/>
        <v/>
      </c>
      <c r="C247" s="12" t="str">
        <f t="shared" si="44"/>
        <v/>
      </c>
      <c r="D247" s="12">
        <f t="shared" si="45"/>
        <v>111</v>
      </c>
      <c r="E247" t="s">
        <v>1129</v>
      </c>
      <c r="F247" t="s">
        <v>1130</v>
      </c>
      <c r="G247" t="s">
        <v>843</v>
      </c>
      <c r="H247" t="s">
        <v>67</v>
      </c>
      <c r="I247" t="s">
        <v>580</v>
      </c>
      <c r="J247" t="s">
        <v>191</v>
      </c>
      <c r="K247" t="s">
        <v>473</v>
      </c>
      <c r="L247" t="s">
        <v>62</v>
      </c>
      <c r="M247">
        <v>7</v>
      </c>
      <c r="N247" t="s">
        <v>1131</v>
      </c>
      <c r="O247" t="s">
        <v>36</v>
      </c>
      <c r="P247" s="44">
        <v>0</v>
      </c>
      <c r="Q247" s="26">
        <f t="shared" si="36"/>
        <v>0</v>
      </c>
      <c r="R247" s="17">
        <f t="shared" si="37"/>
        <v>365</v>
      </c>
      <c r="S247" s="20">
        <f t="shared" si="38"/>
        <v>70.5</v>
      </c>
      <c r="T247" s="18">
        <f t="shared" si="39"/>
        <v>0.193</v>
      </c>
      <c r="U247" s="12">
        <f t="shared" si="46"/>
        <v>0.99921985815602832</v>
      </c>
      <c r="V247" s="17">
        <f t="shared" si="40"/>
        <v>226.80104887717945</v>
      </c>
      <c r="W247" s="18">
        <f t="shared" si="41"/>
        <v>3.2170361542862334</v>
      </c>
      <c r="X247" s="26">
        <f t="shared" si="42"/>
        <v>0</v>
      </c>
    </row>
    <row r="248" spans="1:24" x14ac:dyDescent="0.35">
      <c r="A248" s="12">
        <f t="shared" si="47"/>
        <v>247</v>
      </c>
      <c r="B248" s="12" t="str">
        <f t="shared" si="43"/>
        <v/>
      </c>
      <c r="C248" s="12" t="str">
        <f t="shared" si="44"/>
        <v/>
      </c>
      <c r="D248" s="12">
        <f t="shared" si="45"/>
        <v>111</v>
      </c>
      <c r="E248" t="s">
        <v>1132</v>
      </c>
      <c r="F248" t="s">
        <v>1133</v>
      </c>
      <c r="G248" t="s">
        <v>1134</v>
      </c>
      <c r="H248" t="s">
        <v>58</v>
      </c>
      <c r="I248" t="s">
        <v>728</v>
      </c>
      <c r="J248" t="s">
        <v>1082</v>
      </c>
      <c r="K248" t="s">
        <v>421</v>
      </c>
      <c r="L248" t="s">
        <v>62</v>
      </c>
      <c r="M248">
        <v>5</v>
      </c>
      <c r="N248" t="s">
        <v>1135</v>
      </c>
      <c r="O248" t="s">
        <v>36</v>
      </c>
      <c r="P248" s="44">
        <v>0</v>
      </c>
      <c r="Q248" s="26">
        <f t="shared" si="36"/>
        <v>0</v>
      </c>
      <c r="R248" s="17">
        <f t="shared" si="37"/>
        <v>210</v>
      </c>
      <c r="S248" s="20">
        <f t="shared" si="38"/>
        <v>46.3</v>
      </c>
      <c r="T248" s="18">
        <f t="shared" si="39"/>
        <v>0.22</v>
      </c>
      <c r="U248" s="12">
        <f t="shared" si="46"/>
        <v>0.9978401727861772</v>
      </c>
      <c r="V248" s="17">
        <f t="shared" si="40"/>
        <v>130.48827469645943</v>
      </c>
      <c r="W248" s="18">
        <f t="shared" si="41"/>
        <v>2.8183212677421046</v>
      </c>
      <c r="X248" s="26">
        <f t="shared" si="42"/>
        <v>0</v>
      </c>
    </row>
    <row r="249" spans="1:24" x14ac:dyDescent="0.35">
      <c r="A249" s="12">
        <f t="shared" si="47"/>
        <v>248</v>
      </c>
      <c r="B249" s="12" t="str">
        <f t="shared" si="43"/>
        <v/>
      </c>
      <c r="C249" s="12" t="str">
        <f t="shared" si="44"/>
        <v/>
      </c>
      <c r="D249" s="12">
        <f t="shared" si="45"/>
        <v>111</v>
      </c>
      <c r="E249" t="s">
        <v>1136</v>
      </c>
      <c r="F249" t="s">
        <v>1133</v>
      </c>
      <c r="G249" t="s">
        <v>1134</v>
      </c>
      <c r="H249" t="s">
        <v>58</v>
      </c>
      <c r="I249" t="s">
        <v>534</v>
      </c>
      <c r="J249" t="s">
        <v>535</v>
      </c>
      <c r="K249" t="s">
        <v>421</v>
      </c>
      <c r="L249" t="s">
        <v>62</v>
      </c>
      <c r="M249">
        <v>7</v>
      </c>
      <c r="N249" t="s">
        <v>1137</v>
      </c>
      <c r="O249" t="s">
        <v>36</v>
      </c>
      <c r="P249" s="44">
        <v>0</v>
      </c>
      <c r="Q249" s="26">
        <f t="shared" si="36"/>
        <v>0</v>
      </c>
      <c r="R249" s="17">
        <f t="shared" si="37"/>
        <v>205</v>
      </c>
      <c r="S249" s="20">
        <f t="shared" si="38"/>
        <v>46.3</v>
      </c>
      <c r="T249" s="18">
        <f t="shared" si="39"/>
        <v>0.22600000000000001</v>
      </c>
      <c r="U249" s="12">
        <f t="shared" si="46"/>
        <v>1.000647948164147</v>
      </c>
      <c r="V249" s="17">
        <f t="shared" si="40"/>
        <v>127.38141101321038</v>
      </c>
      <c r="W249" s="18">
        <f t="shared" si="41"/>
        <v>2.7512183804149113</v>
      </c>
      <c r="X249" s="26">
        <f t="shared" si="42"/>
        <v>0</v>
      </c>
    </row>
    <row r="250" spans="1:24" x14ac:dyDescent="0.35">
      <c r="A250" s="12">
        <f t="shared" si="47"/>
        <v>249</v>
      </c>
      <c r="B250" s="12">
        <f t="shared" si="43"/>
        <v>161588906824.34976</v>
      </c>
      <c r="C250" s="12">
        <f t="shared" si="44"/>
        <v>27</v>
      </c>
      <c r="D250" s="12">
        <f t="shared" si="45"/>
        <v>1</v>
      </c>
      <c r="E250" t="s">
        <v>1138</v>
      </c>
      <c r="F250" t="s">
        <v>1139</v>
      </c>
      <c r="G250" t="s">
        <v>117</v>
      </c>
      <c r="H250" t="s">
        <v>67</v>
      </c>
      <c r="I250" t="s">
        <v>288</v>
      </c>
      <c r="J250" t="s">
        <v>900</v>
      </c>
      <c r="K250" t="s">
        <v>382</v>
      </c>
      <c r="L250" t="s">
        <v>62</v>
      </c>
      <c r="M250">
        <v>5</v>
      </c>
      <c r="N250" t="s">
        <v>1140</v>
      </c>
      <c r="O250" t="s">
        <v>583</v>
      </c>
      <c r="P250" s="44">
        <v>1</v>
      </c>
      <c r="Q250" s="26">
        <f t="shared" si="36"/>
        <v>31995</v>
      </c>
      <c r="R250" s="17">
        <f t="shared" si="37"/>
        <v>260</v>
      </c>
      <c r="S250" s="20">
        <f t="shared" si="38"/>
        <v>45.4</v>
      </c>
      <c r="T250" s="18">
        <f t="shared" si="39"/>
        <v>0.17499999999999999</v>
      </c>
      <c r="U250" s="12">
        <f t="shared" si="46"/>
        <v>1.0022026431718061</v>
      </c>
      <c r="V250" s="17">
        <f t="shared" si="40"/>
        <v>161.55691152894977</v>
      </c>
      <c r="W250" s="18">
        <f t="shared" si="41"/>
        <v>3.5585222803733432</v>
      </c>
      <c r="X250" s="26">
        <f t="shared" si="42"/>
        <v>198.04166653846153</v>
      </c>
    </row>
    <row r="251" spans="1:24" x14ac:dyDescent="0.35">
      <c r="A251" s="12">
        <f t="shared" si="47"/>
        <v>250</v>
      </c>
      <c r="B251" s="12">
        <f t="shared" si="43"/>
        <v>198875766038.93817</v>
      </c>
      <c r="C251" s="12">
        <f t="shared" si="44"/>
        <v>52</v>
      </c>
      <c r="D251" s="12">
        <f t="shared" si="45"/>
        <v>1</v>
      </c>
      <c r="E251" t="s">
        <v>1141</v>
      </c>
      <c r="F251" t="s">
        <v>1142</v>
      </c>
      <c r="G251" t="s">
        <v>350</v>
      </c>
      <c r="H251" t="s">
        <v>67</v>
      </c>
      <c r="I251" t="s">
        <v>211</v>
      </c>
      <c r="J251" t="s">
        <v>235</v>
      </c>
      <c r="K251" t="s">
        <v>732</v>
      </c>
      <c r="L251" t="s">
        <v>62</v>
      </c>
      <c r="M251">
        <v>5</v>
      </c>
      <c r="N251" t="s">
        <v>1143</v>
      </c>
      <c r="O251" t="s">
        <v>1144</v>
      </c>
      <c r="P251" s="44">
        <v>1</v>
      </c>
      <c r="Q251" s="26">
        <f t="shared" si="36"/>
        <v>36490</v>
      </c>
      <c r="R251" s="17">
        <f t="shared" si="37"/>
        <v>320</v>
      </c>
      <c r="S251" s="20">
        <f t="shared" si="38"/>
        <v>60</v>
      </c>
      <c r="T251" s="18">
        <f t="shared" si="39"/>
        <v>0.188</v>
      </c>
      <c r="U251" s="12">
        <f t="shared" si="46"/>
        <v>1.0026666666666666</v>
      </c>
      <c r="V251" s="17">
        <f t="shared" si="40"/>
        <v>198.83927572793817</v>
      </c>
      <c r="W251" s="18">
        <f t="shared" si="41"/>
        <v>3.3139879287989698</v>
      </c>
      <c r="X251" s="26">
        <f t="shared" si="42"/>
        <v>183.51505187499998</v>
      </c>
    </row>
    <row r="252" spans="1:24" x14ac:dyDescent="0.35">
      <c r="A252" s="12">
        <f t="shared" si="47"/>
        <v>251</v>
      </c>
      <c r="B252" s="12" t="str">
        <f t="shared" si="43"/>
        <v/>
      </c>
      <c r="C252" s="12" t="str">
        <f t="shared" si="44"/>
        <v/>
      </c>
      <c r="D252" s="12">
        <f t="shared" si="45"/>
        <v>111</v>
      </c>
      <c r="E252" t="s">
        <v>1145</v>
      </c>
      <c r="F252" t="s">
        <v>1146</v>
      </c>
      <c r="G252" t="s">
        <v>409</v>
      </c>
      <c r="H252" t="s">
        <v>120</v>
      </c>
      <c r="I252" t="s">
        <v>487</v>
      </c>
      <c r="J252" t="s">
        <v>1147</v>
      </c>
      <c r="K252" t="s">
        <v>421</v>
      </c>
      <c r="L252" t="s">
        <v>34</v>
      </c>
      <c r="M252">
        <v>7</v>
      </c>
      <c r="N252" t="s">
        <v>1148</v>
      </c>
      <c r="O252" t="s">
        <v>36</v>
      </c>
      <c r="P252" s="44">
        <v>0</v>
      </c>
      <c r="Q252" s="26">
        <f t="shared" si="36"/>
        <v>0</v>
      </c>
      <c r="R252" s="17">
        <f t="shared" si="37"/>
        <v>350</v>
      </c>
      <c r="S252" s="20">
        <f t="shared" si="38"/>
        <v>84</v>
      </c>
      <c r="T252" s="18">
        <f t="shared" si="39"/>
        <v>0.24</v>
      </c>
      <c r="U252" s="12">
        <f t="shared" si="46"/>
        <v>1</v>
      </c>
      <c r="V252" s="17">
        <f t="shared" si="40"/>
        <v>217.48045782743236</v>
      </c>
      <c r="W252" s="18">
        <f t="shared" si="41"/>
        <v>2.5890530693741947</v>
      </c>
      <c r="X252" s="26">
        <f t="shared" si="42"/>
        <v>0</v>
      </c>
    </row>
    <row r="253" spans="1:24" x14ac:dyDescent="0.35">
      <c r="A253" s="12">
        <f t="shared" si="47"/>
        <v>252</v>
      </c>
      <c r="B253" s="12" t="str">
        <f t="shared" si="43"/>
        <v/>
      </c>
      <c r="C253" s="12" t="str">
        <f t="shared" si="44"/>
        <v/>
      </c>
      <c r="D253" s="12">
        <f t="shared" si="45"/>
        <v>111</v>
      </c>
      <c r="E253" t="s">
        <v>1149</v>
      </c>
      <c r="F253" t="s">
        <v>1150</v>
      </c>
      <c r="G253" t="s">
        <v>337</v>
      </c>
      <c r="H253" t="s">
        <v>120</v>
      </c>
      <c r="I253" t="s">
        <v>1151</v>
      </c>
      <c r="J253" t="s">
        <v>178</v>
      </c>
      <c r="K253" t="s">
        <v>777</v>
      </c>
      <c r="L253" t="s">
        <v>34</v>
      </c>
      <c r="M253">
        <v>5</v>
      </c>
      <c r="N253" t="s">
        <v>1152</v>
      </c>
      <c r="O253" t="s">
        <v>36</v>
      </c>
      <c r="P253" s="44">
        <v>0</v>
      </c>
      <c r="Q253" s="26">
        <f t="shared" si="36"/>
        <v>0</v>
      </c>
      <c r="R253" s="17">
        <f t="shared" si="37"/>
        <v>465</v>
      </c>
      <c r="S253" s="20">
        <f t="shared" si="38"/>
        <v>83</v>
      </c>
      <c r="T253" s="18">
        <f t="shared" si="39"/>
        <v>0.17799999999999999</v>
      </c>
      <c r="U253" s="12">
        <f t="shared" si="46"/>
        <v>0.99722891566265059</v>
      </c>
      <c r="V253" s="17">
        <f t="shared" si="40"/>
        <v>288.93832254216017</v>
      </c>
      <c r="W253" s="18">
        <f t="shared" si="41"/>
        <v>3.4811846089416889</v>
      </c>
      <c r="X253" s="26">
        <f t="shared" si="42"/>
        <v>0</v>
      </c>
    </row>
    <row r="254" spans="1:24" x14ac:dyDescent="0.35">
      <c r="A254" s="12">
        <f t="shared" si="47"/>
        <v>253</v>
      </c>
      <c r="B254" s="12">
        <f t="shared" si="43"/>
        <v>248599089980.9227</v>
      </c>
      <c r="C254" s="12">
        <f t="shared" si="44"/>
        <v>105</v>
      </c>
      <c r="D254" s="12">
        <f t="shared" si="45"/>
        <v>1</v>
      </c>
      <c r="E254" t="s">
        <v>1153</v>
      </c>
      <c r="F254" t="s">
        <v>1154</v>
      </c>
      <c r="G254" t="s">
        <v>492</v>
      </c>
      <c r="H254" t="s">
        <v>155</v>
      </c>
      <c r="I254" t="s">
        <v>41</v>
      </c>
      <c r="J254" t="s">
        <v>93</v>
      </c>
      <c r="K254" t="s">
        <v>198</v>
      </c>
      <c r="L254" t="s">
        <v>71</v>
      </c>
      <c r="M254">
        <v>5</v>
      </c>
      <c r="N254" t="s">
        <v>1155</v>
      </c>
      <c r="O254" t="s">
        <v>644</v>
      </c>
      <c r="P254" s="44">
        <v>1</v>
      </c>
      <c r="Q254" s="26">
        <f t="shared" si="36"/>
        <v>49995</v>
      </c>
      <c r="R254" s="17">
        <f t="shared" si="37"/>
        <v>400</v>
      </c>
      <c r="S254" s="20">
        <f t="shared" si="38"/>
        <v>67</v>
      </c>
      <c r="T254" s="18">
        <f t="shared" si="39"/>
        <v>0.16800000000000001</v>
      </c>
      <c r="U254" s="12">
        <f t="shared" si="46"/>
        <v>1.0029850746268656</v>
      </c>
      <c r="V254" s="17">
        <f t="shared" si="40"/>
        <v>248.5490946599227</v>
      </c>
      <c r="W254" s="18">
        <f t="shared" si="41"/>
        <v>3.7096879799988463</v>
      </c>
      <c r="X254" s="26">
        <f t="shared" si="42"/>
        <v>201.14738324999999</v>
      </c>
    </row>
    <row r="255" spans="1:24" x14ac:dyDescent="0.35">
      <c r="A255" s="12">
        <f t="shared" si="47"/>
        <v>254</v>
      </c>
      <c r="B255" s="12" t="str">
        <f t="shared" si="43"/>
        <v/>
      </c>
      <c r="C255" s="12" t="str">
        <f t="shared" si="44"/>
        <v/>
      </c>
      <c r="D255" s="12">
        <f t="shared" si="45"/>
        <v>111</v>
      </c>
      <c r="E255" t="s">
        <v>1156</v>
      </c>
      <c r="F255" t="s">
        <v>1157</v>
      </c>
      <c r="G255" t="s">
        <v>125</v>
      </c>
      <c r="H255" t="s">
        <v>224</v>
      </c>
      <c r="I255" t="s">
        <v>126</v>
      </c>
      <c r="J255" t="s">
        <v>178</v>
      </c>
      <c r="K255" t="s">
        <v>185</v>
      </c>
      <c r="L255" t="s">
        <v>34</v>
      </c>
      <c r="M255">
        <v>5</v>
      </c>
      <c r="N255" t="s">
        <v>1158</v>
      </c>
      <c r="O255" t="s">
        <v>36</v>
      </c>
      <c r="P255" s="44">
        <v>0</v>
      </c>
      <c r="Q255" s="26">
        <f t="shared" si="36"/>
        <v>0</v>
      </c>
      <c r="R255" s="17">
        <f t="shared" si="37"/>
        <v>395</v>
      </c>
      <c r="S255" s="20">
        <f t="shared" si="38"/>
        <v>70.5</v>
      </c>
      <c r="T255" s="18">
        <f t="shared" si="39"/>
        <v>0.17799999999999999</v>
      </c>
      <c r="U255" s="12">
        <f t="shared" si="46"/>
        <v>0.99730496453900697</v>
      </c>
      <c r="V255" s="17">
        <f t="shared" si="40"/>
        <v>245.44223097667367</v>
      </c>
      <c r="W255" s="18">
        <f t="shared" si="41"/>
        <v>3.481450084775513</v>
      </c>
      <c r="X255" s="26">
        <f t="shared" si="42"/>
        <v>0</v>
      </c>
    </row>
    <row r="256" spans="1:24" x14ac:dyDescent="0.35">
      <c r="A256" s="12">
        <f t="shared" si="47"/>
        <v>255</v>
      </c>
      <c r="B256" s="12" t="str">
        <f t="shared" si="43"/>
        <v/>
      </c>
      <c r="C256" s="12" t="str">
        <f t="shared" si="44"/>
        <v/>
      </c>
      <c r="D256" s="12">
        <f t="shared" si="45"/>
        <v>111</v>
      </c>
      <c r="E256" t="s">
        <v>1159</v>
      </c>
      <c r="F256" t="s">
        <v>1014</v>
      </c>
      <c r="G256" t="s">
        <v>125</v>
      </c>
      <c r="H256" t="s">
        <v>224</v>
      </c>
      <c r="I256" t="s">
        <v>856</v>
      </c>
      <c r="J256" t="s">
        <v>69</v>
      </c>
      <c r="K256" t="s">
        <v>220</v>
      </c>
      <c r="L256" t="s">
        <v>34</v>
      </c>
      <c r="M256">
        <v>5</v>
      </c>
      <c r="N256" t="s">
        <v>1160</v>
      </c>
      <c r="O256" t="s">
        <v>36</v>
      </c>
      <c r="P256" s="44">
        <v>0</v>
      </c>
      <c r="Q256" s="26">
        <f t="shared" si="36"/>
        <v>0</v>
      </c>
      <c r="R256" s="17">
        <f t="shared" si="37"/>
        <v>495</v>
      </c>
      <c r="S256" s="20">
        <f t="shared" si="38"/>
        <v>90</v>
      </c>
      <c r="T256" s="18">
        <f t="shared" si="39"/>
        <v>0.182</v>
      </c>
      <c r="U256" s="12">
        <f t="shared" si="46"/>
        <v>1.0009999999999999</v>
      </c>
      <c r="V256" s="17">
        <f t="shared" si="40"/>
        <v>307.57950464165435</v>
      </c>
      <c r="W256" s="18">
        <f t="shared" si="41"/>
        <v>3.4175500515739374</v>
      </c>
      <c r="X256" s="26">
        <f t="shared" si="42"/>
        <v>0</v>
      </c>
    </row>
    <row r="257" spans="1:24" x14ac:dyDescent="0.35">
      <c r="A257" s="12">
        <f t="shared" si="47"/>
        <v>256</v>
      </c>
      <c r="B257" s="12" t="str">
        <f t="shared" si="43"/>
        <v/>
      </c>
      <c r="C257" s="12" t="str">
        <f t="shared" si="44"/>
        <v/>
      </c>
      <c r="D257" s="12">
        <f t="shared" si="45"/>
        <v>111</v>
      </c>
      <c r="E257" t="s">
        <v>1161</v>
      </c>
      <c r="F257" t="s">
        <v>1157</v>
      </c>
      <c r="G257" t="s">
        <v>337</v>
      </c>
      <c r="H257" t="s">
        <v>224</v>
      </c>
      <c r="I257" t="s">
        <v>833</v>
      </c>
      <c r="J257" t="s">
        <v>225</v>
      </c>
      <c r="K257" t="s">
        <v>510</v>
      </c>
      <c r="L257" t="s">
        <v>34</v>
      </c>
      <c r="M257">
        <v>5</v>
      </c>
      <c r="N257" t="s">
        <v>1162</v>
      </c>
      <c r="O257" t="s">
        <v>36</v>
      </c>
      <c r="P257" s="44">
        <v>0</v>
      </c>
      <c r="Q257" s="26">
        <f t="shared" si="36"/>
        <v>0</v>
      </c>
      <c r="R257" s="17">
        <f t="shared" si="37"/>
        <v>340</v>
      </c>
      <c r="S257" s="20">
        <f t="shared" si="38"/>
        <v>70.5</v>
      </c>
      <c r="T257" s="18">
        <f t="shared" si="39"/>
        <v>0.20699999999999999</v>
      </c>
      <c r="U257" s="12">
        <f t="shared" si="46"/>
        <v>0.99829787234042544</v>
      </c>
      <c r="V257" s="17">
        <f t="shared" si="40"/>
        <v>211.2667304609343</v>
      </c>
      <c r="W257" s="18">
        <f t="shared" si="41"/>
        <v>2.9966912122118341</v>
      </c>
      <c r="X257" s="26">
        <f t="shared" si="42"/>
        <v>0</v>
      </c>
    </row>
    <row r="258" spans="1:24" x14ac:dyDescent="0.35">
      <c r="A258" s="12">
        <f t="shared" si="47"/>
        <v>257</v>
      </c>
      <c r="B258" s="12" t="str">
        <f t="shared" si="43"/>
        <v/>
      </c>
      <c r="C258" s="12" t="str">
        <f t="shared" si="44"/>
        <v/>
      </c>
      <c r="D258" s="12">
        <f t="shared" si="45"/>
        <v>111</v>
      </c>
      <c r="E258" t="s">
        <v>1163</v>
      </c>
      <c r="F258" t="s">
        <v>1014</v>
      </c>
      <c r="G258" t="s">
        <v>337</v>
      </c>
      <c r="H258" t="s">
        <v>224</v>
      </c>
      <c r="I258" t="s">
        <v>612</v>
      </c>
      <c r="J258" t="s">
        <v>42</v>
      </c>
      <c r="K258" t="s">
        <v>777</v>
      </c>
      <c r="L258" t="s">
        <v>34</v>
      </c>
      <c r="M258">
        <v>5</v>
      </c>
      <c r="N258" t="s">
        <v>1164</v>
      </c>
      <c r="O258" t="s">
        <v>36</v>
      </c>
      <c r="P258" s="44">
        <v>0</v>
      </c>
      <c r="Q258" s="26">
        <f t="shared" ref="Q258:Q310" si="48">IFERROR(1*(RIGHT(O258,LEN(O258)-FIND("£",O258))),0)</f>
        <v>0</v>
      </c>
      <c r="R258" s="17">
        <f t="shared" ref="R258:R310" si="49">1*LEFT(I258,FIND(" ",I258)-1)</f>
        <v>430</v>
      </c>
      <c r="S258" s="20">
        <f t="shared" ref="S258:S310" si="50">1*LEFT(F258,FIND("k",F258)-2)</f>
        <v>90</v>
      </c>
      <c r="T258" s="18">
        <f t="shared" ref="T258:T310" si="51">LEFT(J258,FIND("W",J258)-1)/1000</f>
        <v>0.20899999999999999</v>
      </c>
      <c r="U258" s="12">
        <f t="shared" si="46"/>
        <v>0.99855555555555542</v>
      </c>
      <c r="V258" s="17">
        <f t="shared" ref="V258:V310" si="52">R258/1.60934</f>
        <v>267.19027675941692</v>
      </c>
      <c r="W258" s="18">
        <f t="shared" ref="W258:W310" si="53">V258/S258</f>
        <v>2.9687808528824102</v>
      </c>
      <c r="X258" s="26">
        <f t="shared" ref="X258:X309" si="54">Q258/V258</f>
        <v>0</v>
      </c>
    </row>
    <row r="259" spans="1:24" x14ac:dyDescent="0.35">
      <c r="A259" s="12">
        <f t="shared" si="47"/>
        <v>258</v>
      </c>
      <c r="B259" s="12">
        <f t="shared" ref="B259:B310" si="55">IF(Q259=0,"",1000000000*V259+1000*Q259+S259+ROW())</f>
        <v>139844866042.5065</v>
      </c>
      <c r="C259" s="12">
        <f t="shared" ref="C259:C310" si="56">IFERROR(RANK(B259,$B$2:$B$310,1),"")</f>
        <v>21</v>
      </c>
      <c r="D259" s="12">
        <f t="shared" ref="D259:D309" si="57">COUNTIFS($C$2:$C$310,C259)</f>
        <v>1</v>
      </c>
      <c r="E259" t="s">
        <v>1165</v>
      </c>
      <c r="F259" t="s">
        <v>1166</v>
      </c>
      <c r="G259" t="s">
        <v>515</v>
      </c>
      <c r="H259" t="s">
        <v>371</v>
      </c>
      <c r="I259" t="s">
        <v>358</v>
      </c>
      <c r="J259" t="s">
        <v>502</v>
      </c>
      <c r="K259" t="s">
        <v>208</v>
      </c>
      <c r="L259" t="s">
        <v>62</v>
      </c>
      <c r="M259">
        <v>4</v>
      </c>
      <c r="N259" t="s">
        <v>778</v>
      </c>
      <c r="O259" t="s">
        <v>1167</v>
      </c>
      <c r="P259" s="44">
        <v>1</v>
      </c>
      <c r="Q259" s="26">
        <f t="shared" si="48"/>
        <v>36000</v>
      </c>
      <c r="R259" s="17">
        <f t="shared" si="49"/>
        <v>225</v>
      </c>
      <c r="S259" s="20">
        <f t="shared" si="50"/>
        <v>37.299999999999997</v>
      </c>
      <c r="T259" s="18">
        <f t="shared" si="51"/>
        <v>0.16600000000000001</v>
      </c>
      <c r="U259" s="12">
        <f t="shared" ref="U259:U309" si="58">T259/(S259/R259)</f>
        <v>1.0013404825737267</v>
      </c>
      <c r="V259" s="17">
        <f t="shared" si="52"/>
        <v>139.80886574620652</v>
      </c>
      <c r="W259" s="18">
        <f t="shared" si="53"/>
        <v>3.7482269637052688</v>
      </c>
      <c r="X259" s="26">
        <f t="shared" si="54"/>
        <v>257.49439999999998</v>
      </c>
    </row>
    <row r="260" spans="1:24" x14ac:dyDescent="0.35">
      <c r="A260" s="12">
        <f t="shared" ref="A260:A310" si="59">A259+1</f>
        <v>259</v>
      </c>
      <c r="B260" s="12">
        <f t="shared" si="55"/>
        <v>186449021305.742</v>
      </c>
      <c r="C260" s="12">
        <f t="shared" si="56"/>
        <v>42</v>
      </c>
      <c r="D260" s="12">
        <f t="shared" si="57"/>
        <v>1</v>
      </c>
      <c r="E260" t="s">
        <v>1168</v>
      </c>
      <c r="F260" t="s">
        <v>1169</v>
      </c>
      <c r="G260" t="s">
        <v>66</v>
      </c>
      <c r="H260" t="s">
        <v>150</v>
      </c>
      <c r="I260" t="s">
        <v>931</v>
      </c>
      <c r="J260" t="s">
        <v>932</v>
      </c>
      <c r="K260" t="s">
        <v>404</v>
      </c>
      <c r="L260" t="s">
        <v>62</v>
      </c>
      <c r="M260">
        <v>5</v>
      </c>
      <c r="N260" t="s">
        <v>1170</v>
      </c>
      <c r="O260" t="s">
        <v>1171</v>
      </c>
      <c r="P260" s="44">
        <v>1</v>
      </c>
      <c r="Q260" s="26">
        <f t="shared" si="48"/>
        <v>37200</v>
      </c>
      <c r="R260" s="17">
        <f t="shared" si="49"/>
        <v>300</v>
      </c>
      <c r="S260" s="20">
        <f t="shared" si="50"/>
        <v>50.8</v>
      </c>
      <c r="T260" s="18">
        <f t="shared" si="51"/>
        <v>0.16900000000000001</v>
      </c>
      <c r="U260" s="12">
        <f t="shared" si="58"/>
        <v>0.99803149606299213</v>
      </c>
      <c r="V260" s="17">
        <f t="shared" si="52"/>
        <v>186.41182099494202</v>
      </c>
      <c r="W260" s="18">
        <f t="shared" si="53"/>
        <v>3.6695240353335046</v>
      </c>
      <c r="X260" s="26">
        <f t="shared" si="54"/>
        <v>199.55816000000002</v>
      </c>
    </row>
    <row r="261" spans="1:24" x14ac:dyDescent="0.35">
      <c r="A261" s="12">
        <f t="shared" si="59"/>
        <v>260</v>
      </c>
      <c r="B261" s="12">
        <f t="shared" si="55"/>
        <v>192661548673.24008</v>
      </c>
      <c r="C261" s="12">
        <f t="shared" si="56"/>
        <v>48</v>
      </c>
      <c r="D261" s="12">
        <f t="shared" si="57"/>
        <v>1</v>
      </c>
      <c r="E261" t="s">
        <v>1172</v>
      </c>
      <c r="F261" t="s">
        <v>1004</v>
      </c>
      <c r="G261" t="s">
        <v>233</v>
      </c>
      <c r="H261" t="s">
        <v>810</v>
      </c>
      <c r="I261" t="s">
        <v>92</v>
      </c>
      <c r="J261" t="s">
        <v>165</v>
      </c>
      <c r="K261" t="s">
        <v>192</v>
      </c>
      <c r="L261" t="s">
        <v>62</v>
      </c>
      <c r="M261">
        <v>5</v>
      </c>
      <c r="N261" t="s">
        <v>1173</v>
      </c>
      <c r="O261" t="s">
        <v>1167</v>
      </c>
      <c r="P261" s="44">
        <v>1</v>
      </c>
      <c r="Q261" s="26">
        <f t="shared" si="48"/>
        <v>36000</v>
      </c>
      <c r="R261" s="17">
        <f t="shared" si="49"/>
        <v>310</v>
      </c>
      <c r="S261" s="20">
        <f t="shared" si="50"/>
        <v>50.8</v>
      </c>
      <c r="T261" s="18">
        <f t="shared" si="51"/>
        <v>0.16400000000000001</v>
      </c>
      <c r="U261" s="12">
        <f t="shared" si="58"/>
        <v>1.0007874015748033</v>
      </c>
      <c r="V261" s="17">
        <f t="shared" si="52"/>
        <v>192.62554836144008</v>
      </c>
      <c r="W261" s="18">
        <f t="shared" si="53"/>
        <v>3.7918415031779547</v>
      </c>
      <c r="X261" s="26">
        <f t="shared" si="54"/>
        <v>186.89109677419356</v>
      </c>
    </row>
    <row r="262" spans="1:24" x14ac:dyDescent="0.35">
      <c r="A262" s="12">
        <f t="shared" si="59"/>
        <v>261</v>
      </c>
      <c r="B262" s="12">
        <f t="shared" si="55"/>
        <v>186448821307.742</v>
      </c>
      <c r="C262" s="12">
        <f t="shared" si="56"/>
        <v>41</v>
      </c>
      <c r="D262" s="12">
        <f t="shared" si="57"/>
        <v>1</v>
      </c>
      <c r="E262" t="s">
        <v>1174</v>
      </c>
      <c r="F262" t="s">
        <v>1004</v>
      </c>
      <c r="G262" t="s">
        <v>233</v>
      </c>
      <c r="H262" t="s">
        <v>810</v>
      </c>
      <c r="I262" t="s">
        <v>931</v>
      </c>
      <c r="J262" t="s">
        <v>932</v>
      </c>
      <c r="K262" t="s">
        <v>404</v>
      </c>
      <c r="L262" t="s">
        <v>62</v>
      </c>
      <c r="M262">
        <v>5</v>
      </c>
      <c r="N262" t="s">
        <v>560</v>
      </c>
      <c r="O262" t="s">
        <v>1006</v>
      </c>
      <c r="P262" s="44">
        <v>1</v>
      </c>
      <c r="Q262" s="26">
        <f t="shared" si="48"/>
        <v>37000</v>
      </c>
      <c r="R262" s="17">
        <f t="shared" si="49"/>
        <v>300</v>
      </c>
      <c r="S262" s="20">
        <f t="shared" si="50"/>
        <v>50.8</v>
      </c>
      <c r="T262" s="18">
        <f t="shared" si="51"/>
        <v>0.16900000000000001</v>
      </c>
      <c r="U262" s="12">
        <f t="shared" si="58"/>
        <v>0.99803149606299213</v>
      </c>
      <c r="V262" s="17">
        <f t="shared" si="52"/>
        <v>186.41182099494202</v>
      </c>
      <c r="W262" s="18">
        <f t="shared" si="53"/>
        <v>3.6695240353335046</v>
      </c>
      <c r="X262" s="26">
        <f t="shared" si="54"/>
        <v>198.48526666666666</v>
      </c>
    </row>
    <row r="263" spans="1:24" x14ac:dyDescent="0.35">
      <c r="A263" s="12">
        <f t="shared" si="59"/>
        <v>262</v>
      </c>
      <c r="B263" s="12">
        <f t="shared" si="55"/>
        <v>183341457625.49298</v>
      </c>
      <c r="C263" s="12">
        <f t="shared" si="56"/>
        <v>36</v>
      </c>
      <c r="D263" s="12">
        <f t="shared" si="57"/>
        <v>1</v>
      </c>
      <c r="E263" t="s">
        <v>1175</v>
      </c>
      <c r="F263" t="s">
        <v>1176</v>
      </c>
      <c r="G263" t="s">
        <v>66</v>
      </c>
      <c r="H263" t="s">
        <v>150</v>
      </c>
      <c r="I263" t="s">
        <v>207</v>
      </c>
      <c r="J263" t="s">
        <v>157</v>
      </c>
      <c r="K263" t="s">
        <v>503</v>
      </c>
      <c r="L263" t="s">
        <v>62</v>
      </c>
      <c r="M263">
        <v>5</v>
      </c>
      <c r="N263" t="s">
        <v>121</v>
      </c>
      <c r="O263" t="s">
        <v>1177</v>
      </c>
      <c r="P263" s="44">
        <v>1</v>
      </c>
      <c r="Q263" s="26">
        <f t="shared" si="48"/>
        <v>36500</v>
      </c>
      <c r="R263" s="17">
        <f t="shared" si="49"/>
        <v>295</v>
      </c>
      <c r="S263" s="20">
        <f t="shared" si="50"/>
        <v>50.8</v>
      </c>
      <c r="T263" s="18">
        <f t="shared" si="51"/>
        <v>0.17199999999999999</v>
      </c>
      <c r="U263" s="12">
        <f t="shared" si="58"/>
        <v>0.9988188976377953</v>
      </c>
      <c r="V263" s="17">
        <f t="shared" si="52"/>
        <v>183.30495731169299</v>
      </c>
      <c r="W263" s="18">
        <f t="shared" si="53"/>
        <v>3.6083653014112795</v>
      </c>
      <c r="X263" s="26">
        <f t="shared" si="54"/>
        <v>199.12172881355932</v>
      </c>
    </row>
    <row r="264" spans="1:24" x14ac:dyDescent="0.35">
      <c r="A264" s="12">
        <f t="shared" si="59"/>
        <v>263</v>
      </c>
      <c r="B264" s="12" t="str">
        <f t="shared" si="55"/>
        <v/>
      </c>
      <c r="C264" s="12" t="str">
        <f t="shared" si="56"/>
        <v/>
      </c>
      <c r="D264" s="12">
        <f t="shared" si="57"/>
        <v>111</v>
      </c>
      <c r="E264" t="s">
        <v>1178</v>
      </c>
      <c r="F264" t="s">
        <v>855</v>
      </c>
      <c r="G264" t="s">
        <v>445</v>
      </c>
      <c r="H264" t="s">
        <v>451</v>
      </c>
      <c r="I264" t="s">
        <v>676</v>
      </c>
      <c r="J264" t="s">
        <v>860</v>
      </c>
      <c r="K264" t="s">
        <v>345</v>
      </c>
      <c r="L264" t="s">
        <v>34</v>
      </c>
      <c r="M264">
        <v>7</v>
      </c>
      <c r="N264" t="s">
        <v>1179</v>
      </c>
      <c r="O264" t="s">
        <v>36</v>
      </c>
      <c r="P264" s="44">
        <v>0</v>
      </c>
      <c r="Q264" s="26">
        <f t="shared" si="48"/>
        <v>0</v>
      </c>
      <c r="R264" s="17">
        <f t="shared" si="49"/>
        <v>485</v>
      </c>
      <c r="S264" s="20">
        <f t="shared" si="50"/>
        <v>108.4</v>
      </c>
      <c r="T264" s="18">
        <f t="shared" si="51"/>
        <v>0.224</v>
      </c>
      <c r="U264" s="12">
        <f t="shared" si="58"/>
        <v>1.0022140221402214</v>
      </c>
      <c r="V264" s="17">
        <f t="shared" si="52"/>
        <v>301.36577727515629</v>
      </c>
      <c r="W264" s="18">
        <f t="shared" si="53"/>
        <v>2.780127096634283</v>
      </c>
      <c r="X264" s="26">
        <f t="shared" si="54"/>
        <v>0</v>
      </c>
    </row>
    <row r="265" spans="1:24" x14ac:dyDescent="0.35">
      <c r="A265" s="12">
        <f t="shared" si="59"/>
        <v>264</v>
      </c>
      <c r="B265" s="12">
        <f t="shared" si="55"/>
        <v>214420099475.18332</v>
      </c>
      <c r="C265" s="12">
        <f t="shared" si="56"/>
        <v>67</v>
      </c>
      <c r="D265" s="12">
        <f t="shared" si="57"/>
        <v>1</v>
      </c>
      <c r="E265" t="s">
        <v>1180</v>
      </c>
      <c r="F265" t="s">
        <v>1181</v>
      </c>
      <c r="G265" t="s">
        <v>350</v>
      </c>
      <c r="H265" t="s">
        <v>120</v>
      </c>
      <c r="I265" t="s">
        <v>509</v>
      </c>
      <c r="J265" t="s">
        <v>149</v>
      </c>
      <c r="K265" t="s">
        <v>652</v>
      </c>
      <c r="L265" t="s">
        <v>71</v>
      </c>
      <c r="M265">
        <v>5</v>
      </c>
      <c r="N265" t="s">
        <v>1182</v>
      </c>
      <c r="O265" t="s">
        <v>1183</v>
      </c>
      <c r="P265" s="44">
        <v>1</v>
      </c>
      <c r="Q265" s="26">
        <f t="shared" si="48"/>
        <v>46505</v>
      </c>
      <c r="R265" s="17">
        <f t="shared" si="49"/>
        <v>345</v>
      </c>
      <c r="S265" s="20">
        <f t="shared" si="50"/>
        <v>66</v>
      </c>
      <c r="T265" s="18">
        <f t="shared" si="51"/>
        <v>0.191</v>
      </c>
      <c r="U265" s="12">
        <f t="shared" si="58"/>
        <v>0.99840909090909091</v>
      </c>
      <c r="V265" s="17">
        <f t="shared" si="52"/>
        <v>214.37359414418333</v>
      </c>
      <c r="W265" s="18">
        <f t="shared" si="53"/>
        <v>3.2480847597603533</v>
      </c>
      <c r="X265" s="26">
        <f t="shared" si="54"/>
        <v>216.93436724637681</v>
      </c>
    </row>
    <row r="266" spans="1:24" x14ac:dyDescent="0.35">
      <c r="A266" s="12">
        <f t="shared" si="59"/>
        <v>265</v>
      </c>
      <c r="B266" s="12" t="str">
        <f t="shared" si="55"/>
        <v/>
      </c>
      <c r="C266" s="12" t="str">
        <f t="shared" si="56"/>
        <v/>
      </c>
      <c r="D266" s="12">
        <f t="shared" si="57"/>
        <v>111</v>
      </c>
      <c r="E266" t="s">
        <v>1184</v>
      </c>
      <c r="F266" t="s">
        <v>1185</v>
      </c>
      <c r="G266" t="s">
        <v>350</v>
      </c>
      <c r="H266" t="s">
        <v>120</v>
      </c>
      <c r="I266" t="s">
        <v>50</v>
      </c>
      <c r="J266" t="s">
        <v>762</v>
      </c>
      <c r="K266" t="s">
        <v>1113</v>
      </c>
      <c r="L266" t="s">
        <v>71</v>
      </c>
      <c r="M266">
        <v>5</v>
      </c>
      <c r="N266" t="s">
        <v>1186</v>
      </c>
      <c r="O266" t="s">
        <v>36</v>
      </c>
      <c r="P266" s="44">
        <v>0</v>
      </c>
      <c r="Q266" s="26">
        <f t="shared" si="48"/>
        <v>0</v>
      </c>
      <c r="R266" s="17">
        <f t="shared" si="49"/>
        <v>405</v>
      </c>
      <c r="S266" s="20">
        <f t="shared" si="50"/>
        <v>79</v>
      </c>
      <c r="T266" s="18">
        <f t="shared" si="51"/>
        <v>0.19500000000000001</v>
      </c>
      <c r="U266" s="12">
        <f t="shared" si="58"/>
        <v>0.99968354430379758</v>
      </c>
      <c r="V266" s="17">
        <f t="shared" si="52"/>
        <v>251.65595834317173</v>
      </c>
      <c r="W266" s="18">
        <f t="shared" si="53"/>
        <v>3.1855184600401487</v>
      </c>
      <c r="X266" s="26">
        <f t="shared" si="54"/>
        <v>0</v>
      </c>
    </row>
    <row r="267" spans="1:24" x14ac:dyDescent="0.35">
      <c r="A267" s="12">
        <f t="shared" si="59"/>
        <v>266</v>
      </c>
      <c r="B267" s="12">
        <f t="shared" si="55"/>
        <v>242387122639.42465</v>
      </c>
      <c r="C267" s="12">
        <f t="shared" si="56"/>
        <v>99</v>
      </c>
      <c r="D267" s="12">
        <f t="shared" si="57"/>
        <v>1</v>
      </c>
      <c r="E267" t="s">
        <v>1187</v>
      </c>
      <c r="F267" t="s">
        <v>1185</v>
      </c>
      <c r="G267" t="s">
        <v>904</v>
      </c>
      <c r="H267" t="s">
        <v>120</v>
      </c>
      <c r="I267" t="s">
        <v>197</v>
      </c>
      <c r="J267" t="s">
        <v>805</v>
      </c>
      <c r="K267" t="s">
        <v>1000</v>
      </c>
      <c r="L267" t="s">
        <v>34</v>
      </c>
      <c r="M267">
        <v>5</v>
      </c>
      <c r="N267" t="s">
        <v>1188</v>
      </c>
      <c r="O267" t="s">
        <v>1189</v>
      </c>
      <c r="P267" s="44">
        <v>1</v>
      </c>
      <c r="Q267" s="26">
        <f t="shared" si="48"/>
        <v>51755</v>
      </c>
      <c r="R267" s="17">
        <f t="shared" si="49"/>
        <v>390</v>
      </c>
      <c r="S267" s="20">
        <f t="shared" si="50"/>
        <v>79</v>
      </c>
      <c r="T267" s="18">
        <f t="shared" si="51"/>
        <v>0.20300000000000001</v>
      </c>
      <c r="U267" s="12">
        <f t="shared" si="58"/>
        <v>1.0021518987341773</v>
      </c>
      <c r="V267" s="17">
        <f t="shared" si="52"/>
        <v>242.33536729342464</v>
      </c>
      <c r="W267" s="18">
        <f t="shared" si="53"/>
        <v>3.0675362948534763</v>
      </c>
      <c r="X267" s="26">
        <f t="shared" si="54"/>
        <v>213.56767102564103</v>
      </c>
    </row>
    <row r="268" spans="1:24" x14ac:dyDescent="0.35">
      <c r="A268" s="12">
        <f t="shared" si="59"/>
        <v>267</v>
      </c>
      <c r="B268" s="12">
        <f t="shared" si="55"/>
        <v>220635676844.6814</v>
      </c>
      <c r="C268" s="12">
        <f t="shared" si="56"/>
        <v>74</v>
      </c>
      <c r="D268" s="12">
        <f t="shared" si="57"/>
        <v>1</v>
      </c>
      <c r="E268" t="s">
        <v>1190</v>
      </c>
      <c r="F268" t="s">
        <v>1181</v>
      </c>
      <c r="G268" t="s">
        <v>350</v>
      </c>
      <c r="H268" t="s">
        <v>120</v>
      </c>
      <c r="I268" t="s">
        <v>890</v>
      </c>
      <c r="J268" t="s">
        <v>522</v>
      </c>
      <c r="K268" t="s">
        <v>212</v>
      </c>
      <c r="L268" t="s">
        <v>71</v>
      </c>
      <c r="M268">
        <v>5</v>
      </c>
      <c r="N268" t="s">
        <v>1182</v>
      </c>
      <c r="O268" t="s">
        <v>1191</v>
      </c>
      <c r="P268" s="44">
        <v>1</v>
      </c>
      <c r="Q268" s="26">
        <f t="shared" si="48"/>
        <v>48355</v>
      </c>
      <c r="R268" s="17">
        <f t="shared" si="49"/>
        <v>355</v>
      </c>
      <c r="S268" s="20">
        <f t="shared" si="50"/>
        <v>66</v>
      </c>
      <c r="T268" s="18">
        <f t="shared" si="51"/>
        <v>0.186</v>
      </c>
      <c r="U268" s="12">
        <f t="shared" si="58"/>
        <v>1.0004545454545455</v>
      </c>
      <c r="V268" s="17">
        <f t="shared" si="52"/>
        <v>220.58732151068139</v>
      </c>
      <c r="W268" s="18">
        <f t="shared" si="53"/>
        <v>3.3422321441012333</v>
      </c>
      <c r="X268" s="26">
        <f t="shared" si="54"/>
        <v>219.21024140845071</v>
      </c>
    </row>
    <row r="269" spans="1:24" x14ac:dyDescent="0.35">
      <c r="A269" s="12">
        <f t="shared" si="59"/>
        <v>268</v>
      </c>
      <c r="B269" s="12" t="str">
        <f t="shared" si="55"/>
        <v/>
      </c>
      <c r="C269" s="12" t="str">
        <f t="shared" si="56"/>
        <v/>
      </c>
      <c r="D269" s="12">
        <f t="shared" si="57"/>
        <v>111</v>
      </c>
      <c r="E269" t="s">
        <v>1192</v>
      </c>
      <c r="F269" t="s">
        <v>1185</v>
      </c>
      <c r="G269" t="s">
        <v>350</v>
      </c>
      <c r="H269" t="s">
        <v>120</v>
      </c>
      <c r="I269" t="s">
        <v>184</v>
      </c>
      <c r="J269" t="s">
        <v>235</v>
      </c>
      <c r="K269" t="s">
        <v>345</v>
      </c>
      <c r="L269" t="s">
        <v>71</v>
      </c>
      <c r="M269">
        <v>5</v>
      </c>
      <c r="N269" t="s">
        <v>1193</v>
      </c>
      <c r="O269" t="s">
        <v>36</v>
      </c>
      <c r="P269" s="44">
        <v>0</v>
      </c>
      <c r="Q269" s="26">
        <f t="shared" si="48"/>
        <v>0</v>
      </c>
      <c r="R269" s="17">
        <f t="shared" si="49"/>
        <v>420</v>
      </c>
      <c r="S269" s="20">
        <f t="shared" si="50"/>
        <v>79</v>
      </c>
      <c r="T269" s="18">
        <f t="shared" si="51"/>
        <v>0.188</v>
      </c>
      <c r="U269" s="12">
        <f t="shared" si="58"/>
        <v>0.99949367088607599</v>
      </c>
      <c r="V269" s="17">
        <f t="shared" si="52"/>
        <v>260.97654939291886</v>
      </c>
      <c r="W269" s="18">
        <f t="shared" si="53"/>
        <v>3.3035006252268211</v>
      </c>
      <c r="X269" s="26">
        <f t="shared" si="54"/>
        <v>0</v>
      </c>
    </row>
    <row r="270" spans="1:24" x14ac:dyDescent="0.35">
      <c r="A270" s="12">
        <f t="shared" si="59"/>
        <v>269</v>
      </c>
      <c r="B270" s="12">
        <f t="shared" si="55"/>
        <v>248602700008.9227</v>
      </c>
      <c r="C270" s="12">
        <f t="shared" si="56"/>
        <v>109</v>
      </c>
      <c r="D270" s="12">
        <f t="shared" si="57"/>
        <v>1</v>
      </c>
      <c r="E270" t="s">
        <v>1194</v>
      </c>
      <c r="F270" t="s">
        <v>1185</v>
      </c>
      <c r="G270" t="s">
        <v>868</v>
      </c>
      <c r="H270" t="s">
        <v>120</v>
      </c>
      <c r="I270" t="s">
        <v>41</v>
      </c>
      <c r="J270" t="s">
        <v>1195</v>
      </c>
      <c r="K270" t="s">
        <v>1113</v>
      </c>
      <c r="L270" t="s">
        <v>34</v>
      </c>
      <c r="M270">
        <v>5</v>
      </c>
      <c r="N270" t="s">
        <v>1196</v>
      </c>
      <c r="O270" t="s">
        <v>1197</v>
      </c>
      <c r="P270" s="44">
        <v>1</v>
      </c>
      <c r="Q270" s="26">
        <f t="shared" si="48"/>
        <v>53605</v>
      </c>
      <c r="R270" s="17">
        <f t="shared" si="49"/>
        <v>400</v>
      </c>
      <c r="S270" s="20">
        <f t="shared" si="50"/>
        <v>79</v>
      </c>
      <c r="T270" s="18">
        <f t="shared" si="51"/>
        <v>0.19800000000000001</v>
      </c>
      <c r="U270" s="12">
        <f t="shared" si="58"/>
        <v>1.0025316455696203</v>
      </c>
      <c r="V270" s="17">
        <f t="shared" si="52"/>
        <v>248.5490946599227</v>
      </c>
      <c r="W270" s="18">
        <f t="shared" si="53"/>
        <v>3.1461910716445911</v>
      </c>
      <c r="X270" s="26">
        <f t="shared" si="54"/>
        <v>215.67167674999999</v>
      </c>
    </row>
    <row r="271" spans="1:24" x14ac:dyDescent="0.35">
      <c r="A271" s="12">
        <f t="shared" si="59"/>
        <v>270</v>
      </c>
      <c r="B271" s="12" t="str">
        <f t="shared" si="55"/>
        <v/>
      </c>
      <c r="C271" s="12" t="str">
        <f t="shared" si="56"/>
        <v/>
      </c>
      <c r="D271" s="12">
        <f t="shared" si="57"/>
        <v>111</v>
      </c>
      <c r="E271" t="s">
        <v>1198</v>
      </c>
      <c r="F271" t="s">
        <v>1199</v>
      </c>
      <c r="G271" t="s">
        <v>163</v>
      </c>
      <c r="H271" t="s">
        <v>357</v>
      </c>
      <c r="I271" t="s">
        <v>1200</v>
      </c>
      <c r="J271" t="s">
        <v>1201</v>
      </c>
      <c r="K271" t="s">
        <v>61</v>
      </c>
      <c r="L271" t="s">
        <v>62</v>
      </c>
      <c r="M271">
        <v>5</v>
      </c>
      <c r="N271" t="s">
        <v>1202</v>
      </c>
      <c r="O271" t="s">
        <v>36</v>
      </c>
      <c r="P271" s="44">
        <v>0</v>
      </c>
      <c r="Q271" s="26">
        <f t="shared" si="48"/>
        <v>0</v>
      </c>
      <c r="R271" s="17">
        <f t="shared" si="49"/>
        <v>215</v>
      </c>
      <c r="S271" s="20">
        <f t="shared" si="50"/>
        <v>44</v>
      </c>
      <c r="T271" s="18">
        <f t="shared" si="51"/>
        <v>0.20499999999999999</v>
      </c>
      <c r="U271" s="12">
        <f t="shared" si="58"/>
        <v>1.0017045454545455</v>
      </c>
      <c r="V271" s="17">
        <f t="shared" si="52"/>
        <v>133.59513837970846</v>
      </c>
      <c r="W271" s="18">
        <f t="shared" si="53"/>
        <v>3.0362531449933741</v>
      </c>
      <c r="X271" s="26">
        <f t="shared" si="54"/>
        <v>0</v>
      </c>
    </row>
    <row r="272" spans="1:24" x14ac:dyDescent="0.35">
      <c r="A272" s="12">
        <f t="shared" si="59"/>
        <v>271</v>
      </c>
      <c r="B272" s="12">
        <f t="shared" si="55"/>
        <v>264283413431.16785</v>
      </c>
      <c r="C272" s="12">
        <f t="shared" si="56"/>
        <v>137</v>
      </c>
      <c r="D272" s="12">
        <f t="shared" si="57"/>
        <v>1</v>
      </c>
      <c r="E272" t="s">
        <v>1203</v>
      </c>
      <c r="F272" t="s">
        <v>1204</v>
      </c>
      <c r="G272" t="s">
        <v>29</v>
      </c>
      <c r="H272" t="s">
        <v>541</v>
      </c>
      <c r="I272" t="s">
        <v>84</v>
      </c>
      <c r="J272" t="s">
        <v>762</v>
      </c>
      <c r="K272" t="s">
        <v>800</v>
      </c>
      <c r="L272" t="s">
        <v>34</v>
      </c>
      <c r="M272">
        <v>4</v>
      </c>
      <c r="N272" t="s">
        <v>1205</v>
      </c>
      <c r="O272" t="s">
        <v>1206</v>
      </c>
      <c r="P272" s="44">
        <v>0</v>
      </c>
      <c r="Q272" s="26">
        <f t="shared" si="48"/>
        <v>200000</v>
      </c>
      <c r="R272" s="17">
        <f t="shared" si="49"/>
        <v>425</v>
      </c>
      <c r="S272" s="20">
        <f t="shared" si="50"/>
        <v>83</v>
      </c>
      <c r="T272" s="18">
        <f t="shared" si="51"/>
        <v>0.19500000000000001</v>
      </c>
      <c r="U272" s="12">
        <f t="shared" si="58"/>
        <v>0.99849397590361455</v>
      </c>
      <c r="V272" s="17">
        <f t="shared" si="52"/>
        <v>264.08341307616786</v>
      </c>
      <c r="W272" s="18">
        <f t="shared" si="53"/>
        <v>3.1817278683875645</v>
      </c>
      <c r="X272" s="26">
        <f t="shared" si="54"/>
        <v>757.33647058823533</v>
      </c>
    </row>
    <row r="273" spans="1:24" x14ac:dyDescent="0.35">
      <c r="A273" s="12">
        <f t="shared" si="59"/>
        <v>272</v>
      </c>
      <c r="B273" s="12" t="str">
        <f t="shared" si="55"/>
        <v/>
      </c>
      <c r="C273" s="12" t="str">
        <f t="shared" si="56"/>
        <v/>
      </c>
      <c r="D273" s="12">
        <f t="shared" si="57"/>
        <v>111</v>
      </c>
      <c r="E273" t="s">
        <v>1207</v>
      </c>
      <c r="F273" t="s">
        <v>1208</v>
      </c>
      <c r="G273" t="s">
        <v>843</v>
      </c>
      <c r="H273" t="s">
        <v>371</v>
      </c>
      <c r="I273" t="s">
        <v>288</v>
      </c>
      <c r="J273" t="s">
        <v>945</v>
      </c>
      <c r="K273" t="s">
        <v>382</v>
      </c>
      <c r="L273" t="s">
        <v>62</v>
      </c>
      <c r="M273">
        <v>5</v>
      </c>
      <c r="N273" t="s">
        <v>36</v>
      </c>
      <c r="O273" t="s">
        <v>36</v>
      </c>
      <c r="P273" s="44">
        <v>0</v>
      </c>
      <c r="Q273" s="26">
        <f t="shared" si="48"/>
        <v>0</v>
      </c>
      <c r="R273" s="17">
        <f t="shared" si="49"/>
        <v>260</v>
      </c>
      <c r="S273" s="20">
        <f t="shared" si="50"/>
        <v>51</v>
      </c>
      <c r="T273" s="18">
        <f t="shared" si="51"/>
        <v>0.19600000000000001</v>
      </c>
      <c r="U273" s="12">
        <f t="shared" si="58"/>
        <v>0.99921568627450985</v>
      </c>
      <c r="V273" s="17">
        <f t="shared" si="52"/>
        <v>161.55691152894977</v>
      </c>
      <c r="W273" s="18">
        <f t="shared" si="53"/>
        <v>3.1677825789990153</v>
      </c>
      <c r="X273" s="26">
        <f t="shared" si="54"/>
        <v>0</v>
      </c>
    </row>
    <row r="274" spans="1:24" x14ac:dyDescent="0.35">
      <c r="A274" s="12">
        <f t="shared" si="59"/>
        <v>273</v>
      </c>
      <c r="B274" s="12" t="str">
        <f t="shared" si="55"/>
        <v/>
      </c>
      <c r="C274" s="12" t="str">
        <f t="shared" si="56"/>
        <v/>
      </c>
      <c r="D274" s="12">
        <f t="shared" si="57"/>
        <v>111</v>
      </c>
      <c r="E274" t="s">
        <v>1209</v>
      </c>
      <c r="F274" t="s">
        <v>1210</v>
      </c>
      <c r="G274" t="s">
        <v>1120</v>
      </c>
      <c r="H274" t="s">
        <v>224</v>
      </c>
      <c r="I274" t="s">
        <v>50</v>
      </c>
      <c r="J274" t="s">
        <v>98</v>
      </c>
      <c r="K274" t="s">
        <v>621</v>
      </c>
      <c r="L274" t="s">
        <v>34</v>
      </c>
      <c r="M274">
        <v>5</v>
      </c>
      <c r="N274" t="s">
        <v>1211</v>
      </c>
      <c r="O274" t="s">
        <v>36</v>
      </c>
      <c r="P274" s="44">
        <v>0</v>
      </c>
      <c r="Q274" s="26">
        <f t="shared" si="48"/>
        <v>0</v>
      </c>
      <c r="R274" s="17">
        <f t="shared" si="49"/>
        <v>405</v>
      </c>
      <c r="S274" s="20">
        <f t="shared" si="50"/>
        <v>82</v>
      </c>
      <c r="T274" s="18">
        <f t="shared" si="51"/>
        <v>0.20200000000000001</v>
      </c>
      <c r="U274" s="12">
        <f t="shared" si="58"/>
        <v>0.99768292682926829</v>
      </c>
      <c r="V274" s="17">
        <f t="shared" si="52"/>
        <v>251.65595834317173</v>
      </c>
      <c r="W274" s="18">
        <f t="shared" si="53"/>
        <v>3.0689751017459965</v>
      </c>
      <c r="X274" s="26">
        <f t="shared" si="54"/>
        <v>0</v>
      </c>
    </row>
    <row r="275" spans="1:24" x14ac:dyDescent="0.35">
      <c r="A275" s="12">
        <f t="shared" si="59"/>
        <v>274</v>
      </c>
      <c r="B275" s="12" t="str">
        <f t="shared" si="55"/>
        <v/>
      </c>
      <c r="C275" s="12" t="str">
        <f t="shared" si="56"/>
        <v/>
      </c>
      <c r="D275" s="12">
        <f t="shared" si="57"/>
        <v>111</v>
      </c>
      <c r="E275" t="s">
        <v>1212</v>
      </c>
      <c r="F275" t="s">
        <v>1213</v>
      </c>
      <c r="G275" t="s">
        <v>1120</v>
      </c>
      <c r="H275" t="s">
        <v>224</v>
      </c>
      <c r="I275" t="s">
        <v>84</v>
      </c>
      <c r="J275" t="s">
        <v>876</v>
      </c>
      <c r="K275" t="s">
        <v>1214</v>
      </c>
      <c r="L275" t="s">
        <v>34</v>
      </c>
      <c r="M275">
        <v>5</v>
      </c>
      <c r="N275" t="s">
        <v>1215</v>
      </c>
      <c r="O275" t="s">
        <v>36</v>
      </c>
      <c r="P275" s="44">
        <v>0</v>
      </c>
      <c r="Q275" s="26">
        <f t="shared" si="48"/>
        <v>0</v>
      </c>
      <c r="R275" s="17">
        <f t="shared" si="49"/>
        <v>425</v>
      </c>
      <c r="S275" s="20">
        <f t="shared" si="50"/>
        <v>87.7</v>
      </c>
      <c r="T275" s="18">
        <f t="shared" si="51"/>
        <v>0.20599999999999999</v>
      </c>
      <c r="U275" s="12">
        <f t="shared" si="58"/>
        <v>0.99828962371721763</v>
      </c>
      <c r="V275" s="17">
        <f t="shared" si="52"/>
        <v>264.08341307616786</v>
      </c>
      <c r="W275" s="18">
        <f t="shared" si="53"/>
        <v>3.0112133760110358</v>
      </c>
      <c r="X275" s="26">
        <f t="shared" si="54"/>
        <v>0</v>
      </c>
    </row>
    <row r="276" spans="1:24" x14ac:dyDescent="0.35">
      <c r="A276" s="12">
        <f t="shared" si="59"/>
        <v>275</v>
      </c>
      <c r="B276" s="12" t="str">
        <f t="shared" si="55"/>
        <v/>
      </c>
      <c r="C276" s="12" t="str">
        <f t="shared" si="56"/>
        <v/>
      </c>
      <c r="D276" s="12">
        <f t="shared" si="57"/>
        <v>111</v>
      </c>
      <c r="E276" t="s">
        <v>1216</v>
      </c>
      <c r="F276" t="s">
        <v>1210</v>
      </c>
      <c r="G276" t="s">
        <v>799</v>
      </c>
      <c r="H276" t="s">
        <v>224</v>
      </c>
      <c r="I276" t="s">
        <v>41</v>
      </c>
      <c r="J276" t="s">
        <v>1201</v>
      </c>
      <c r="K276" t="s">
        <v>621</v>
      </c>
      <c r="L276" t="s">
        <v>34</v>
      </c>
      <c r="M276">
        <v>5</v>
      </c>
      <c r="N276" t="s">
        <v>1217</v>
      </c>
      <c r="O276" t="s">
        <v>36</v>
      </c>
      <c r="P276" s="44">
        <v>0</v>
      </c>
      <c r="Q276" s="26">
        <f t="shared" si="48"/>
        <v>0</v>
      </c>
      <c r="R276" s="17">
        <f t="shared" si="49"/>
        <v>400</v>
      </c>
      <c r="S276" s="20">
        <f t="shared" si="50"/>
        <v>82</v>
      </c>
      <c r="T276" s="18">
        <f t="shared" si="51"/>
        <v>0.20499999999999999</v>
      </c>
      <c r="U276" s="12">
        <f t="shared" si="58"/>
        <v>1</v>
      </c>
      <c r="V276" s="17">
        <f t="shared" si="52"/>
        <v>248.5490946599227</v>
      </c>
      <c r="W276" s="18">
        <f t="shared" si="53"/>
        <v>3.03108652024296</v>
      </c>
      <c r="X276" s="26">
        <f t="shared" si="54"/>
        <v>0</v>
      </c>
    </row>
    <row r="277" spans="1:24" x14ac:dyDescent="0.35">
      <c r="A277" s="12">
        <f t="shared" si="59"/>
        <v>276</v>
      </c>
      <c r="B277" s="12" t="str">
        <f t="shared" si="55"/>
        <v/>
      </c>
      <c r="C277" s="12" t="str">
        <f t="shared" si="56"/>
        <v/>
      </c>
      <c r="D277" s="12">
        <f t="shared" si="57"/>
        <v>111</v>
      </c>
      <c r="E277" t="s">
        <v>1218</v>
      </c>
      <c r="F277" t="s">
        <v>1213</v>
      </c>
      <c r="G277" t="s">
        <v>799</v>
      </c>
      <c r="H277" t="s">
        <v>224</v>
      </c>
      <c r="I277" t="s">
        <v>84</v>
      </c>
      <c r="J277" t="s">
        <v>876</v>
      </c>
      <c r="K277" t="s">
        <v>1214</v>
      </c>
      <c r="L277" t="s">
        <v>34</v>
      </c>
      <c r="M277">
        <v>5</v>
      </c>
      <c r="N277" t="s">
        <v>1219</v>
      </c>
      <c r="O277" t="s">
        <v>36</v>
      </c>
      <c r="P277" s="44">
        <v>0</v>
      </c>
      <c r="Q277" s="26">
        <f t="shared" si="48"/>
        <v>0</v>
      </c>
      <c r="R277" s="17">
        <f t="shared" si="49"/>
        <v>425</v>
      </c>
      <c r="S277" s="20">
        <f t="shared" si="50"/>
        <v>87.7</v>
      </c>
      <c r="T277" s="18">
        <f t="shared" si="51"/>
        <v>0.20599999999999999</v>
      </c>
      <c r="U277" s="12">
        <f t="shared" si="58"/>
        <v>0.99828962371721763</v>
      </c>
      <c r="V277" s="17">
        <f t="shared" si="52"/>
        <v>264.08341307616786</v>
      </c>
      <c r="W277" s="18">
        <f t="shared" si="53"/>
        <v>3.0112133760110358</v>
      </c>
      <c r="X277" s="26">
        <f t="shared" si="54"/>
        <v>0</v>
      </c>
    </row>
    <row r="278" spans="1:24" x14ac:dyDescent="0.35">
      <c r="A278" s="12">
        <f t="shared" si="59"/>
        <v>277</v>
      </c>
      <c r="B278" s="12" t="str">
        <f t="shared" si="55"/>
        <v/>
      </c>
      <c r="C278" s="12" t="str">
        <f t="shared" si="56"/>
        <v/>
      </c>
      <c r="D278" s="12">
        <f t="shared" si="57"/>
        <v>111</v>
      </c>
      <c r="E278" t="s">
        <v>1220</v>
      </c>
      <c r="F278" t="s">
        <v>1221</v>
      </c>
      <c r="G278" t="s">
        <v>788</v>
      </c>
      <c r="H278" t="s">
        <v>224</v>
      </c>
      <c r="I278" t="s">
        <v>41</v>
      </c>
      <c r="J278" t="s">
        <v>1222</v>
      </c>
      <c r="K278" t="s">
        <v>198</v>
      </c>
      <c r="L278" t="s">
        <v>34</v>
      </c>
      <c r="M278">
        <v>7</v>
      </c>
      <c r="N278" t="s">
        <v>1223</v>
      </c>
      <c r="O278" t="s">
        <v>36</v>
      </c>
      <c r="P278" s="44">
        <v>0</v>
      </c>
      <c r="Q278" s="26">
        <f t="shared" si="48"/>
        <v>0</v>
      </c>
      <c r="R278" s="17">
        <f t="shared" si="49"/>
        <v>400</v>
      </c>
      <c r="S278" s="20">
        <f t="shared" si="50"/>
        <v>92</v>
      </c>
      <c r="T278" s="18">
        <f t="shared" si="51"/>
        <v>0.23</v>
      </c>
      <c r="U278" s="12">
        <f t="shared" si="58"/>
        <v>1</v>
      </c>
      <c r="V278" s="17">
        <f t="shared" si="52"/>
        <v>248.5490946599227</v>
      </c>
      <c r="W278" s="18">
        <f t="shared" si="53"/>
        <v>2.7016205941295945</v>
      </c>
      <c r="X278" s="26">
        <f t="shared" si="54"/>
        <v>0</v>
      </c>
    </row>
    <row r="279" spans="1:24" x14ac:dyDescent="0.35">
      <c r="A279" s="12">
        <f t="shared" si="59"/>
        <v>278</v>
      </c>
      <c r="B279" s="12" t="str">
        <f t="shared" si="55"/>
        <v/>
      </c>
      <c r="C279" s="12" t="str">
        <f t="shared" si="56"/>
        <v/>
      </c>
      <c r="D279" s="12">
        <f t="shared" si="57"/>
        <v>111</v>
      </c>
      <c r="E279" t="s">
        <v>1224</v>
      </c>
      <c r="F279" t="s">
        <v>1225</v>
      </c>
      <c r="G279" t="s">
        <v>788</v>
      </c>
      <c r="H279" t="s">
        <v>224</v>
      </c>
      <c r="I279" t="s">
        <v>1090</v>
      </c>
      <c r="J279" t="s">
        <v>1226</v>
      </c>
      <c r="K279" t="s">
        <v>220</v>
      </c>
      <c r="L279" t="s">
        <v>34</v>
      </c>
      <c r="M279">
        <v>7</v>
      </c>
      <c r="N279" t="s">
        <v>1227</v>
      </c>
      <c r="O279" t="s">
        <v>36</v>
      </c>
      <c r="P279" s="44">
        <v>0</v>
      </c>
      <c r="Q279" s="26">
        <f t="shared" si="48"/>
        <v>0</v>
      </c>
      <c r="R279" s="17">
        <f t="shared" si="49"/>
        <v>520</v>
      </c>
      <c r="S279" s="20">
        <f t="shared" si="50"/>
        <v>123</v>
      </c>
      <c r="T279" s="18">
        <f t="shared" si="51"/>
        <v>0.23699999999999999</v>
      </c>
      <c r="U279" s="12">
        <f t="shared" si="58"/>
        <v>1.0019512195121951</v>
      </c>
      <c r="V279" s="17">
        <f t="shared" si="52"/>
        <v>323.11382305789954</v>
      </c>
      <c r="W279" s="18">
        <f t="shared" si="53"/>
        <v>2.6269416508772321</v>
      </c>
      <c r="X279" s="26">
        <f t="shared" si="54"/>
        <v>0</v>
      </c>
    </row>
    <row r="280" spans="1:24" x14ac:dyDescent="0.35">
      <c r="A280" s="12">
        <f t="shared" si="59"/>
        <v>279</v>
      </c>
      <c r="B280" s="12">
        <f t="shared" si="55"/>
        <v>236191635291.62659</v>
      </c>
      <c r="C280" s="12">
        <f t="shared" si="56"/>
        <v>91</v>
      </c>
      <c r="D280" s="12">
        <f t="shared" si="57"/>
        <v>1</v>
      </c>
      <c r="E280" t="s">
        <v>1228</v>
      </c>
      <c r="F280" t="s">
        <v>1229</v>
      </c>
      <c r="G280" t="s">
        <v>904</v>
      </c>
      <c r="H280" t="s">
        <v>224</v>
      </c>
      <c r="I280" t="s">
        <v>606</v>
      </c>
      <c r="J280" t="s">
        <v>1230</v>
      </c>
      <c r="K280" t="s">
        <v>70</v>
      </c>
      <c r="L280" t="s">
        <v>34</v>
      </c>
      <c r="M280">
        <v>5</v>
      </c>
      <c r="N280" t="s">
        <v>1231</v>
      </c>
      <c r="O280" t="s">
        <v>1232</v>
      </c>
      <c r="P280" s="44">
        <v>1</v>
      </c>
      <c r="Q280" s="26">
        <f t="shared" si="48"/>
        <v>69995</v>
      </c>
      <c r="R280" s="17">
        <f t="shared" si="49"/>
        <v>380</v>
      </c>
      <c r="S280" s="20">
        <f t="shared" si="50"/>
        <v>84.7</v>
      </c>
      <c r="T280" s="18">
        <f t="shared" si="51"/>
        <v>0.223</v>
      </c>
      <c r="U280" s="12">
        <f t="shared" si="58"/>
        <v>1.0004722550177094</v>
      </c>
      <c r="V280" s="17">
        <f t="shared" si="52"/>
        <v>236.12163992692658</v>
      </c>
      <c r="W280" s="18">
        <f t="shared" si="53"/>
        <v>2.7877407311325451</v>
      </c>
      <c r="X280" s="26">
        <f t="shared" si="54"/>
        <v>296.43619289473685</v>
      </c>
    </row>
    <row r="281" spans="1:24" x14ac:dyDescent="0.35">
      <c r="A281" s="12">
        <f t="shared" si="59"/>
        <v>280</v>
      </c>
      <c r="B281" s="12" t="str">
        <f t="shared" si="55"/>
        <v/>
      </c>
      <c r="C281" s="12" t="str">
        <f t="shared" si="56"/>
        <v/>
      </c>
      <c r="D281" s="12">
        <f t="shared" si="57"/>
        <v>111</v>
      </c>
      <c r="E281" t="s">
        <v>1233</v>
      </c>
      <c r="F281" t="s">
        <v>1234</v>
      </c>
      <c r="G281" t="s">
        <v>1235</v>
      </c>
      <c r="H281" t="s">
        <v>922</v>
      </c>
      <c r="I281" t="s">
        <v>1236</v>
      </c>
      <c r="J281" t="s">
        <v>969</v>
      </c>
      <c r="K281" t="s">
        <v>810</v>
      </c>
      <c r="L281" t="s">
        <v>62</v>
      </c>
      <c r="M281">
        <v>4</v>
      </c>
      <c r="N281" t="s">
        <v>1237</v>
      </c>
      <c r="O281" t="s">
        <v>36</v>
      </c>
      <c r="P281" s="44">
        <v>0</v>
      </c>
      <c r="Q281" s="26">
        <f t="shared" si="48"/>
        <v>0</v>
      </c>
      <c r="R281" s="17">
        <f t="shared" si="49"/>
        <v>160</v>
      </c>
      <c r="S281" s="20">
        <f t="shared" si="50"/>
        <v>25</v>
      </c>
      <c r="T281" s="18">
        <f t="shared" si="51"/>
        <v>0.156</v>
      </c>
      <c r="U281" s="12">
        <f t="shared" si="58"/>
        <v>0.99839999999999995</v>
      </c>
      <c r="V281" s="17">
        <f t="shared" si="52"/>
        <v>99.419637863969086</v>
      </c>
      <c r="W281" s="18">
        <f t="shared" si="53"/>
        <v>3.9767855145587636</v>
      </c>
      <c r="X281" s="26">
        <f t="shared" si="54"/>
        <v>0</v>
      </c>
    </row>
    <row r="282" spans="1:24" x14ac:dyDescent="0.35">
      <c r="A282" s="12">
        <f t="shared" si="59"/>
        <v>281</v>
      </c>
      <c r="B282" s="12" t="str">
        <f t="shared" si="55"/>
        <v/>
      </c>
      <c r="C282" s="12" t="str">
        <f t="shared" si="56"/>
        <v/>
      </c>
      <c r="D282" s="12">
        <f t="shared" si="57"/>
        <v>111</v>
      </c>
      <c r="E282" t="s">
        <v>1238</v>
      </c>
      <c r="F282" t="s">
        <v>1239</v>
      </c>
      <c r="G282" t="s">
        <v>1240</v>
      </c>
      <c r="H282" t="s">
        <v>67</v>
      </c>
      <c r="I282" t="s">
        <v>833</v>
      </c>
      <c r="J282" t="s">
        <v>792</v>
      </c>
      <c r="K282" t="s">
        <v>382</v>
      </c>
      <c r="L282" t="s">
        <v>62</v>
      </c>
      <c r="M282">
        <v>5</v>
      </c>
      <c r="N282" t="s">
        <v>1241</v>
      </c>
      <c r="O282" t="s">
        <v>36</v>
      </c>
      <c r="P282" s="44">
        <v>0</v>
      </c>
      <c r="Q282" s="26">
        <f t="shared" si="48"/>
        <v>0</v>
      </c>
      <c r="R282" s="17">
        <f t="shared" si="49"/>
        <v>340</v>
      </c>
      <c r="S282" s="20">
        <f t="shared" si="50"/>
        <v>59.3</v>
      </c>
      <c r="T282" s="18">
        <f t="shared" si="51"/>
        <v>0.17399999999999999</v>
      </c>
      <c r="U282" s="12">
        <f t="shared" si="58"/>
        <v>0.99763912310286673</v>
      </c>
      <c r="V282" s="17">
        <f t="shared" si="52"/>
        <v>211.2667304609343</v>
      </c>
      <c r="W282" s="18">
        <f t="shared" si="53"/>
        <v>3.5626767362720795</v>
      </c>
      <c r="X282" s="26">
        <f t="shared" si="54"/>
        <v>0</v>
      </c>
    </row>
    <row r="283" spans="1:24" x14ac:dyDescent="0.35">
      <c r="A283" s="12">
        <f t="shared" si="59"/>
        <v>282</v>
      </c>
      <c r="B283" s="12" t="str">
        <f t="shared" si="55"/>
        <v/>
      </c>
      <c r="C283" s="12" t="str">
        <f t="shared" si="56"/>
        <v/>
      </c>
      <c r="D283" s="12">
        <f t="shared" si="57"/>
        <v>111</v>
      </c>
      <c r="E283" t="s">
        <v>1242</v>
      </c>
      <c r="F283" t="s">
        <v>1239</v>
      </c>
      <c r="G283" t="s">
        <v>1240</v>
      </c>
      <c r="H283" t="s">
        <v>67</v>
      </c>
      <c r="I283" t="s">
        <v>427</v>
      </c>
      <c r="J283" t="s">
        <v>127</v>
      </c>
      <c r="K283" t="s">
        <v>61</v>
      </c>
      <c r="L283" t="s">
        <v>62</v>
      </c>
      <c r="M283">
        <v>5</v>
      </c>
      <c r="N283" t="s">
        <v>1243</v>
      </c>
      <c r="O283" t="s">
        <v>36</v>
      </c>
      <c r="P283" s="44">
        <v>0</v>
      </c>
      <c r="Q283" s="26">
        <f t="shared" si="48"/>
        <v>0</v>
      </c>
      <c r="R283" s="17">
        <f t="shared" si="49"/>
        <v>330</v>
      </c>
      <c r="S283" s="20">
        <f t="shared" si="50"/>
        <v>59.3</v>
      </c>
      <c r="T283" s="18">
        <f t="shared" si="51"/>
        <v>0.18</v>
      </c>
      <c r="U283" s="12">
        <f t="shared" si="58"/>
        <v>1.0016863406408094</v>
      </c>
      <c r="V283" s="17">
        <f t="shared" si="52"/>
        <v>205.05300309443624</v>
      </c>
      <c r="W283" s="18">
        <f t="shared" si="53"/>
        <v>3.4578921263817244</v>
      </c>
      <c r="X283" s="26">
        <f t="shared" si="54"/>
        <v>0</v>
      </c>
    </row>
    <row r="284" spans="1:24" x14ac:dyDescent="0.35">
      <c r="A284" s="12">
        <f t="shared" si="59"/>
        <v>283</v>
      </c>
      <c r="B284" s="12">
        <f t="shared" si="55"/>
        <v>186446621329.742</v>
      </c>
      <c r="C284" s="12">
        <f t="shared" si="56"/>
        <v>39</v>
      </c>
      <c r="D284" s="12">
        <f t="shared" si="57"/>
        <v>1</v>
      </c>
      <c r="E284" t="s">
        <v>1244</v>
      </c>
      <c r="F284" t="s">
        <v>1176</v>
      </c>
      <c r="G284" t="s">
        <v>66</v>
      </c>
      <c r="H284" t="s">
        <v>150</v>
      </c>
      <c r="I284" t="s">
        <v>931</v>
      </c>
      <c r="J284" t="s">
        <v>932</v>
      </c>
      <c r="K284" t="s">
        <v>404</v>
      </c>
      <c r="L284" t="s">
        <v>62</v>
      </c>
      <c r="M284">
        <v>5</v>
      </c>
      <c r="N284" t="s">
        <v>1245</v>
      </c>
      <c r="O284" t="s">
        <v>1246</v>
      </c>
      <c r="P284" s="44">
        <v>1</v>
      </c>
      <c r="Q284" s="26">
        <f t="shared" si="48"/>
        <v>34800</v>
      </c>
      <c r="R284" s="17">
        <f t="shared" si="49"/>
        <v>300</v>
      </c>
      <c r="S284" s="20">
        <f t="shared" si="50"/>
        <v>50.8</v>
      </c>
      <c r="T284" s="18">
        <f t="shared" si="51"/>
        <v>0.16900000000000001</v>
      </c>
      <c r="U284" s="12">
        <f t="shared" si="58"/>
        <v>0.99803149606299213</v>
      </c>
      <c r="V284" s="17">
        <f t="shared" si="52"/>
        <v>186.41182099494202</v>
      </c>
      <c r="W284" s="18">
        <f t="shared" si="53"/>
        <v>3.6695240353335046</v>
      </c>
      <c r="X284" s="26">
        <f t="shared" si="54"/>
        <v>186.68344000000002</v>
      </c>
    </row>
    <row r="285" spans="1:24" x14ac:dyDescent="0.35">
      <c r="A285" s="12">
        <f t="shared" si="59"/>
        <v>284</v>
      </c>
      <c r="B285" s="12">
        <f t="shared" si="55"/>
        <v>239273453962.1756</v>
      </c>
      <c r="C285" s="12">
        <f t="shared" si="56"/>
        <v>93</v>
      </c>
      <c r="D285" s="12">
        <f t="shared" si="57"/>
        <v>1</v>
      </c>
      <c r="E285" t="s">
        <v>1247</v>
      </c>
      <c r="F285" t="s">
        <v>1248</v>
      </c>
      <c r="G285" t="s">
        <v>568</v>
      </c>
      <c r="H285" t="s">
        <v>1249</v>
      </c>
      <c r="I285" t="s">
        <v>390</v>
      </c>
      <c r="J285" t="s">
        <v>792</v>
      </c>
      <c r="K285" t="s">
        <v>1250</v>
      </c>
      <c r="L285" t="s">
        <v>71</v>
      </c>
      <c r="M285">
        <v>5</v>
      </c>
      <c r="N285" t="s">
        <v>1251</v>
      </c>
      <c r="O285" t="s">
        <v>1252</v>
      </c>
      <c r="P285" s="44">
        <v>1</v>
      </c>
      <c r="Q285" s="26">
        <f t="shared" si="48"/>
        <v>44950</v>
      </c>
      <c r="R285" s="17">
        <f t="shared" si="49"/>
        <v>385</v>
      </c>
      <c r="S285" s="20">
        <f t="shared" si="50"/>
        <v>67</v>
      </c>
      <c r="T285" s="18">
        <f t="shared" si="51"/>
        <v>0.17399999999999999</v>
      </c>
      <c r="U285" s="12">
        <f t="shared" si="58"/>
        <v>0.99985074626865666</v>
      </c>
      <c r="V285" s="17">
        <f t="shared" si="52"/>
        <v>239.22850361017561</v>
      </c>
      <c r="W285" s="18">
        <f t="shared" si="53"/>
        <v>3.5705746807488898</v>
      </c>
      <c r="X285" s="26">
        <f t="shared" si="54"/>
        <v>187.89567012987013</v>
      </c>
    </row>
    <row r="286" spans="1:24" x14ac:dyDescent="0.35">
      <c r="A286" s="12">
        <f t="shared" si="59"/>
        <v>285</v>
      </c>
      <c r="B286" s="12">
        <f t="shared" si="55"/>
        <v>273452954489.91498</v>
      </c>
      <c r="C286" s="12">
        <f t="shared" si="56"/>
        <v>145</v>
      </c>
      <c r="D286" s="12">
        <f t="shared" si="57"/>
        <v>1</v>
      </c>
      <c r="E286" t="s">
        <v>1253</v>
      </c>
      <c r="F286" t="s">
        <v>1254</v>
      </c>
      <c r="G286" t="s">
        <v>196</v>
      </c>
      <c r="H286" t="s">
        <v>1249</v>
      </c>
      <c r="I286" t="s">
        <v>915</v>
      </c>
      <c r="J286" t="s">
        <v>436</v>
      </c>
      <c r="K286" t="s">
        <v>412</v>
      </c>
      <c r="L286" t="s">
        <v>71</v>
      </c>
      <c r="M286">
        <v>5</v>
      </c>
      <c r="N286" t="s">
        <v>1255</v>
      </c>
      <c r="O286" t="s">
        <v>1256</v>
      </c>
      <c r="P286" s="44">
        <v>1</v>
      </c>
      <c r="Q286" s="26">
        <f t="shared" si="48"/>
        <v>48950</v>
      </c>
      <c r="R286" s="17">
        <f t="shared" si="49"/>
        <v>440</v>
      </c>
      <c r="S286" s="20">
        <f t="shared" si="50"/>
        <v>78</v>
      </c>
      <c r="T286" s="18">
        <f t="shared" si="51"/>
        <v>0.17699999999999999</v>
      </c>
      <c r="U286" s="12">
        <f t="shared" si="58"/>
        <v>0.9984615384615384</v>
      </c>
      <c r="V286" s="17">
        <f t="shared" si="52"/>
        <v>273.40400412591498</v>
      </c>
      <c r="W286" s="18">
        <f t="shared" si="53"/>
        <v>3.505179540075833</v>
      </c>
      <c r="X286" s="26">
        <f t="shared" si="54"/>
        <v>179.039075</v>
      </c>
    </row>
    <row r="287" spans="1:24" x14ac:dyDescent="0.35">
      <c r="A287" s="12">
        <f t="shared" si="59"/>
        <v>286</v>
      </c>
      <c r="B287" s="12">
        <f t="shared" si="55"/>
        <v>261029499757.91885</v>
      </c>
      <c r="C287" s="12">
        <f t="shared" si="56"/>
        <v>128</v>
      </c>
      <c r="D287" s="12">
        <f t="shared" si="57"/>
        <v>1</v>
      </c>
      <c r="E287" t="s">
        <v>1257</v>
      </c>
      <c r="F287" t="s">
        <v>1254</v>
      </c>
      <c r="G287" t="s">
        <v>1081</v>
      </c>
      <c r="H287" t="s">
        <v>1249</v>
      </c>
      <c r="I287" t="s">
        <v>184</v>
      </c>
      <c r="J287" t="s">
        <v>522</v>
      </c>
      <c r="K287" t="s">
        <v>338</v>
      </c>
      <c r="L287" t="s">
        <v>34</v>
      </c>
      <c r="M287">
        <v>5</v>
      </c>
      <c r="N287" t="s">
        <v>1258</v>
      </c>
      <c r="O287" t="s">
        <v>1259</v>
      </c>
      <c r="P287" s="44">
        <v>1</v>
      </c>
      <c r="Q287" s="26">
        <f t="shared" si="48"/>
        <v>52950</v>
      </c>
      <c r="R287" s="17">
        <f t="shared" si="49"/>
        <v>420</v>
      </c>
      <c r="S287" s="20">
        <f t="shared" si="50"/>
        <v>78</v>
      </c>
      <c r="T287" s="18">
        <f t="shared" si="51"/>
        <v>0.186</v>
      </c>
      <c r="U287" s="12">
        <f t="shared" si="58"/>
        <v>1.0015384615384615</v>
      </c>
      <c r="V287" s="17">
        <f t="shared" si="52"/>
        <v>260.97654939291886</v>
      </c>
      <c r="W287" s="18">
        <f t="shared" si="53"/>
        <v>3.3458531973451135</v>
      </c>
      <c r="X287" s="26">
        <f t="shared" si="54"/>
        <v>202.89179285714283</v>
      </c>
    </row>
    <row r="288" spans="1:24" x14ac:dyDescent="0.35">
      <c r="A288" s="12">
        <f t="shared" si="59"/>
        <v>287</v>
      </c>
      <c r="B288" s="12">
        <f t="shared" si="55"/>
        <v>254820772392.42078</v>
      </c>
      <c r="C288" s="12">
        <f t="shared" si="56"/>
        <v>122</v>
      </c>
      <c r="D288" s="12">
        <f t="shared" si="57"/>
        <v>1</v>
      </c>
      <c r="E288" t="s">
        <v>1260</v>
      </c>
      <c r="F288" t="s">
        <v>1254</v>
      </c>
      <c r="G288" t="s">
        <v>254</v>
      </c>
      <c r="H288" t="s">
        <v>1249</v>
      </c>
      <c r="I288" t="s">
        <v>234</v>
      </c>
      <c r="J288" t="s">
        <v>488</v>
      </c>
      <c r="K288" t="s">
        <v>345</v>
      </c>
      <c r="L288" t="s">
        <v>34</v>
      </c>
      <c r="M288">
        <v>5</v>
      </c>
      <c r="N288" t="s">
        <v>1261</v>
      </c>
      <c r="O288" t="s">
        <v>1262</v>
      </c>
      <c r="P288" s="44">
        <v>1</v>
      </c>
      <c r="Q288" s="26">
        <f t="shared" si="48"/>
        <v>57950</v>
      </c>
      <c r="R288" s="17">
        <f t="shared" si="49"/>
        <v>410</v>
      </c>
      <c r="S288" s="20">
        <f t="shared" si="50"/>
        <v>78</v>
      </c>
      <c r="T288" s="18">
        <f t="shared" si="51"/>
        <v>0.19</v>
      </c>
      <c r="U288" s="12">
        <f t="shared" si="58"/>
        <v>0.99871794871794872</v>
      </c>
      <c r="V288" s="17">
        <f t="shared" si="52"/>
        <v>254.76282202642076</v>
      </c>
      <c r="W288" s="18">
        <f t="shared" si="53"/>
        <v>3.2661900259797534</v>
      </c>
      <c r="X288" s="26">
        <f t="shared" si="54"/>
        <v>227.46647073170732</v>
      </c>
    </row>
    <row r="289" spans="1:24" x14ac:dyDescent="0.35">
      <c r="A289" s="12">
        <f t="shared" si="59"/>
        <v>288</v>
      </c>
      <c r="B289" s="12" t="str">
        <f t="shared" si="55"/>
        <v/>
      </c>
      <c r="C289" s="12" t="str">
        <f t="shared" si="56"/>
        <v/>
      </c>
      <c r="D289" s="12">
        <f t="shared" si="57"/>
        <v>111</v>
      </c>
      <c r="E289" t="s">
        <v>1263</v>
      </c>
      <c r="F289" t="s">
        <v>1264</v>
      </c>
      <c r="G289" t="s">
        <v>851</v>
      </c>
      <c r="H289" t="s">
        <v>224</v>
      </c>
      <c r="I289" t="s">
        <v>960</v>
      </c>
      <c r="J289" t="s">
        <v>60</v>
      </c>
      <c r="K289" t="s">
        <v>1064</v>
      </c>
      <c r="L289" t="s">
        <v>71</v>
      </c>
      <c r="M289">
        <v>5</v>
      </c>
      <c r="N289" t="s">
        <v>36</v>
      </c>
      <c r="O289" t="s">
        <v>36</v>
      </c>
      <c r="P289" s="44">
        <v>0</v>
      </c>
      <c r="Q289" s="26">
        <f t="shared" si="48"/>
        <v>0</v>
      </c>
      <c r="R289" s="17">
        <f t="shared" si="49"/>
        <v>500</v>
      </c>
      <c r="S289" s="20">
        <f t="shared" si="50"/>
        <v>82.7</v>
      </c>
      <c r="T289" s="18">
        <f t="shared" si="51"/>
        <v>0.16500000000000001</v>
      </c>
      <c r="U289" s="12">
        <f t="shared" si="58"/>
        <v>0.99758162031438924</v>
      </c>
      <c r="V289" s="17">
        <f t="shared" si="52"/>
        <v>310.68636832490336</v>
      </c>
      <c r="W289" s="18">
        <f t="shared" si="53"/>
        <v>3.7567880087654575</v>
      </c>
      <c r="X289" s="26">
        <f t="shared" si="54"/>
        <v>0</v>
      </c>
    </row>
    <row r="290" spans="1:24" x14ac:dyDescent="0.35">
      <c r="A290" s="12">
        <f t="shared" si="59"/>
        <v>289</v>
      </c>
      <c r="B290" s="12" t="str">
        <f t="shared" si="55"/>
        <v/>
      </c>
      <c r="C290" s="12" t="str">
        <f t="shared" si="56"/>
        <v/>
      </c>
      <c r="D290" s="12">
        <f t="shared" si="57"/>
        <v>111</v>
      </c>
      <c r="E290" t="s">
        <v>1265</v>
      </c>
      <c r="F290" t="s">
        <v>1264</v>
      </c>
      <c r="G290" t="s">
        <v>363</v>
      </c>
      <c r="H290" t="s">
        <v>224</v>
      </c>
      <c r="I290" t="s">
        <v>156</v>
      </c>
      <c r="J290" t="s">
        <v>113</v>
      </c>
      <c r="K290" t="s">
        <v>338</v>
      </c>
      <c r="L290" t="s">
        <v>34</v>
      </c>
      <c r="M290">
        <v>5</v>
      </c>
      <c r="N290" t="s">
        <v>36</v>
      </c>
      <c r="O290" t="s">
        <v>36</v>
      </c>
      <c r="P290" s="44">
        <v>0</v>
      </c>
      <c r="Q290" s="26">
        <f t="shared" si="48"/>
        <v>0</v>
      </c>
      <c r="R290" s="17">
        <f t="shared" si="49"/>
        <v>470</v>
      </c>
      <c r="S290" s="20">
        <f t="shared" si="50"/>
        <v>82.7</v>
      </c>
      <c r="T290" s="18">
        <f t="shared" si="51"/>
        <v>0.17599999999999999</v>
      </c>
      <c r="U290" s="12">
        <f t="shared" si="58"/>
        <v>1.0002418379685609</v>
      </c>
      <c r="V290" s="17">
        <f t="shared" si="52"/>
        <v>292.04518622540917</v>
      </c>
      <c r="W290" s="18">
        <f t="shared" si="53"/>
        <v>3.5313807282395304</v>
      </c>
      <c r="X290" s="26">
        <f t="shared" si="54"/>
        <v>0</v>
      </c>
    </row>
    <row r="291" spans="1:24" x14ac:dyDescent="0.35">
      <c r="A291" s="12">
        <f t="shared" si="59"/>
        <v>290</v>
      </c>
      <c r="B291" s="12" t="str">
        <f t="shared" si="55"/>
        <v/>
      </c>
      <c r="C291" s="12" t="str">
        <f t="shared" si="56"/>
        <v/>
      </c>
      <c r="D291" s="12">
        <f t="shared" si="57"/>
        <v>111</v>
      </c>
      <c r="E291" t="s">
        <v>1266</v>
      </c>
      <c r="F291" t="s">
        <v>1264</v>
      </c>
      <c r="G291" t="s">
        <v>363</v>
      </c>
      <c r="H291" t="s">
        <v>224</v>
      </c>
      <c r="I291" t="s">
        <v>1151</v>
      </c>
      <c r="J291" t="s">
        <v>178</v>
      </c>
      <c r="K291" t="s">
        <v>338</v>
      </c>
      <c r="L291" t="s">
        <v>34</v>
      </c>
      <c r="M291">
        <v>5</v>
      </c>
      <c r="N291" t="s">
        <v>36</v>
      </c>
      <c r="O291" t="s">
        <v>36</v>
      </c>
      <c r="P291" s="44">
        <v>0</v>
      </c>
      <c r="Q291" s="26">
        <f t="shared" si="48"/>
        <v>0</v>
      </c>
      <c r="R291" s="17">
        <f t="shared" si="49"/>
        <v>465</v>
      </c>
      <c r="S291" s="20">
        <f t="shared" si="50"/>
        <v>82.7</v>
      </c>
      <c r="T291" s="18">
        <f t="shared" si="51"/>
        <v>0.17799999999999999</v>
      </c>
      <c r="U291" s="12">
        <f t="shared" si="58"/>
        <v>1.0008464328899636</v>
      </c>
      <c r="V291" s="17">
        <f t="shared" si="52"/>
        <v>288.93832254216017</v>
      </c>
      <c r="W291" s="18">
        <f t="shared" si="53"/>
        <v>3.493812848151876</v>
      </c>
      <c r="X291" s="26">
        <f t="shared" si="54"/>
        <v>0</v>
      </c>
    </row>
    <row r="292" spans="1:24" x14ac:dyDescent="0.35">
      <c r="A292" s="12">
        <f t="shared" si="59"/>
        <v>291</v>
      </c>
      <c r="B292" s="12" t="str">
        <f t="shared" si="55"/>
        <v/>
      </c>
      <c r="C292" s="12" t="str">
        <f t="shared" si="56"/>
        <v/>
      </c>
      <c r="D292" s="12">
        <f t="shared" si="57"/>
        <v>111</v>
      </c>
      <c r="E292" t="s">
        <v>1267</v>
      </c>
      <c r="F292" t="s">
        <v>1268</v>
      </c>
      <c r="G292" t="s">
        <v>568</v>
      </c>
      <c r="H292" t="s">
        <v>224</v>
      </c>
      <c r="I292" t="s">
        <v>894</v>
      </c>
      <c r="J292" t="s">
        <v>219</v>
      </c>
      <c r="K292" t="s">
        <v>570</v>
      </c>
      <c r="L292" t="s">
        <v>71</v>
      </c>
      <c r="M292">
        <v>5</v>
      </c>
      <c r="N292" t="s">
        <v>36</v>
      </c>
      <c r="O292" t="s">
        <v>36</v>
      </c>
      <c r="P292" s="44">
        <v>0</v>
      </c>
      <c r="Q292" s="26">
        <f t="shared" si="48"/>
        <v>0</v>
      </c>
      <c r="R292" s="17">
        <f t="shared" si="49"/>
        <v>375</v>
      </c>
      <c r="S292" s="20">
        <f t="shared" si="50"/>
        <v>75</v>
      </c>
      <c r="T292" s="18">
        <f t="shared" si="51"/>
        <v>0.2</v>
      </c>
      <c r="U292" s="12">
        <f t="shared" si="58"/>
        <v>1</v>
      </c>
      <c r="V292" s="17">
        <f t="shared" si="52"/>
        <v>233.01477624367755</v>
      </c>
      <c r="W292" s="18">
        <f t="shared" si="53"/>
        <v>3.1068636832490339</v>
      </c>
      <c r="X292" s="26">
        <f t="shared" si="54"/>
        <v>0</v>
      </c>
    </row>
    <row r="293" spans="1:24" x14ac:dyDescent="0.35">
      <c r="A293" s="12">
        <f t="shared" si="59"/>
        <v>292</v>
      </c>
      <c r="B293" s="12" t="str">
        <f t="shared" si="55"/>
        <v/>
      </c>
      <c r="C293" s="12" t="str">
        <f t="shared" si="56"/>
        <v/>
      </c>
      <c r="D293" s="12">
        <f t="shared" si="57"/>
        <v>111</v>
      </c>
      <c r="E293" t="s">
        <v>1269</v>
      </c>
      <c r="F293" t="s">
        <v>1270</v>
      </c>
      <c r="G293" t="s">
        <v>568</v>
      </c>
      <c r="H293" t="s">
        <v>224</v>
      </c>
      <c r="I293" t="s">
        <v>156</v>
      </c>
      <c r="J293" t="s">
        <v>219</v>
      </c>
      <c r="K293" t="s">
        <v>43</v>
      </c>
      <c r="L293" t="s">
        <v>71</v>
      </c>
      <c r="M293">
        <v>5</v>
      </c>
      <c r="N293" t="s">
        <v>36</v>
      </c>
      <c r="O293" t="s">
        <v>36</v>
      </c>
      <c r="P293" s="44">
        <v>0</v>
      </c>
      <c r="Q293" s="26">
        <f t="shared" si="48"/>
        <v>0</v>
      </c>
      <c r="R293" s="17">
        <f t="shared" si="49"/>
        <v>470</v>
      </c>
      <c r="S293" s="20">
        <f t="shared" si="50"/>
        <v>94</v>
      </c>
      <c r="T293" s="18">
        <f t="shared" si="51"/>
        <v>0.2</v>
      </c>
      <c r="U293" s="12">
        <f t="shared" si="58"/>
        <v>1</v>
      </c>
      <c r="V293" s="17">
        <f t="shared" si="52"/>
        <v>292.04518622540917</v>
      </c>
      <c r="W293" s="18">
        <f t="shared" si="53"/>
        <v>3.1068636832490335</v>
      </c>
      <c r="X293" s="26">
        <f t="shared" si="54"/>
        <v>0</v>
      </c>
    </row>
    <row r="294" spans="1:24" x14ac:dyDescent="0.35">
      <c r="A294" s="12">
        <f t="shared" si="59"/>
        <v>293</v>
      </c>
      <c r="B294" s="12" t="str">
        <f t="shared" si="55"/>
        <v/>
      </c>
      <c r="C294" s="12" t="str">
        <f t="shared" si="56"/>
        <v/>
      </c>
      <c r="D294" s="12">
        <f t="shared" si="57"/>
        <v>111</v>
      </c>
      <c r="E294" t="s">
        <v>1271</v>
      </c>
      <c r="F294" t="s">
        <v>1270</v>
      </c>
      <c r="G294" t="s">
        <v>337</v>
      </c>
      <c r="H294" t="s">
        <v>224</v>
      </c>
      <c r="I294" t="s">
        <v>915</v>
      </c>
      <c r="J294" t="s">
        <v>1048</v>
      </c>
      <c r="K294" t="s">
        <v>901</v>
      </c>
      <c r="L294" t="s">
        <v>34</v>
      </c>
      <c r="M294">
        <v>5</v>
      </c>
      <c r="N294" t="s">
        <v>36</v>
      </c>
      <c r="O294" t="s">
        <v>36</v>
      </c>
      <c r="P294" s="44">
        <v>0</v>
      </c>
      <c r="Q294" s="26">
        <f t="shared" si="48"/>
        <v>0</v>
      </c>
      <c r="R294" s="17">
        <f t="shared" si="49"/>
        <v>440</v>
      </c>
      <c r="S294" s="20">
        <f t="shared" si="50"/>
        <v>94</v>
      </c>
      <c r="T294" s="18">
        <f t="shared" si="51"/>
        <v>0.214</v>
      </c>
      <c r="U294" s="12">
        <f t="shared" si="58"/>
        <v>1.0017021276595746</v>
      </c>
      <c r="V294" s="17">
        <f t="shared" si="52"/>
        <v>273.40400412591498</v>
      </c>
      <c r="W294" s="18">
        <f t="shared" si="53"/>
        <v>2.9085532353820742</v>
      </c>
      <c r="X294" s="26">
        <f t="shared" si="54"/>
        <v>0</v>
      </c>
    </row>
    <row r="295" spans="1:24" x14ac:dyDescent="0.35">
      <c r="A295" s="12">
        <f t="shared" si="59"/>
        <v>294</v>
      </c>
      <c r="B295" s="12">
        <f t="shared" si="55"/>
        <v>105685865554.36714</v>
      </c>
      <c r="C295" s="12">
        <f t="shared" si="56"/>
        <v>3</v>
      </c>
      <c r="D295" s="12">
        <f t="shared" si="57"/>
        <v>1</v>
      </c>
      <c r="E295" t="s">
        <v>1272</v>
      </c>
      <c r="F295" t="s">
        <v>1273</v>
      </c>
      <c r="G295" t="s">
        <v>1240</v>
      </c>
      <c r="H295" t="s">
        <v>150</v>
      </c>
      <c r="I295" t="s">
        <v>119</v>
      </c>
      <c r="J295" t="s">
        <v>1026</v>
      </c>
      <c r="K295" t="s">
        <v>382</v>
      </c>
      <c r="L295" t="s">
        <v>62</v>
      </c>
      <c r="M295">
        <v>4</v>
      </c>
      <c r="N295" t="s">
        <v>1274</v>
      </c>
      <c r="O295" t="s">
        <v>1275</v>
      </c>
      <c r="P295" s="44">
        <v>1</v>
      </c>
      <c r="Q295" s="26">
        <f t="shared" si="48"/>
        <v>52500</v>
      </c>
      <c r="R295" s="17">
        <f t="shared" si="49"/>
        <v>170</v>
      </c>
      <c r="S295" s="20">
        <f t="shared" si="50"/>
        <v>28.9</v>
      </c>
      <c r="T295" s="18">
        <f t="shared" si="51"/>
        <v>0.17</v>
      </c>
      <c r="U295" s="12">
        <f t="shared" si="58"/>
        <v>1.0000000000000002</v>
      </c>
      <c r="V295" s="17">
        <f t="shared" si="52"/>
        <v>105.63336523046715</v>
      </c>
      <c r="W295" s="18">
        <f t="shared" si="53"/>
        <v>3.6551337449988637</v>
      </c>
      <c r="X295" s="26">
        <f t="shared" si="54"/>
        <v>497.00205882352941</v>
      </c>
    </row>
    <row r="296" spans="1:24" x14ac:dyDescent="0.35">
      <c r="A296" s="12">
        <f t="shared" si="59"/>
        <v>295</v>
      </c>
      <c r="B296" s="12">
        <f t="shared" si="55"/>
        <v>248601960032.9227</v>
      </c>
      <c r="C296" s="12">
        <f t="shared" si="56"/>
        <v>108</v>
      </c>
      <c r="D296" s="12">
        <f t="shared" si="57"/>
        <v>1</v>
      </c>
      <c r="E296" t="s">
        <v>1276</v>
      </c>
      <c r="F296" t="s">
        <v>780</v>
      </c>
      <c r="G296" t="s">
        <v>620</v>
      </c>
      <c r="H296" t="s">
        <v>120</v>
      </c>
      <c r="I296" t="s">
        <v>41</v>
      </c>
      <c r="J296" t="s">
        <v>191</v>
      </c>
      <c r="K296" t="s">
        <v>621</v>
      </c>
      <c r="L296" t="s">
        <v>34</v>
      </c>
      <c r="M296">
        <v>5</v>
      </c>
      <c r="N296" t="s">
        <v>1277</v>
      </c>
      <c r="O296" t="s">
        <v>1278</v>
      </c>
      <c r="P296" s="44">
        <v>1</v>
      </c>
      <c r="Q296" s="26">
        <f t="shared" si="48"/>
        <v>52865</v>
      </c>
      <c r="R296" s="17">
        <f t="shared" si="49"/>
        <v>400</v>
      </c>
      <c r="S296" s="20">
        <f t="shared" si="50"/>
        <v>77</v>
      </c>
      <c r="T296" s="18">
        <f t="shared" si="51"/>
        <v>0.193</v>
      </c>
      <c r="U296" s="12">
        <f t="shared" si="58"/>
        <v>1.0025974025974027</v>
      </c>
      <c r="V296" s="17">
        <f t="shared" si="52"/>
        <v>248.5490946599227</v>
      </c>
      <c r="W296" s="18">
        <f t="shared" si="53"/>
        <v>3.2279103202587365</v>
      </c>
      <c r="X296" s="26">
        <f t="shared" si="54"/>
        <v>212.69439775000001</v>
      </c>
    </row>
    <row r="297" spans="1:24" x14ac:dyDescent="0.35">
      <c r="A297" s="12">
        <f t="shared" si="59"/>
        <v>296</v>
      </c>
      <c r="B297" s="12">
        <f t="shared" si="55"/>
        <v>186446821340.34201</v>
      </c>
      <c r="C297" s="12">
        <f t="shared" si="56"/>
        <v>40</v>
      </c>
      <c r="D297" s="12">
        <f t="shared" si="57"/>
        <v>1</v>
      </c>
      <c r="E297" t="s">
        <v>1279</v>
      </c>
      <c r="F297" t="s">
        <v>1280</v>
      </c>
      <c r="G297" t="s">
        <v>559</v>
      </c>
      <c r="H297" t="s">
        <v>371</v>
      </c>
      <c r="I297" t="s">
        <v>931</v>
      </c>
      <c r="J297" t="s">
        <v>351</v>
      </c>
      <c r="K297" t="s">
        <v>274</v>
      </c>
      <c r="L297" t="s">
        <v>62</v>
      </c>
      <c r="M297">
        <v>5</v>
      </c>
      <c r="N297" t="s">
        <v>1173</v>
      </c>
      <c r="O297" t="s">
        <v>853</v>
      </c>
      <c r="P297" s="44">
        <v>1</v>
      </c>
      <c r="Q297" s="26">
        <f t="shared" si="48"/>
        <v>35000</v>
      </c>
      <c r="R297" s="17">
        <f t="shared" si="49"/>
        <v>300</v>
      </c>
      <c r="S297" s="20">
        <f t="shared" si="50"/>
        <v>48.4</v>
      </c>
      <c r="T297" s="18">
        <f t="shared" si="51"/>
        <v>0.161</v>
      </c>
      <c r="U297" s="12">
        <f t="shared" si="58"/>
        <v>0.99793388429752072</v>
      </c>
      <c r="V297" s="17">
        <f t="shared" si="52"/>
        <v>186.41182099494202</v>
      </c>
      <c r="W297" s="18">
        <f t="shared" si="53"/>
        <v>3.8514839048541742</v>
      </c>
      <c r="X297" s="26">
        <f t="shared" si="54"/>
        <v>187.75633333333334</v>
      </c>
    </row>
    <row r="298" spans="1:24" x14ac:dyDescent="0.35">
      <c r="A298" s="12">
        <f t="shared" si="59"/>
        <v>297</v>
      </c>
      <c r="B298" s="12">
        <f t="shared" si="55"/>
        <v>248589095023.32269</v>
      </c>
      <c r="C298" s="12">
        <f t="shared" si="56"/>
        <v>104</v>
      </c>
      <c r="D298" s="12">
        <f t="shared" si="57"/>
        <v>1</v>
      </c>
      <c r="E298" t="s">
        <v>1281</v>
      </c>
      <c r="F298" t="s">
        <v>1282</v>
      </c>
      <c r="G298" t="s">
        <v>625</v>
      </c>
      <c r="H298" t="s">
        <v>378</v>
      </c>
      <c r="I298" t="s">
        <v>41</v>
      </c>
      <c r="J298" t="s">
        <v>165</v>
      </c>
      <c r="K298" t="s">
        <v>582</v>
      </c>
      <c r="L298" t="s">
        <v>62</v>
      </c>
      <c r="M298">
        <v>5</v>
      </c>
      <c r="N298" t="s">
        <v>1283</v>
      </c>
      <c r="O298" t="s">
        <v>1284</v>
      </c>
      <c r="P298" s="44">
        <v>1</v>
      </c>
      <c r="Q298" s="26">
        <f t="shared" si="48"/>
        <v>40000</v>
      </c>
      <c r="R298" s="17">
        <f t="shared" si="49"/>
        <v>400</v>
      </c>
      <c r="S298" s="20">
        <f t="shared" si="50"/>
        <v>65.400000000000006</v>
      </c>
      <c r="T298" s="18">
        <f t="shared" si="51"/>
        <v>0.16400000000000001</v>
      </c>
      <c r="U298" s="12">
        <f t="shared" si="58"/>
        <v>1.0030581039755351</v>
      </c>
      <c r="V298" s="17">
        <f t="shared" si="52"/>
        <v>248.5490946599227</v>
      </c>
      <c r="W298" s="18">
        <f t="shared" si="53"/>
        <v>3.8004448724758819</v>
      </c>
      <c r="X298" s="26">
        <f t="shared" si="54"/>
        <v>160.934</v>
      </c>
    </row>
    <row r="299" spans="1:24" x14ac:dyDescent="0.35">
      <c r="A299" s="12">
        <f t="shared" si="59"/>
        <v>298</v>
      </c>
      <c r="B299" s="12">
        <f t="shared" si="55"/>
        <v>217515458184.43237</v>
      </c>
      <c r="C299" s="12">
        <f t="shared" si="56"/>
        <v>69</v>
      </c>
      <c r="D299" s="12">
        <f t="shared" si="57"/>
        <v>1</v>
      </c>
      <c r="E299" t="s">
        <v>1285</v>
      </c>
      <c r="F299" t="s">
        <v>1286</v>
      </c>
      <c r="G299" t="s">
        <v>350</v>
      </c>
      <c r="H299" t="s">
        <v>67</v>
      </c>
      <c r="I299" t="s">
        <v>487</v>
      </c>
      <c r="J299" t="s">
        <v>502</v>
      </c>
      <c r="K299" t="s">
        <v>777</v>
      </c>
      <c r="L299" t="s">
        <v>71</v>
      </c>
      <c r="M299">
        <v>5</v>
      </c>
      <c r="N299" t="s">
        <v>1287</v>
      </c>
      <c r="O299" t="s">
        <v>853</v>
      </c>
      <c r="P299" s="44">
        <v>1</v>
      </c>
      <c r="Q299" s="26">
        <f t="shared" si="48"/>
        <v>35000</v>
      </c>
      <c r="R299" s="17">
        <f t="shared" si="49"/>
        <v>350</v>
      </c>
      <c r="S299" s="20">
        <f t="shared" si="50"/>
        <v>58</v>
      </c>
      <c r="T299" s="18">
        <f t="shared" si="51"/>
        <v>0.16600000000000001</v>
      </c>
      <c r="U299" s="12">
        <f t="shared" si="58"/>
        <v>1.0017241379310347</v>
      </c>
      <c r="V299" s="17">
        <f t="shared" si="52"/>
        <v>217.48045782743236</v>
      </c>
      <c r="W299" s="18">
        <f t="shared" si="53"/>
        <v>3.7496630659902133</v>
      </c>
      <c r="X299" s="26">
        <f t="shared" si="54"/>
        <v>160.934</v>
      </c>
    </row>
    <row r="300" spans="1:24" x14ac:dyDescent="0.35">
      <c r="A300" s="12">
        <f t="shared" si="59"/>
        <v>299</v>
      </c>
      <c r="B300" s="12">
        <f t="shared" si="55"/>
        <v>282767595552.66205</v>
      </c>
      <c r="C300" s="12">
        <f t="shared" si="56"/>
        <v>158</v>
      </c>
      <c r="D300" s="12">
        <f t="shared" si="57"/>
        <v>1</v>
      </c>
      <c r="E300" t="s">
        <v>1288</v>
      </c>
      <c r="F300" t="s">
        <v>1289</v>
      </c>
      <c r="G300" t="s">
        <v>377</v>
      </c>
      <c r="H300" t="s">
        <v>67</v>
      </c>
      <c r="I300" t="s">
        <v>344</v>
      </c>
      <c r="J300" t="s">
        <v>932</v>
      </c>
      <c r="K300" t="s">
        <v>412</v>
      </c>
      <c r="L300" t="s">
        <v>71</v>
      </c>
      <c r="M300">
        <v>4</v>
      </c>
      <c r="N300" t="s">
        <v>1290</v>
      </c>
      <c r="O300" t="s">
        <v>1291</v>
      </c>
      <c r="P300" s="44">
        <v>1</v>
      </c>
      <c r="Q300" s="26">
        <f t="shared" si="48"/>
        <v>43000</v>
      </c>
      <c r="R300" s="17">
        <f t="shared" si="49"/>
        <v>455</v>
      </c>
      <c r="S300" s="20">
        <f t="shared" si="50"/>
        <v>77</v>
      </c>
      <c r="T300" s="18">
        <f t="shared" si="51"/>
        <v>0.16900000000000001</v>
      </c>
      <c r="U300" s="12">
        <f t="shared" si="58"/>
        <v>0.99863636363636366</v>
      </c>
      <c r="V300" s="17">
        <f t="shared" si="52"/>
        <v>282.72459517566205</v>
      </c>
      <c r="W300" s="18">
        <f t="shared" si="53"/>
        <v>3.6717479892943121</v>
      </c>
      <c r="X300" s="26">
        <f t="shared" si="54"/>
        <v>152.09147252747255</v>
      </c>
    </row>
    <row r="301" spans="1:24" x14ac:dyDescent="0.35">
      <c r="A301" s="12">
        <f t="shared" si="59"/>
        <v>300</v>
      </c>
      <c r="B301" s="12">
        <f t="shared" si="55"/>
        <v>285891459259.71112</v>
      </c>
      <c r="C301" s="12">
        <f t="shared" si="56"/>
        <v>166</v>
      </c>
      <c r="D301" s="12">
        <f t="shared" si="57"/>
        <v>1</v>
      </c>
      <c r="E301" t="s">
        <v>1292</v>
      </c>
      <c r="F301" t="s">
        <v>1293</v>
      </c>
      <c r="G301" t="s">
        <v>1294</v>
      </c>
      <c r="H301" t="s">
        <v>120</v>
      </c>
      <c r="I301" t="s">
        <v>133</v>
      </c>
      <c r="J301" t="s">
        <v>391</v>
      </c>
      <c r="K301" t="s">
        <v>887</v>
      </c>
      <c r="L301" t="s">
        <v>71</v>
      </c>
      <c r="M301">
        <v>7</v>
      </c>
      <c r="N301" t="s">
        <v>1295</v>
      </c>
      <c r="O301" t="s">
        <v>1296</v>
      </c>
      <c r="P301" s="44">
        <v>1</v>
      </c>
      <c r="Q301" s="26">
        <f t="shared" si="48"/>
        <v>60000</v>
      </c>
      <c r="R301" s="17">
        <f t="shared" si="49"/>
        <v>460</v>
      </c>
      <c r="S301" s="20">
        <f t="shared" si="50"/>
        <v>99.8</v>
      </c>
      <c r="T301" s="18">
        <f t="shared" si="51"/>
        <v>0.217</v>
      </c>
      <c r="U301" s="12">
        <f t="shared" si="58"/>
        <v>1.0002004008016032</v>
      </c>
      <c r="V301" s="17">
        <f t="shared" si="52"/>
        <v>285.83145885891111</v>
      </c>
      <c r="W301" s="18">
        <f t="shared" si="53"/>
        <v>2.8640426739369853</v>
      </c>
      <c r="X301" s="26">
        <f t="shared" si="54"/>
        <v>209.91391304347826</v>
      </c>
    </row>
    <row r="302" spans="1:24" x14ac:dyDescent="0.35">
      <c r="A302" s="12">
        <f t="shared" si="59"/>
        <v>301</v>
      </c>
      <c r="B302" s="12">
        <f t="shared" si="55"/>
        <v>279682731894.21301</v>
      </c>
      <c r="C302" s="12">
        <f t="shared" si="56"/>
        <v>155</v>
      </c>
      <c r="D302" s="12">
        <f t="shared" si="57"/>
        <v>1</v>
      </c>
      <c r="E302" t="s">
        <v>1297</v>
      </c>
      <c r="F302" t="s">
        <v>1293</v>
      </c>
      <c r="G302" t="s">
        <v>1298</v>
      </c>
      <c r="H302" t="s">
        <v>120</v>
      </c>
      <c r="I302" t="s">
        <v>516</v>
      </c>
      <c r="J302" t="s">
        <v>1299</v>
      </c>
      <c r="K302" t="s">
        <v>1300</v>
      </c>
      <c r="L302" t="s">
        <v>34</v>
      </c>
      <c r="M302">
        <v>7</v>
      </c>
      <c r="N302" t="s">
        <v>1301</v>
      </c>
      <c r="O302" t="s">
        <v>1302</v>
      </c>
      <c r="P302" s="44">
        <v>1</v>
      </c>
      <c r="Q302" s="26">
        <f t="shared" si="48"/>
        <v>65000</v>
      </c>
      <c r="R302" s="17">
        <f t="shared" si="49"/>
        <v>450</v>
      </c>
      <c r="S302" s="20">
        <f t="shared" si="50"/>
        <v>99.8</v>
      </c>
      <c r="T302" s="18">
        <f t="shared" si="51"/>
        <v>0.222</v>
      </c>
      <c r="U302" s="12">
        <f t="shared" si="58"/>
        <v>1.0010020040080161</v>
      </c>
      <c r="V302" s="17">
        <f t="shared" si="52"/>
        <v>279.61773149241304</v>
      </c>
      <c r="W302" s="18">
        <f t="shared" si="53"/>
        <v>2.8017808766774857</v>
      </c>
      <c r="X302" s="26">
        <f t="shared" si="54"/>
        <v>232.46022222222223</v>
      </c>
    </row>
    <row r="303" spans="1:24" x14ac:dyDescent="0.35">
      <c r="A303" s="12">
        <f t="shared" si="59"/>
        <v>302</v>
      </c>
      <c r="B303" s="12">
        <f t="shared" si="55"/>
        <v>192660503712.5401</v>
      </c>
      <c r="C303" s="12">
        <f t="shared" si="56"/>
        <v>47</v>
      </c>
      <c r="D303" s="12">
        <f t="shared" si="57"/>
        <v>1</v>
      </c>
      <c r="E303" t="s">
        <v>645</v>
      </c>
      <c r="F303" t="s">
        <v>1303</v>
      </c>
      <c r="G303" t="s">
        <v>1240</v>
      </c>
      <c r="H303" t="s">
        <v>150</v>
      </c>
      <c r="I303" t="s">
        <v>92</v>
      </c>
      <c r="J303" t="s">
        <v>683</v>
      </c>
      <c r="K303" t="s">
        <v>404</v>
      </c>
      <c r="L303" t="s">
        <v>62</v>
      </c>
      <c r="M303">
        <v>5</v>
      </c>
      <c r="N303" t="s">
        <v>1304</v>
      </c>
      <c r="O303" t="s">
        <v>1305</v>
      </c>
      <c r="P303" s="44">
        <v>1</v>
      </c>
      <c r="Q303" s="26">
        <f t="shared" si="48"/>
        <v>34955</v>
      </c>
      <c r="R303" s="17">
        <f t="shared" si="49"/>
        <v>310</v>
      </c>
      <c r="S303" s="20">
        <f t="shared" si="50"/>
        <v>48.1</v>
      </c>
      <c r="T303" s="18">
        <f t="shared" si="51"/>
        <v>0.155</v>
      </c>
      <c r="U303" s="12">
        <f t="shared" si="58"/>
        <v>0.99896049896049899</v>
      </c>
      <c r="V303" s="17">
        <f t="shared" si="52"/>
        <v>192.62554836144008</v>
      </c>
      <c r="W303" s="18">
        <f t="shared" si="53"/>
        <v>4.0046891551234944</v>
      </c>
      <c r="X303" s="26">
        <f t="shared" si="54"/>
        <v>181.4660635483871</v>
      </c>
    </row>
    <row r="304" spans="1:24" x14ac:dyDescent="0.35">
      <c r="A304" s="12">
        <f t="shared" si="59"/>
        <v>303</v>
      </c>
      <c r="B304" s="12">
        <f t="shared" si="55"/>
        <v>214437900538.18332</v>
      </c>
      <c r="C304" s="12">
        <f t="shared" si="56"/>
        <v>68</v>
      </c>
      <c r="D304" s="12">
        <f t="shared" si="57"/>
        <v>1</v>
      </c>
      <c r="E304" t="s">
        <v>1306</v>
      </c>
      <c r="F304" t="s">
        <v>1307</v>
      </c>
      <c r="G304" t="s">
        <v>659</v>
      </c>
      <c r="H304" t="s">
        <v>120</v>
      </c>
      <c r="I304" t="s">
        <v>509</v>
      </c>
      <c r="J304" t="s">
        <v>1308</v>
      </c>
      <c r="K304" t="s">
        <v>274</v>
      </c>
      <c r="L304" t="s">
        <v>62</v>
      </c>
      <c r="M304">
        <v>7</v>
      </c>
      <c r="N304" t="s">
        <v>36</v>
      </c>
      <c r="O304" t="s">
        <v>1309</v>
      </c>
      <c r="P304" s="44">
        <v>1</v>
      </c>
      <c r="Q304" s="26">
        <f t="shared" si="48"/>
        <v>64306</v>
      </c>
      <c r="R304" s="17">
        <f t="shared" si="49"/>
        <v>345</v>
      </c>
      <c r="S304" s="20">
        <f t="shared" si="50"/>
        <v>90</v>
      </c>
      <c r="T304" s="18">
        <f t="shared" si="51"/>
        <v>0.26100000000000001</v>
      </c>
      <c r="U304" s="12">
        <f t="shared" si="58"/>
        <v>1.0005000000000002</v>
      </c>
      <c r="V304" s="17">
        <f t="shared" si="52"/>
        <v>214.37359414418333</v>
      </c>
      <c r="W304" s="18">
        <f t="shared" si="53"/>
        <v>2.3819288238242593</v>
      </c>
      <c r="X304" s="26">
        <f t="shared" si="54"/>
        <v>299.97164649275362</v>
      </c>
    </row>
    <row r="305" spans="1:24" x14ac:dyDescent="0.35">
      <c r="A305" s="12">
        <f t="shared" si="59"/>
        <v>304</v>
      </c>
      <c r="B305" s="12">
        <f t="shared" si="55"/>
        <v>304647641365.10529</v>
      </c>
      <c r="C305" s="12">
        <f t="shared" si="56"/>
        <v>182</v>
      </c>
      <c r="D305" s="12">
        <f t="shared" si="57"/>
        <v>1</v>
      </c>
      <c r="E305" t="s">
        <v>1310</v>
      </c>
      <c r="F305" t="s">
        <v>1311</v>
      </c>
      <c r="G305" t="s">
        <v>74</v>
      </c>
      <c r="H305" t="s">
        <v>49</v>
      </c>
      <c r="I305" t="s">
        <v>1053</v>
      </c>
      <c r="J305" t="s">
        <v>411</v>
      </c>
      <c r="K305" t="s">
        <v>158</v>
      </c>
      <c r="L305" t="s">
        <v>34</v>
      </c>
      <c r="M305">
        <v>5</v>
      </c>
      <c r="N305" t="s">
        <v>1312</v>
      </c>
      <c r="O305" t="s">
        <v>1313</v>
      </c>
      <c r="P305" s="44">
        <v>0</v>
      </c>
      <c r="Q305" s="26">
        <f t="shared" si="48"/>
        <v>175000</v>
      </c>
      <c r="R305" s="17">
        <f t="shared" si="49"/>
        <v>490</v>
      </c>
      <c r="S305" s="20">
        <f t="shared" si="50"/>
        <v>101.7</v>
      </c>
      <c r="T305" s="18">
        <f t="shared" si="51"/>
        <v>0.20799999999999999</v>
      </c>
      <c r="U305" s="12">
        <f t="shared" si="58"/>
        <v>1.0021632251720747</v>
      </c>
      <c r="V305" s="17">
        <f t="shared" si="52"/>
        <v>304.47264095840529</v>
      </c>
      <c r="W305" s="18">
        <f t="shared" si="53"/>
        <v>2.9938312778604255</v>
      </c>
      <c r="X305" s="26">
        <f t="shared" si="54"/>
        <v>574.76428571428573</v>
      </c>
    </row>
    <row r="306" spans="1:24" x14ac:dyDescent="0.35">
      <c r="A306" s="12">
        <f t="shared" si="59"/>
        <v>305</v>
      </c>
      <c r="B306" s="12">
        <f t="shared" si="55"/>
        <v>292098186608.40918</v>
      </c>
      <c r="C306" s="12">
        <f t="shared" si="56"/>
        <v>168</v>
      </c>
      <c r="D306" s="12">
        <f t="shared" si="57"/>
        <v>1</v>
      </c>
      <c r="E306" t="s">
        <v>1314</v>
      </c>
      <c r="F306" t="s">
        <v>1315</v>
      </c>
      <c r="G306" t="s">
        <v>625</v>
      </c>
      <c r="H306" t="s">
        <v>120</v>
      </c>
      <c r="I306" t="s">
        <v>156</v>
      </c>
      <c r="J306" t="s">
        <v>165</v>
      </c>
      <c r="K306" t="s">
        <v>1064</v>
      </c>
      <c r="L306" t="s">
        <v>71</v>
      </c>
      <c r="M306">
        <v>5</v>
      </c>
      <c r="N306" t="s">
        <v>908</v>
      </c>
      <c r="O306" t="s">
        <v>1316</v>
      </c>
      <c r="P306" s="44">
        <v>1</v>
      </c>
      <c r="Q306" s="26">
        <f t="shared" si="48"/>
        <v>53000</v>
      </c>
      <c r="R306" s="17">
        <f t="shared" si="49"/>
        <v>470</v>
      </c>
      <c r="S306" s="20">
        <f t="shared" si="50"/>
        <v>77</v>
      </c>
      <c r="T306" s="18">
        <f t="shared" si="51"/>
        <v>0.16400000000000001</v>
      </c>
      <c r="U306" s="12">
        <f t="shared" si="58"/>
        <v>1.0010389610389612</v>
      </c>
      <c r="V306" s="17">
        <f t="shared" si="52"/>
        <v>292.04518622540917</v>
      </c>
      <c r="W306" s="18">
        <f t="shared" si="53"/>
        <v>3.7927946263040151</v>
      </c>
      <c r="X306" s="26">
        <f t="shared" si="54"/>
        <v>181.47876595744683</v>
      </c>
    </row>
    <row r="307" spans="1:24" x14ac:dyDescent="0.35">
      <c r="A307" s="12">
        <f t="shared" si="59"/>
        <v>306</v>
      </c>
      <c r="B307" s="12">
        <f t="shared" si="55"/>
        <v>323169823450.89954</v>
      </c>
      <c r="C307" s="12">
        <f t="shared" si="56"/>
        <v>192</v>
      </c>
      <c r="D307" s="12">
        <f t="shared" si="57"/>
        <v>1</v>
      </c>
      <c r="E307" t="s">
        <v>1317</v>
      </c>
      <c r="F307" t="s">
        <v>1318</v>
      </c>
      <c r="G307" t="s">
        <v>515</v>
      </c>
      <c r="H307" t="s">
        <v>120</v>
      </c>
      <c r="I307" t="s">
        <v>1090</v>
      </c>
      <c r="J307" t="s">
        <v>60</v>
      </c>
      <c r="K307" t="s">
        <v>1319</v>
      </c>
      <c r="L307" t="s">
        <v>71</v>
      </c>
      <c r="M307">
        <v>5</v>
      </c>
      <c r="N307" t="s">
        <v>1274</v>
      </c>
      <c r="O307" t="s">
        <v>1320</v>
      </c>
      <c r="P307" s="44">
        <v>1</v>
      </c>
      <c r="Q307" s="26">
        <f t="shared" si="48"/>
        <v>56000</v>
      </c>
      <c r="R307" s="17">
        <f t="shared" si="49"/>
        <v>520</v>
      </c>
      <c r="S307" s="20">
        <f t="shared" si="50"/>
        <v>86</v>
      </c>
      <c r="T307" s="18">
        <f t="shared" si="51"/>
        <v>0.16500000000000001</v>
      </c>
      <c r="U307" s="12">
        <f t="shared" si="58"/>
        <v>0.99767441860465123</v>
      </c>
      <c r="V307" s="17">
        <f t="shared" si="52"/>
        <v>323.11382305789954</v>
      </c>
      <c r="W307" s="18">
        <f t="shared" si="53"/>
        <v>3.7571374774174364</v>
      </c>
      <c r="X307" s="26">
        <f t="shared" si="54"/>
        <v>173.31353846153846</v>
      </c>
    </row>
    <row r="308" spans="1:24" x14ac:dyDescent="0.35">
      <c r="A308" s="12">
        <f t="shared" si="59"/>
        <v>307</v>
      </c>
      <c r="B308" s="12">
        <f t="shared" si="55"/>
        <v>316955096093.40143</v>
      </c>
      <c r="C308" s="12">
        <f t="shared" si="56"/>
        <v>186</v>
      </c>
      <c r="D308" s="12">
        <f t="shared" si="57"/>
        <v>1</v>
      </c>
      <c r="E308" t="s">
        <v>1321</v>
      </c>
      <c r="F308" t="s">
        <v>1322</v>
      </c>
      <c r="G308" t="s">
        <v>528</v>
      </c>
      <c r="H308" t="s">
        <v>120</v>
      </c>
      <c r="I308" t="s">
        <v>869</v>
      </c>
      <c r="J308" t="s">
        <v>1323</v>
      </c>
      <c r="K308" t="s">
        <v>870</v>
      </c>
      <c r="L308" t="s">
        <v>71</v>
      </c>
      <c r="M308">
        <v>5</v>
      </c>
      <c r="N308" t="s">
        <v>1274</v>
      </c>
      <c r="O308" t="s">
        <v>1324</v>
      </c>
      <c r="P308" s="44">
        <v>1</v>
      </c>
      <c r="Q308" s="26">
        <f t="shared" si="48"/>
        <v>55000</v>
      </c>
      <c r="R308" s="17">
        <f t="shared" si="49"/>
        <v>510</v>
      </c>
      <c r="S308" s="20">
        <f t="shared" si="50"/>
        <v>94</v>
      </c>
      <c r="T308" s="18">
        <f t="shared" si="51"/>
        <v>0.184</v>
      </c>
      <c r="U308" s="12">
        <f t="shared" si="58"/>
        <v>0.99829787234042544</v>
      </c>
      <c r="V308" s="17">
        <f t="shared" si="52"/>
        <v>316.90009569140142</v>
      </c>
      <c r="W308" s="18">
        <f t="shared" si="53"/>
        <v>3.3712776137383131</v>
      </c>
      <c r="X308" s="26">
        <f t="shared" si="54"/>
        <v>173.55627450980393</v>
      </c>
    </row>
    <row r="309" spans="1:24" x14ac:dyDescent="0.35">
      <c r="A309" s="12">
        <f t="shared" si="59"/>
        <v>308</v>
      </c>
      <c r="B309" s="12">
        <f t="shared" si="55"/>
        <v>295212050311.6582</v>
      </c>
      <c r="C309" s="12">
        <f t="shared" si="56"/>
        <v>174</v>
      </c>
      <c r="D309" s="12">
        <f t="shared" si="57"/>
        <v>1</v>
      </c>
      <c r="E309" t="s">
        <v>1325</v>
      </c>
      <c r="F309" t="s">
        <v>1322</v>
      </c>
      <c r="G309" t="s">
        <v>675</v>
      </c>
      <c r="H309" t="s">
        <v>224</v>
      </c>
      <c r="I309" t="s">
        <v>319</v>
      </c>
      <c r="J309" t="s">
        <v>1195</v>
      </c>
      <c r="K309" t="s">
        <v>743</v>
      </c>
      <c r="L309" t="s">
        <v>34</v>
      </c>
      <c r="M309">
        <v>5</v>
      </c>
      <c r="N309" t="s">
        <v>1295</v>
      </c>
      <c r="O309" t="s">
        <v>1296</v>
      </c>
      <c r="P309" s="44">
        <v>1</v>
      </c>
      <c r="Q309" s="26">
        <f t="shared" si="48"/>
        <v>60000</v>
      </c>
      <c r="R309" s="17">
        <f t="shared" si="49"/>
        <v>475</v>
      </c>
      <c r="S309" s="20">
        <f t="shared" si="50"/>
        <v>94</v>
      </c>
      <c r="T309" s="18">
        <f t="shared" si="51"/>
        <v>0.19800000000000001</v>
      </c>
      <c r="U309" s="12">
        <f t="shared" si="58"/>
        <v>1.0005319148936171</v>
      </c>
      <c r="V309" s="17">
        <f t="shared" si="52"/>
        <v>295.15204990865823</v>
      </c>
      <c r="W309" s="18">
        <f t="shared" si="53"/>
        <v>3.1399154245601939</v>
      </c>
      <c r="X309" s="26">
        <f t="shared" si="54"/>
        <v>203.28505263157894</v>
      </c>
    </row>
    <row r="310" spans="1:24" x14ac:dyDescent="0.35">
      <c r="A310" s="12">
        <f t="shared" si="59"/>
        <v>309</v>
      </c>
      <c r="B310" s="12">
        <f t="shared" si="55"/>
        <v>251790958748.17172</v>
      </c>
      <c r="C310" s="12">
        <f t="shared" si="56"/>
        <v>118</v>
      </c>
      <c r="D310" s="12">
        <f>COUNTIFS($C$2:$C$310,C310)</f>
        <v>1</v>
      </c>
      <c r="E310" t="s">
        <v>1326</v>
      </c>
      <c r="F310" t="s">
        <v>1327</v>
      </c>
      <c r="G310" t="s">
        <v>363</v>
      </c>
      <c r="H310" t="s">
        <v>83</v>
      </c>
      <c r="I310" t="s">
        <v>50</v>
      </c>
      <c r="J310" t="s">
        <v>1121</v>
      </c>
      <c r="K310" t="s">
        <v>179</v>
      </c>
      <c r="L310" t="s">
        <v>34</v>
      </c>
      <c r="M310">
        <v>5</v>
      </c>
      <c r="N310" t="s">
        <v>36</v>
      </c>
      <c r="O310" t="s">
        <v>1328</v>
      </c>
      <c r="P310" s="44">
        <v>0</v>
      </c>
      <c r="Q310" s="26">
        <f t="shared" si="48"/>
        <v>135000</v>
      </c>
      <c r="R310" s="17">
        <f t="shared" si="49"/>
        <v>405</v>
      </c>
      <c r="S310" s="20">
        <f t="shared" si="50"/>
        <v>95</v>
      </c>
      <c r="T310" s="18">
        <f t="shared" si="51"/>
        <v>0.23499999999999999</v>
      </c>
      <c r="U310" s="12">
        <f>T310/(S310/R310)</f>
        <v>1.0018421052631579</v>
      </c>
      <c r="V310" s="17">
        <f t="shared" si="52"/>
        <v>251.65595834317173</v>
      </c>
      <c r="W310" s="18">
        <f t="shared" si="53"/>
        <v>2.6490100878228602</v>
      </c>
      <c r="X310" s="26">
        <f>Q310/V310</f>
        <v>536.44666666666672</v>
      </c>
    </row>
    <row r="312" spans="1:24" ht="43.5" x14ac:dyDescent="0.35">
      <c r="A312" s="31" t="str">
        <f>A1</f>
        <v>Kaggle Dataset index</v>
      </c>
      <c r="C312" s="31" t="str">
        <f>C1</f>
        <v>Model ecar Index</v>
      </c>
      <c r="Q312" s="45"/>
    </row>
    <row r="313" spans="1:24" x14ac:dyDescent="0.35">
      <c r="A313">
        <f>MATCH($C313,$C$2:$C$310,0)</f>
        <v>180</v>
      </c>
      <c r="C313">
        <v>1</v>
      </c>
      <c r="E313" t="str" cm="1">
        <f t="array" ref="E313">INDEX(E$2:E$310,$A313)</f>
        <v xml:space="preserve">Mazda MX-30 </v>
      </c>
      <c r="F313" t="str" cm="1">
        <f t="array" ref="F313">INDEX(F$2:F$310,$A313)</f>
        <v>30 kWh useable battery          Available since May 2022</v>
      </c>
      <c r="G313" t="str" cm="1">
        <f t="array" ref="G313">INDEX(G$2:G$310,$A313)</f>
        <v>9.7 sec</v>
      </c>
      <c r="H313" t="str" cm="1">
        <f t="array" ref="H313">INDEX(H$2:H$310,$A313)</f>
        <v>140 km/h</v>
      </c>
      <c r="I313" t="str" cm="1">
        <f t="array" ref="I313">INDEX(I$2:I$310,$A313)</f>
        <v>170 km</v>
      </c>
      <c r="J313" t="str" cm="1">
        <f t="array" ref="J313">INDEX(J$2:J$310,$A313)</f>
        <v>176 Wh/km</v>
      </c>
      <c r="K313" t="str" cm="1">
        <f t="array" ref="K313">INDEX(K$2:K$310,$A313)</f>
        <v>210 km/h</v>
      </c>
      <c r="L313" t="str" cm="1">
        <f t="array" ref="L313">INDEX(L$2:L$310,$A313)</f>
        <v>Front Wheel Drive</v>
      </c>
      <c r="M313" cm="1">
        <f t="array" ref="M313">INDEX(M$2:M$310,$A313)</f>
        <v>5</v>
      </c>
      <c r="N313" t="str" cm="1">
        <f t="array" ref="N313">INDEX(N$2:N$310,$A313)</f>
        <v>â‚¬35,990</v>
      </c>
      <c r="O313" t="str" cm="1">
        <f t="array" ref="O313">INDEX(O$2:O$310,$A313)</f>
        <v>Â£30,050</v>
      </c>
      <c r="P313" s="44" cm="1">
        <f t="array" ref="P313">INDEX(P$2:P$310,$A313)</f>
        <v>1</v>
      </c>
      <c r="Q313" s="26" cm="1">
        <f t="array" ref="Q313">INDEX(Q$2:Q$310,$A313)</f>
        <v>30050</v>
      </c>
      <c r="R313" s="17">
        <f t="shared" ref="R313:R344" si="60">1*LEFT(I313,FIND(" ",I313)-1)</f>
        <v>170</v>
      </c>
      <c r="S313" s="20">
        <f t="shared" ref="S313:S344" si="61">1*LEFT(F313,FIND("k",F313)-2)</f>
        <v>30</v>
      </c>
      <c r="T313" s="18">
        <f t="shared" ref="T313:T344" si="62">LEFT(J313,FIND("W",J313)-1)/1000</f>
        <v>0.17599999999999999</v>
      </c>
      <c r="U313" s="12">
        <f>T313/(S313/R313)</f>
        <v>0.99733333333333318</v>
      </c>
      <c r="V313" s="17">
        <f>R313/1.60934</f>
        <v>105.63336523046715</v>
      </c>
      <c r="W313" s="18">
        <f t="shared" ref="W313:W344" si="63">V313/S313</f>
        <v>3.5211121743489051</v>
      </c>
      <c r="X313" s="26">
        <f t="shared" ref="X313:X376" si="64">Q313/V313</f>
        <v>284.47451176470588</v>
      </c>
    </row>
    <row r="314" spans="1:24" x14ac:dyDescent="0.35">
      <c r="A314">
        <f t="shared" ref="A314:A377" si="65">MATCH($C314,$C$2:$C$310,0)</f>
        <v>12</v>
      </c>
      <c r="C314">
        <v>2</v>
      </c>
      <c r="E314" t="str" cm="1">
        <f t="array" ref="E314">INDEX(E$2:E$310,$A314)</f>
        <v>Honda e Advance</v>
      </c>
      <c r="F314" t="str" cm="1">
        <f t="array" ref="F314">INDEX(F$2:F$310,$A314)</f>
        <v>28.5 kWh useable battery          Available since August 2020</v>
      </c>
      <c r="G314" t="str" cm="1">
        <f t="array" ref="G314">INDEX(G$2:G$310,$A314)</f>
        <v>8.3 sec</v>
      </c>
      <c r="H314" t="str" cm="1">
        <f t="array" ref="H314">INDEX(H$2:H$310,$A314)</f>
        <v>145 km/h</v>
      </c>
      <c r="I314" t="str" cm="1">
        <f t="array" ref="I314">INDEX(I$2:I$310,$A314)</f>
        <v>170 km</v>
      </c>
      <c r="J314" t="str" cm="1">
        <f t="array" ref="J314">INDEX(J$2:J$310,$A314)</f>
        <v>168 Wh/km</v>
      </c>
      <c r="K314" t="str" cm="1">
        <f t="array" ref="K314">INDEX(K$2:K$310,$A314)</f>
        <v>180 km/h</v>
      </c>
      <c r="L314" t="str" cm="1">
        <f t="array" ref="L314">INDEX(L$2:L$310,$A314)</f>
        <v>Rear Wheel Drive</v>
      </c>
      <c r="M314" cm="1">
        <f t="array" ref="M314">INDEX(M$2:M$310,$A314)</f>
        <v>4</v>
      </c>
      <c r="N314" t="str" cm="1">
        <f t="array" ref="N314">INDEX(N$2:N$310,$A314)</f>
        <v>â‚¬39,900</v>
      </c>
      <c r="O314" t="str" cm="1">
        <f t="array" ref="O314">INDEX(O$2:O$310,$A314)</f>
        <v>Â£36,920</v>
      </c>
      <c r="P314" s="44" cm="1">
        <f t="array" ref="P314">INDEX(P$2:P$310,$A314)</f>
        <v>1</v>
      </c>
      <c r="Q314" s="26" cm="1">
        <f t="array" ref="Q314">INDEX(Q$2:Q$310,$A314)</f>
        <v>36920</v>
      </c>
      <c r="R314" s="17">
        <f t="shared" si="60"/>
        <v>170</v>
      </c>
      <c r="S314" s="20">
        <f t="shared" si="61"/>
        <v>28.5</v>
      </c>
      <c r="T314" s="18">
        <f t="shared" si="62"/>
        <v>0.16800000000000001</v>
      </c>
      <c r="U314" s="12">
        <f t="shared" ref="U314:U377" si="66">T314/(S314/R314)</f>
        <v>1.0021052631578948</v>
      </c>
      <c r="V314" s="17">
        <f t="shared" ref="V314:V377" si="67">R314/1.60934</f>
        <v>105.63336523046715</v>
      </c>
      <c r="W314" s="18">
        <f t="shared" si="63"/>
        <v>3.7064338677356896</v>
      </c>
      <c r="X314" s="26">
        <f t="shared" si="64"/>
        <v>349.51078117647057</v>
      </c>
    </row>
    <row r="315" spans="1:24" x14ac:dyDescent="0.35">
      <c r="A315">
        <f t="shared" si="65"/>
        <v>294</v>
      </c>
      <c r="C315">
        <v>3</v>
      </c>
      <c r="E315" t="str" cm="1">
        <f t="array" ref="E315">INDEX(E$2:E$310,$A315)</f>
        <v>Mini Cooper SE Convertible</v>
      </c>
      <c r="F315" t="str" cm="1">
        <f t="array" ref="F315">INDEX(F$2:F$310,$A315)</f>
        <v>28.9 kWh useable battery          Available since April 2023</v>
      </c>
      <c r="G315" t="str" cm="1">
        <f t="array" ref="G315">INDEX(G$2:G$310,$A315)</f>
        <v>8.2 sec</v>
      </c>
      <c r="H315" t="str" cm="1">
        <f t="array" ref="H315">INDEX(H$2:H$310,$A315)</f>
        <v>150 km/h</v>
      </c>
      <c r="I315" t="str" cm="1">
        <f t="array" ref="I315">INDEX(I$2:I$310,$A315)</f>
        <v>170 km</v>
      </c>
      <c r="J315" t="str" cm="1">
        <f t="array" ref="J315">INDEX(J$2:J$310,$A315)</f>
        <v>170 Wh/km</v>
      </c>
      <c r="K315" t="str" cm="1">
        <f t="array" ref="K315">INDEX(K$2:K$310,$A315)</f>
        <v>240 km/h</v>
      </c>
      <c r="L315" t="str" cm="1">
        <f t="array" ref="L315">INDEX(L$2:L$310,$A315)</f>
        <v>Front Wheel Drive</v>
      </c>
      <c r="M315" cm="1">
        <f t="array" ref="M315">INDEX(M$2:M$310,$A315)</f>
        <v>4</v>
      </c>
      <c r="N315" t="str" cm="1">
        <f t="array" ref="N315">INDEX(N$2:N$310,$A315)</f>
        <v>â‚¬60,000</v>
      </c>
      <c r="O315" t="str" cm="1">
        <f t="array" ref="O315">INDEX(O$2:O$310,$A315)</f>
        <v>Â£52,500</v>
      </c>
      <c r="P315" s="44" cm="1">
        <f t="array" ref="P315">INDEX(P$2:P$310,$A315)</f>
        <v>1</v>
      </c>
      <c r="Q315" s="26" cm="1">
        <f t="array" ref="Q315">INDEX(Q$2:Q$310,$A315)</f>
        <v>52500</v>
      </c>
      <c r="R315" s="17">
        <f t="shared" si="60"/>
        <v>170</v>
      </c>
      <c r="S315" s="20">
        <f t="shared" si="61"/>
        <v>28.9</v>
      </c>
      <c r="T315" s="18">
        <f t="shared" si="62"/>
        <v>0.17</v>
      </c>
      <c r="U315" s="12">
        <f t="shared" si="66"/>
        <v>1.0000000000000002</v>
      </c>
      <c r="V315" s="17">
        <f t="shared" si="67"/>
        <v>105.63336523046715</v>
      </c>
      <c r="W315" s="18">
        <f t="shared" si="63"/>
        <v>3.6551337449988637</v>
      </c>
      <c r="X315" s="26">
        <f t="shared" si="64"/>
        <v>497.00205882352941</v>
      </c>
    </row>
    <row r="316" spans="1:24" x14ac:dyDescent="0.35">
      <c r="A316">
        <f t="shared" si="65"/>
        <v>56</v>
      </c>
      <c r="C316">
        <v>4</v>
      </c>
      <c r="E316" t="str" cm="1">
        <f t="array" ref="E316">INDEX(E$2:E$310,$A316)</f>
        <v xml:space="preserve">Mini Cooper SE </v>
      </c>
      <c r="F316" t="str" cm="1">
        <f t="array" ref="F316">INDEX(F$2:F$310,$A316)</f>
        <v>28.9 kWh useable battery          Available since March 2021</v>
      </c>
      <c r="G316" t="str" cm="1">
        <f t="array" ref="G316">INDEX(G$2:G$310,$A316)</f>
        <v>7.3 sec</v>
      </c>
      <c r="H316" t="str" cm="1">
        <f t="array" ref="H316">INDEX(H$2:H$310,$A316)</f>
        <v>150 km/h</v>
      </c>
      <c r="I316" t="str" cm="1">
        <f t="array" ref="I316">INDEX(I$2:I$310,$A316)</f>
        <v>180 km</v>
      </c>
      <c r="J316" t="str" cm="1">
        <f t="array" ref="J316">INDEX(J$2:J$310,$A316)</f>
        <v>161 Wh/km</v>
      </c>
      <c r="K316" t="str" cm="1">
        <f t="array" ref="K316">INDEX(K$2:K$310,$A316)</f>
        <v>260 km/h</v>
      </c>
      <c r="L316" t="str" cm="1">
        <f t="array" ref="L316">INDEX(L$2:L$310,$A316)</f>
        <v>Front Wheel Drive</v>
      </c>
      <c r="M316" cm="1">
        <f t="array" ref="M316">INDEX(M$2:M$310,$A316)</f>
        <v>4</v>
      </c>
      <c r="N316" t="str" cm="1">
        <f t="array" ref="N316">INDEX(N$2:N$310,$A316)</f>
        <v>â‚¬35,700</v>
      </c>
      <c r="O316" t="str" cm="1">
        <f t="array" ref="O316">INDEX(O$2:O$310,$A316)</f>
        <v>Â£29,000</v>
      </c>
      <c r="P316" s="44" cm="1">
        <f t="array" ref="P316">INDEX(P$2:P$310,$A316)</f>
        <v>1</v>
      </c>
      <c r="Q316" s="26" cm="1">
        <f t="array" ref="Q316">INDEX(Q$2:Q$310,$A316)</f>
        <v>29000</v>
      </c>
      <c r="R316" s="17">
        <f t="shared" si="60"/>
        <v>180</v>
      </c>
      <c r="S316" s="20">
        <f t="shared" si="61"/>
        <v>28.9</v>
      </c>
      <c r="T316" s="18">
        <f t="shared" si="62"/>
        <v>0.161</v>
      </c>
      <c r="U316" s="12">
        <f t="shared" si="66"/>
        <v>1.0027681660899657</v>
      </c>
      <c r="V316" s="17">
        <f t="shared" si="67"/>
        <v>111.84709259696521</v>
      </c>
      <c r="W316" s="18">
        <f t="shared" si="63"/>
        <v>3.8701416123517376</v>
      </c>
      <c r="X316" s="26">
        <f t="shared" si="64"/>
        <v>259.28255555555558</v>
      </c>
    </row>
    <row r="317" spans="1:24" x14ac:dyDescent="0.35">
      <c r="A317">
        <f t="shared" si="65"/>
        <v>127</v>
      </c>
      <c r="C317">
        <v>5</v>
      </c>
      <c r="E317" t="str" cm="1">
        <f t="array" ref="E317">INDEX(E$2:E$310,$A317)</f>
        <v>Citroen e-Jumpy Combi XL 50 kWh</v>
      </c>
      <c r="F317" t="str" cm="1">
        <f t="array" ref="F317">INDEX(F$2:F$310,$A317)</f>
        <v>46.3 kWh useable battery          Available since November 2020</v>
      </c>
      <c r="G317" t="str" cm="1">
        <f t="array" ref="G317">INDEX(G$2:G$310,$A317)</f>
        <v>12.1 sec</v>
      </c>
      <c r="H317" t="str" cm="1">
        <f t="array" ref="H317">INDEX(H$2:H$310,$A317)</f>
        <v>130 km/h</v>
      </c>
      <c r="I317" t="str" cm="1">
        <f t="array" ref="I317">INDEX(I$2:I$310,$A317)</f>
        <v>180 km</v>
      </c>
      <c r="J317" t="str" cm="1">
        <f t="array" ref="J317">INDEX(J$2:J$310,$A317)</f>
        <v>257 Wh/km</v>
      </c>
      <c r="K317" t="str" cm="1">
        <f t="array" ref="K317">INDEX(K$2:K$310,$A317)</f>
        <v>290 km/h</v>
      </c>
      <c r="L317" t="str" cm="1">
        <f t="array" ref="L317">INDEX(L$2:L$310,$A317)</f>
        <v>Front Wheel Drive</v>
      </c>
      <c r="M317" cm="1">
        <f t="array" ref="M317">INDEX(M$2:M$310,$A317)</f>
        <v>7</v>
      </c>
      <c r="N317" t="str" cm="1">
        <f t="array" ref="N317">INDEX(N$2:N$310,$A317)</f>
        <v>â‚¬52,730</v>
      </c>
      <c r="O317" t="str" cm="1">
        <f t="array" ref="O317">INDEX(O$2:O$310,$A317)</f>
        <v>Â£35,995</v>
      </c>
      <c r="P317" s="44" cm="1">
        <f t="array" ref="P317">INDEX(P$2:P$310,$A317)</f>
        <v>1</v>
      </c>
      <c r="Q317" s="26" cm="1">
        <f t="array" ref="Q317">INDEX(Q$2:Q$310,$A317)</f>
        <v>35995</v>
      </c>
      <c r="R317" s="17">
        <f t="shared" si="60"/>
        <v>180</v>
      </c>
      <c r="S317" s="20">
        <f t="shared" si="61"/>
        <v>46.3</v>
      </c>
      <c r="T317" s="18">
        <f t="shared" si="62"/>
        <v>0.25700000000000001</v>
      </c>
      <c r="U317" s="12">
        <f t="shared" si="66"/>
        <v>0.99913606911447106</v>
      </c>
      <c r="V317" s="17">
        <f t="shared" si="67"/>
        <v>111.84709259696521</v>
      </c>
      <c r="W317" s="18">
        <f t="shared" si="63"/>
        <v>2.4157039437789463</v>
      </c>
      <c r="X317" s="26">
        <f t="shared" si="64"/>
        <v>321.82329611111112</v>
      </c>
    </row>
    <row r="318" spans="1:24" x14ac:dyDescent="0.35">
      <c r="A318">
        <f t="shared" si="65"/>
        <v>131</v>
      </c>
      <c r="C318">
        <v>6</v>
      </c>
      <c r="E318" t="str" cm="1">
        <f t="array" ref="E318">INDEX(E$2:E$310,$A318)</f>
        <v>Opel Vivaro-e Combi L 50 kWh</v>
      </c>
      <c r="F318" t="str" cm="1">
        <f t="array" ref="F318">INDEX(F$2:F$310,$A318)</f>
        <v>46.3 kWh useable battery          Available since October 2020</v>
      </c>
      <c r="G318" t="str" cm="1">
        <f t="array" ref="G318">INDEX(G$2:G$310,$A318)</f>
        <v>12.1 sec</v>
      </c>
      <c r="H318" t="str" cm="1">
        <f t="array" ref="H318">INDEX(H$2:H$310,$A318)</f>
        <v>130 km/h</v>
      </c>
      <c r="I318" t="str" cm="1">
        <f t="array" ref="I318">INDEX(I$2:I$310,$A318)</f>
        <v>180 km</v>
      </c>
      <c r="J318" t="str" cm="1">
        <f t="array" ref="J318">INDEX(J$2:J$310,$A318)</f>
        <v>257 Wh/km</v>
      </c>
      <c r="K318" t="str" cm="1">
        <f t="array" ref="K318">INDEX(K$2:K$310,$A318)</f>
        <v>290 km/h</v>
      </c>
      <c r="L318" t="str" cm="1">
        <f t="array" ref="L318">INDEX(L$2:L$310,$A318)</f>
        <v>Front Wheel Drive</v>
      </c>
      <c r="M318" cm="1">
        <f t="array" ref="M318">INDEX(M$2:M$310,$A318)</f>
        <v>7</v>
      </c>
      <c r="N318" t="str" cm="1">
        <f t="array" ref="N318">INDEX(N$2:N$310,$A318)</f>
        <v>â‚¬51,825</v>
      </c>
      <c r="O318" t="str" cm="1">
        <f t="array" ref="O318">INDEX(O$2:O$310,$A318)</f>
        <v>Â£37,520</v>
      </c>
      <c r="P318" s="44" cm="1">
        <f t="array" ref="P318">INDEX(P$2:P$310,$A318)</f>
        <v>1</v>
      </c>
      <c r="Q318" s="26" cm="1">
        <f t="array" ref="Q318">INDEX(Q$2:Q$310,$A318)</f>
        <v>37520</v>
      </c>
      <c r="R318" s="17">
        <f t="shared" si="60"/>
        <v>180</v>
      </c>
      <c r="S318" s="20">
        <f t="shared" si="61"/>
        <v>46.3</v>
      </c>
      <c r="T318" s="18">
        <f t="shared" si="62"/>
        <v>0.25700000000000001</v>
      </c>
      <c r="U318" s="12">
        <f t="shared" si="66"/>
        <v>0.99913606911447106</v>
      </c>
      <c r="V318" s="17">
        <f t="shared" si="67"/>
        <v>111.84709259696521</v>
      </c>
      <c r="W318" s="18">
        <f t="shared" si="63"/>
        <v>2.4157039437789463</v>
      </c>
      <c r="X318" s="26">
        <f t="shared" si="64"/>
        <v>335.45798222222226</v>
      </c>
    </row>
    <row r="319" spans="1:24" x14ac:dyDescent="0.35">
      <c r="A319">
        <f t="shared" si="65"/>
        <v>39</v>
      </c>
      <c r="C319">
        <v>7</v>
      </c>
      <c r="E319" t="str" cm="1">
        <f t="array" ref="E319">INDEX(E$2:E$310,$A319)</f>
        <v>Citroen e-SpaceTourer XL 50 kWh</v>
      </c>
      <c r="F319" t="str" cm="1">
        <f t="array" ref="F319">INDEX(F$2:F$310,$A319)</f>
        <v>46.3 kWh useable battery          Available since November 2020</v>
      </c>
      <c r="G319" t="str" cm="1">
        <f t="array" ref="G319">INDEX(G$2:G$310,$A319)</f>
        <v>12.1 sec</v>
      </c>
      <c r="H319" t="str" cm="1">
        <f t="array" ref="H319">INDEX(H$2:H$310,$A319)</f>
        <v>130 km/h</v>
      </c>
      <c r="I319" t="str" cm="1">
        <f t="array" ref="I319">INDEX(I$2:I$310,$A319)</f>
        <v>180 km</v>
      </c>
      <c r="J319" t="str" cm="1">
        <f t="array" ref="J319">INDEX(J$2:J$310,$A319)</f>
        <v>257 Wh/km</v>
      </c>
      <c r="K319" t="str" cm="1">
        <f t="array" ref="K319">INDEX(K$2:K$310,$A319)</f>
        <v>290 km/h</v>
      </c>
      <c r="L319" t="str" cm="1">
        <f t="array" ref="L319">INDEX(L$2:L$310,$A319)</f>
        <v>Front Wheel Drive</v>
      </c>
      <c r="M319" cm="1">
        <f t="array" ref="M319">INDEX(M$2:M$310,$A319)</f>
        <v>7</v>
      </c>
      <c r="N319" t="str" cm="1">
        <f t="array" ref="N319">INDEX(N$2:N$310,$A319)</f>
        <v>â‚¬54,430</v>
      </c>
      <c r="O319" t="str" cm="1">
        <f t="array" ref="O319">INDEX(O$2:O$310,$A319)</f>
        <v>Â£48,335</v>
      </c>
      <c r="P319" s="44" cm="1">
        <f t="array" ref="P319">INDEX(P$2:P$310,$A319)</f>
        <v>1</v>
      </c>
      <c r="Q319" s="26" cm="1">
        <f t="array" ref="Q319">INDEX(Q$2:Q$310,$A319)</f>
        <v>48335</v>
      </c>
      <c r="R319" s="17">
        <f t="shared" si="60"/>
        <v>180</v>
      </c>
      <c r="S319" s="20">
        <f t="shared" si="61"/>
        <v>46.3</v>
      </c>
      <c r="T319" s="18">
        <f t="shared" si="62"/>
        <v>0.25700000000000001</v>
      </c>
      <c r="U319" s="12">
        <f t="shared" si="66"/>
        <v>0.99913606911447106</v>
      </c>
      <c r="V319" s="17">
        <f t="shared" si="67"/>
        <v>111.84709259696521</v>
      </c>
      <c r="W319" s="18">
        <f t="shared" si="63"/>
        <v>2.4157039437789463</v>
      </c>
      <c r="X319" s="26">
        <f t="shared" si="64"/>
        <v>432.1524938888889</v>
      </c>
    </row>
    <row r="320" spans="1:24" x14ac:dyDescent="0.35">
      <c r="A320">
        <f t="shared" si="65"/>
        <v>43</v>
      </c>
      <c r="C320">
        <v>8</v>
      </c>
      <c r="E320" t="str" cm="1">
        <f t="array" ref="E320">INDEX(E$2:E$310,$A320)</f>
        <v>Opel Zafira-e Life L 50 kWh</v>
      </c>
      <c r="F320" t="str" cm="1">
        <f t="array" ref="F320">INDEX(F$2:F$310,$A320)</f>
        <v>46.3 kWh useable battery          Available since November 2020</v>
      </c>
      <c r="G320" t="str" cm="1">
        <f t="array" ref="G320">INDEX(G$2:G$310,$A320)</f>
        <v>12.1 sec</v>
      </c>
      <c r="H320" t="str" cm="1">
        <f t="array" ref="H320">INDEX(H$2:H$310,$A320)</f>
        <v>130 km/h</v>
      </c>
      <c r="I320" t="str" cm="1">
        <f t="array" ref="I320">INDEX(I$2:I$310,$A320)</f>
        <v>180 km</v>
      </c>
      <c r="J320" t="str" cm="1">
        <f t="array" ref="J320">INDEX(J$2:J$310,$A320)</f>
        <v>257 Wh/km</v>
      </c>
      <c r="K320" t="str" cm="1">
        <f t="array" ref="K320">INDEX(K$2:K$310,$A320)</f>
        <v>290 km/h</v>
      </c>
      <c r="L320" t="str" cm="1">
        <f t="array" ref="L320">INDEX(L$2:L$310,$A320)</f>
        <v>Front Wheel Drive</v>
      </c>
      <c r="M320" cm="1">
        <f t="array" ref="M320">INDEX(M$2:M$310,$A320)</f>
        <v>7</v>
      </c>
      <c r="N320" t="str" cm="1">
        <f t="array" ref="N320">INDEX(N$2:N$310,$A320)</f>
        <v>â‚¬64,075</v>
      </c>
      <c r="O320" t="str" cm="1">
        <f t="array" ref="O320">INDEX(O$2:O$310,$A320)</f>
        <v>Â£50,990</v>
      </c>
      <c r="P320" s="44" cm="1">
        <f t="array" ref="P320">INDEX(P$2:P$310,$A320)</f>
        <v>1</v>
      </c>
      <c r="Q320" s="26" cm="1">
        <f t="array" ref="Q320">INDEX(Q$2:Q$310,$A320)</f>
        <v>50990</v>
      </c>
      <c r="R320" s="17">
        <f t="shared" si="60"/>
        <v>180</v>
      </c>
      <c r="S320" s="20">
        <f t="shared" si="61"/>
        <v>46.3</v>
      </c>
      <c r="T320" s="18">
        <f t="shared" si="62"/>
        <v>0.25700000000000001</v>
      </c>
      <c r="U320" s="12">
        <f t="shared" si="66"/>
        <v>0.99913606911447106</v>
      </c>
      <c r="V320" s="17">
        <f t="shared" si="67"/>
        <v>111.84709259696521</v>
      </c>
      <c r="W320" s="18">
        <f t="shared" si="63"/>
        <v>2.4157039437789463</v>
      </c>
      <c r="X320" s="26">
        <f t="shared" si="64"/>
        <v>455.89025888888892</v>
      </c>
    </row>
    <row r="321" spans="1:24" x14ac:dyDescent="0.35">
      <c r="A321">
        <f t="shared" si="65"/>
        <v>47</v>
      </c>
      <c r="C321">
        <v>9</v>
      </c>
      <c r="E321" t="str" cm="1">
        <f t="array" ref="E321">INDEX(E$2:E$310,$A321)</f>
        <v>Peugeot e-Traveller Long 50 kWh</v>
      </c>
      <c r="F321" t="str" cm="1">
        <f t="array" ref="F321">INDEX(F$2:F$310,$A321)</f>
        <v>46.3 kWh useable battery          Available since November 2020</v>
      </c>
      <c r="G321" t="str" cm="1">
        <f t="array" ref="G321">INDEX(G$2:G$310,$A321)</f>
        <v>13.1 sec</v>
      </c>
      <c r="H321" t="str" cm="1">
        <f t="array" ref="H321">INDEX(H$2:H$310,$A321)</f>
        <v>130 km/h</v>
      </c>
      <c r="I321" t="str" cm="1">
        <f t="array" ref="I321">INDEX(I$2:I$310,$A321)</f>
        <v>180 km</v>
      </c>
      <c r="J321" t="str" cm="1">
        <f t="array" ref="J321">INDEX(J$2:J$310,$A321)</f>
        <v>257 Wh/km</v>
      </c>
      <c r="K321" t="str" cm="1">
        <f t="array" ref="K321">INDEX(K$2:K$310,$A321)</f>
        <v>290 km/h</v>
      </c>
      <c r="L321" t="str" cm="1">
        <f t="array" ref="L321">INDEX(L$2:L$310,$A321)</f>
        <v>Front Wheel Drive</v>
      </c>
      <c r="M321" cm="1">
        <f t="array" ref="M321">INDEX(M$2:M$310,$A321)</f>
        <v>7</v>
      </c>
      <c r="N321" t="str" cm="1">
        <f t="array" ref="N321">INDEX(N$2:N$310,$A321)</f>
        <v>â‚¬54,430</v>
      </c>
      <c r="O321" t="str" cm="1">
        <f t="array" ref="O321">INDEX(O$2:O$310,$A321)</f>
        <v>Â£54,275</v>
      </c>
      <c r="P321" s="44" cm="1">
        <f t="array" ref="P321">INDEX(P$2:P$310,$A321)</f>
        <v>1</v>
      </c>
      <c r="Q321" s="26" cm="1">
        <f t="array" ref="Q321">INDEX(Q$2:Q$310,$A321)</f>
        <v>54275</v>
      </c>
      <c r="R321" s="17">
        <f t="shared" si="60"/>
        <v>180</v>
      </c>
      <c r="S321" s="20">
        <f t="shared" si="61"/>
        <v>46.3</v>
      </c>
      <c r="T321" s="18">
        <f t="shared" si="62"/>
        <v>0.25700000000000001</v>
      </c>
      <c r="U321" s="12">
        <f t="shared" si="66"/>
        <v>0.99913606911447106</v>
      </c>
      <c r="V321" s="17">
        <f t="shared" si="67"/>
        <v>111.84709259696521</v>
      </c>
      <c r="W321" s="18">
        <f t="shared" si="63"/>
        <v>2.4157039437789463</v>
      </c>
      <c r="X321" s="26">
        <f t="shared" si="64"/>
        <v>485.26071388888892</v>
      </c>
    </row>
    <row r="322" spans="1:24" x14ac:dyDescent="0.35">
      <c r="A322">
        <f t="shared" si="65"/>
        <v>126</v>
      </c>
      <c r="C322">
        <v>10</v>
      </c>
      <c r="E322" t="str" cm="1">
        <f t="array" ref="E322">INDEX(E$2:E$310,$A322)</f>
        <v>Citroen e-Jumpy Combi M 50 kWh</v>
      </c>
      <c r="F322" t="str" cm="1">
        <f t="array" ref="F322">INDEX(F$2:F$310,$A322)</f>
        <v>46.3 kWh useable battery          Available since November 2020</v>
      </c>
      <c r="G322" t="str" cm="1">
        <f t="array" ref="G322">INDEX(G$2:G$310,$A322)</f>
        <v>12.1 sec</v>
      </c>
      <c r="H322" t="str" cm="1">
        <f t="array" ref="H322">INDEX(H$2:H$310,$A322)</f>
        <v>130 km/h</v>
      </c>
      <c r="I322" t="str" cm="1">
        <f t="array" ref="I322">INDEX(I$2:I$310,$A322)</f>
        <v>185 km</v>
      </c>
      <c r="J322" t="str" cm="1">
        <f t="array" ref="J322">INDEX(J$2:J$310,$A322)</f>
        <v>250 Wh/km</v>
      </c>
      <c r="K322" t="str" cm="1">
        <f t="array" ref="K322">INDEX(K$2:K$310,$A322)</f>
        <v>290 km/h</v>
      </c>
      <c r="L322" t="str" cm="1">
        <f t="array" ref="L322">INDEX(L$2:L$310,$A322)</f>
        <v>Front Wheel Drive</v>
      </c>
      <c r="M322" cm="1">
        <f t="array" ref="M322">INDEX(M$2:M$310,$A322)</f>
        <v>7</v>
      </c>
      <c r="N322" t="str" cm="1">
        <f t="array" ref="N322">INDEX(N$2:N$310,$A322)</f>
        <v>â‚¬51,940</v>
      </c>
      <c r="O322" t="str" cm="1">
        <f t="array" ref="O322">INDEX(O$2:O$310,$A322)</f>
        <v>Â£35,795</v>
      </c>
      <c r="P322" s="44" cm="1">
        <f t="array" ref="P322">INDEX(P$2:P$310,$A322)</f>
        <v>1</v>
      </c>
      <c r="Q322" s="26" cm="1">
        <f t="array" ref="Q322">INDEX(Q$2:Q$310,$A322)</f>
        <v>35795</v>
      </c>
      <c r="R322" s="17">
        <f t="shared" si="60"/>
        <v>185</v>
      </c>
      <c r="S322" s="20">
        <f t="shared" si="61"/>
        <v>46.3</v>
      </c>
      <c r="T322" s="18">
        <f t="shared" si="62"/>
        <v>0.25</v>
      </c>
      <c r="U322" s="12">
        <f t="shared" si="66"/>
        <v>0.9989200863930886</v>
      </c>
      <c r="V322" s="17">
        <f t="shared" si="67"/>
        <v>114.95395628021426</v>
      </c>
      <c r="W322" s="18">
        <f t="shared" si="63"/>
        <v>2.4828068311061395</v>
      </c>
      <c r="X322" s="26">
        <f t="shared" si="64"/>
        <v>311.38554216216215</v>
      </c>
    </row>
    <row r="323" spans="1:24" x14ac:dyDescent="0.35">
      <c r="A323">
        <f t="shared" si="65"/>
        <v>130</v>
      </c>
      <c r="C323">
        <v>11</v>
      </c>
      <c r="E323" t="str" cm="1">
        <f t="array" ref="E323">INDEX(E$2:E$310,$A323)</f>
        <v>Opel Vivaro-e Combi M 50 kWh</v>
      </c>
      <c r="F323" t="str" cm="1">
        <f t="array" ref="F323">INDEX(F$2:F$310,$A323)</f>
        <v>46.3 kWh useable battery          Available since October 2020</v>
      </c>
      <c r="G323" t="str" cm="1">
        <f t="array" ref="G323">INDEX(G$2:G$310,$A323)</f>
        <v>12.1 sec</v>
      </c>
      <c r="H323" t="str" cm="1">
        <f t="array" ref="H323">INDEX(H$2:H$310,$A323)</f>
        <v>130 km/h</v>
      </c>
      <c r="I323" t="str" cm="1">
        <f t="array" ref="I323">INDEX(I$2:I$310,$A323)</f>
        <v>185 km</v>
      </c>
      <c r="J323" t="str" cm="1">
        <f t="array" ref="J323">INDEX(J$2:J$310,$A323)</f>
        <v>250 Wh/km</v>
      </c>
      <c r="K323" t="str" cm="1">
        <f t="array" ref="K323">INDEX(K$2:K$310,$A323)</f>
        <v>290 km/h</v>
      </c>
      <c r="L323" t="str" cm="1">
        <f t="array" ref="L323">INDEX(L$2:L$310,$A323)</f>
        <v>Front Wheel Drive</v>
      </c>
      <c r="M323" cm="1">
        <f t="array" ref="M323">INDEX(M$2:M$310,$A323)</f>
        <v>7</v>
      </c>
      <c r="N323" t="str" cm="1">
        <f t="array" ref="N323">INDEX(N$2:N$310,$A323)</f>
        <v>â‚¬50,992</v>
      </c>
      <c r="O323" t="str" cm="1">
        <f t="array" ref="O323">INDEX(O$2:O$310,$A323)</f>
        <v>Â£37,320</v>
      </c>
      <c r="P323" s="44" cm="1">
        <f t="array" ref="P323">INDEX(P$2:P$310,$A323)</f>
        <v>1</v>
      </c>
      <c r="Q323" s="26" cm="1">
        <f t="array" ref="Q323">INDEX(Q$2:Q$310,$A323)</f>
        <v>37320</v>
      </c>
      <c r="R323" s="17">
        <f t="shared" si="60"/>
        <v>185</v>
      </c>
      <c r="S323" s="20">
        <f t="shared" si="61"/>
        <v>46.3</v>
      </c>
      <c r="T323" s="18">
        <f t="shared" si="62"/>
        <v>0.25</v>
      </c>
      <c r="U323" s="12">
        <f t="shared" si="66"/>
        <v>0.9989200863930886</v>
      </c>
      <c r="V323" s="17">
        <f t="shared" si="67"/>
        <v>114.95395628021426</v>
      </c>
      <c r="W323" s="18">
        <f t="shared" si="63"/>
        <v>2.4828068311061395</v>
      </c>
      <c r="X323" s="26">
        <f t="shared" si="64"/>
        <v>324.65172324324323</v>
      </c>
    </row>
    <row r="324" spans="1:24" x14ac:dyDescent="0.35">
      <c r="A324">
        <f t="shared" si="65"/>
        <v>38</v>
      </c>
      <c r="C324">
        <v>12</v>
      </c>
      <c r="E324" t="str" cm="1">
        <f t="array" ref="E324">INDEX(E$2:E$310,$A324)</f>
        <v>Citroen e-SpaceTourer M 50 kWh</v>
      </c>
      <c r="F324" t="str" cm="1">
        <f t="array" ref="F324">INDEX(F$2:F$310,$A324)</f>
        <v>46.3 kWh useable battery          Available since November 2020</v>
      </c>
      <c r="G324" t="str" cm="1">
        <f t="array" ref="G324">INDEX(G$2:G$310,$A324)</f>
        <v>12.1 sec</v>
      </c>
      <c r="H324" t="str" cm="1">
        <f t="array" ref="H324">INDEX(H$2:H$310,$A324)</f>
        <v>130 km/h</v>
      </c>
      <c r="I324" t="str" cm="1">
        <f t="array" ref="I324">INDEX(I$2:I$310,$A324)</f>
        <v>185 km</v>
      </c>
      <c r="J324" t="str" cm="1">
        <f t="array" ref="J324">INDEX(J$2:J$310,$A324)</f>
        <v>250 Wh/km</v>
      </c>
      <c r="K324" t="str" cm="1">
        <f t="array" ref="K324">INDEX(K$2:K$310,$A324)</f>
        <v>290 km/h</v>
      </c>
      <c r="L324" t="str" cm="1">
        <f t="array" ref="L324">INDEX(L$2:L$310,$A324)</f>
        <v>Front Wheel Drive</v>
      </c>
      <c r="M324" cm="1">
        <f t="array" ref="M324">INDEX(M$2:M$310,$A324)</f>
        <v>7</v>
      </c>
      <c r="N324" t="str" cm="1">
        <f t="array" ref="N324">INDEX(N$2:N$310,$A324)</f>
        <v>â‚¬53,640</v>
      </c>
      <c r="O324" t="str" cm="1">
        <f t="array" ref="O324">INDEX(O$2:O$310,$A324)</f>
        <v>Â£47,495</v>
      </c>
      <c r="P324" s="44" cm="1">
        <f t="array" ref="P324">INDEX(P$2:P$310,$A324)</f>
        <v>1</v>
      </c>
      <c r="Q324" s="26" cm="1">
        <f t="array" ref="Q324">INDEX(Q$2:Q$310,$A324)</f>
        <v>47495</v>
      </c>
      <c r="R324" s="17">
        <f t="shared" si="60"/>
        <v>185</v>
      </c>
      <c r="S324" s="20">
        <f t="shared" si="61"/>
        <v>46.3</v>
      </c>
      <c r="T324" s="18">
        <f t="shared" si="62"/>
        <v>0.25</v>
      </c>
      <c r="U324" s="12">
        <f t="shared" si="66"/>
        <v>0.9989200863930886</v>
      </c>
      <c r="V324" s="17">
        <f t="shared" si="67"/>
        <v>114.95395628021426</v>
      </c>
      <c r="W324" s="18">
        <f t="shared" si="63"/>
        <v>2.4828068311061395</v>
      </c>
      <c r="X324" s="26">
        <f t="shared" si="64"/>
        <v>413.1654232432432</v>
      </c>
    </row>
    <row r="325" spans="1:24" x14ac:dyDescent="0.35">
      <c r="A325">
        <f t="shared" si="65"/>
        <v>46</v>
      </c>
      <c r="C325">
        <v>13</v>
      </c>
      <c r="E325" t="str" cm="1">
        <f t="array" ref="E325">INDEX(E$2:E$310,$A325)</f>
        <v>Peugeot e-Traveller Standard 50 kWh</v>
      </c>
      <c r="F325" t="str" cm="1">
        <f t="array" ref="F325">INDEX(F$2:F$310,$A325)</f>
        <v>46.3 kWh useable battery          Available since November 2020</v>
      </c>
      <c r="G325" t="str" cm="1">
        <f t="array" ref="G325">INDEX(G$2:G$310,$A325)</f>
        <v>13.1 sec</v>
      </c>
      <c r="H325" t="str" cm="1">
        <f t="array" ref="H325">INDEX(H$2:H$310,$A325)</f>
        <v>130 km/h</v>
      </c>
      <c r="I325" t="str" cm="1">
        <f t="array" ref="I325">INDEX(I$2:I$310,$A325)</f>
        <v>185 km</v>
      </c>
      <c r="J325" t="str" cm="1">
        <f t="array" ref="J325">INDEX(J$2:J$310,$A325)</f>
        <v>250 Wh/km</v>
      </c>
      <c r="K325" t="str" cm="1">
        <f t="array" ref="K325">INDEX(K$2:K$310,$A325)</f>
        <v>290 km/h</v>
      </c>
      <c r="L325" t="str" cm="1">
        <f t="array" ref="L325">INDEX(L$2:L$310,$A325)</f>
        <v>Front Wheel Drive</v>
      </c>
      <c r="M325" cm="1">
        <f t="array" ref="M325">INDEX(M$2:M$310,$A325)</f>
        <v>7</v>
      </c>
      <c r="N325" t="str" cm="1">
        <f t="array" ref="N325">INDEX(N$2:N$310,$A325)</f>
        <v>â‚¬53,640</v>
      </c>
      <c r="O325" t="str" cm="1">
        <f t="array" ref="O325">INDEX(O$2:O$310,$A325)</f>
        <v>Â£49,100</v>
      </c>
      <c r="P325" s="44" cm="1">
        <f t="array" ref="P325">INDEX(P$2:P$310,$A325)</f>
        <v>1</v>
      </c>
      <c r="Q325" s="26" cm="1">
        <f t="array" ref="Q325">INDEX(Q$2:Q$310,$A325)</f>
        <v>49100</v>
      </c>
      <c r="R325" s="17">
        <f t="shared" si="60"/>
        <v>185</v>
      </c>
      <c r="S325" s="20">
        <f t="shared" si="61"/>
        <v>46.3</v>
      </c>
      <c r="T325" s="18">
        <f t="shared" si="62"/>
        <v>0.25</v>
      </c>
      <c r="U325" s="12">
        <f t="shared" si="66"/>
        <v>0.9989200863930886</v>
      </c>
      <c r="V325" s="17">
        <f t="shared" si="67"/>
        <v>114.95395628021426</v>
      </c>
      <c r="W325" s="18">
        <f t="shared" si="63"/>
        <v>2.4828068311061395</v>
      </c>
      <c r="X325" s="26">
        <f t="shared" si="64"/>
        <v>427.12753513513513</v>
      </c>
    </row>
    <row r="326" spans="1:24" x14ac:dyDescent="0.35">
      <c r="A326">
        <f t="shared" si="65"/>
        <v>42</v>
      </c>
      <c r="C326">
        <v>14</v>
      </c>
      <c r="E326" t="str" cm="1">
        <f t="array" ref="E326">INDEX(E$2:E$310,$A326)</f>
        <v>Opel Zafira-e Life M 50 kWh</v>
      </c>
      <c r="F326" t="str" cm="1">
        <f t="array" ref="F326">INDEX(F$2:F$310,$A326)</f>
        <v>46.3 kWh useable battery          Available since November 2020</v>
      </c>
      <c r="G326" t="str" cm="1">
        <f t="array" ref="G326">INDEX(G$2:G$310,$A326)</f>
        <v>12.1 sec</v>
      </c>
      <c r="H326" t="str" cm="1">
        <f t="array" ref="H326">INDEX(H$2:H$310,$A326)</f>
        <v>130 km/h</v>
      </c>
      <c r="I326" t="str" cm="1">
        <f t="array" ref="I326">INDEX(I$2:I$310,$A326)</f>
        <v>185 km</v>
      </c>
      <c r="J326" t="str" cm="1">
        <f t="array" ref="J326">INDEX(J$2:J$310,$A326)</f>
        <v>250 Wh/km</v>
      </c>
      <c r="K326" t="str" cm="1">
        <f t="array" ref="K326">INDEX(K$2:K$310,$A326)</f>
        <v>290 km/h</v>
      </c>
      <c r="L326" t="str" cm="1">
        <f t="array" ref="L326">INDEX(L$2:L$310,$A326)</f>
        <v>Front Wheel Drive</v>
      </c>
      <c r="M326" cm="1">
        <f t="array" ref="M326">INDEX(M$2:M$310,$A326)</f>
        <v>7</v>
      </c>
      <c r="N326" t="str" cm="1">
        <f t="array" ref="N326">INDEX(N$2:N$310,$A326)</f>
        <v>â‚¬63,250</v>
      </c>
      <c r="O326" t="str" cm="1">
        <f t="array" ref="O326">INDEX(O$2:O$310,$A326)</f>
        <v>Â£50,630</v>
      </c>
      <c r="P326" s="44" cm="1">
        <f t="array" ref="P326">INDEX(P$2:P$310,$A326)</f>
        <v>1</v>
      </c>
      <c r="Q326" s="26" cm="1">
        <f t="array" ref="Q326">INDEX(Q$2:Q$310,$A326)</f>
        <v>50630</v>
      </c>
      <c r="R326" s="17">
        <f t="shared" si="60"/>
        <v>185</v>
      </c>
      <c r="S326" s="20">
        <f t="shared" si="61"/>
        <v>46.3</v>
      </c>
      <c r="T326" s="18">
        <f t="shared" si="62"/>
        <v>0.25</v>
      </c>
      <c r="U326" s="12">
        <f t="shared" si="66"/>
        <v>0.9989200863930886</v>
      </c>
      <c r="V326" s="17">
        <f t="shared" si="67"/>
        <v>114.95395628021426</v>
      </c>
      <c r="W326" s="18">
        <f t="shared" si="63"/>
        <v>2.4828068311061395</v>
      </c>
      <c r="X326" s="26">
        <f t="shared" si="64"/>
        <v>440.43721189189188</v>
      </c>
    </row>
    <row r="327" spans="1:24" x14ac:dyDescent="0.35">
      <c r="A327">
        <f t="shared" si="65"/>
        <v>106</v>
      </c>
      <c r="C327">
        <v>15</v>
      </c>
      <c r="E327" t="str" cm="1">
        <f t="array" ref="E327">INDEX(E$2:E$310,$A327)</f>
        <v>Citroen e-Berlingo XL 50 kWh</v>
      </c>
      <c r="F327" t="str" cm="1">
        <f t="array" ref="F327">INDEX(F$2:F$310,$A327)</f>
        <v>46.3 kWh useable battery          Available since September 2021</v>
      </c>
      <c r="G327" t="str" cm="1">
        <f t="array" ref="G327">INDEX(G$2:G$310,$A327)</f>
        <v>11.7 sec</v>
      </c>
      <c r="H327" t="str" cm="1">
        <f t="array" ref="H327">INDEX(H$2:H$310,$A327)</f>
        <v>135 km/h</v>
      </c>
      <c r="I327" t="str" cm="1">
        <f t="array" ref="I327">INDEX(I$2:I$310,$A327)</f>
        <v>200 km</v>
      </c>
      <c r="J327" t="str" cm="1">
        <f t="array" ref="J327">INDEX(J$2:J$310,$A327)</f>
        <v>232 Wh/km</v>
      </c>
      <c r="K327" t="str" cm="1">
        <f t="array" ref="K327">INDEX(K$2:K$310,$A327)</f>
        <v>320 km/h</v>
      </c>
      <c r="L327" t="str" cm="1">
        <f t="array" ref="L327">INDEX(L$2:L$310,$A327)</f>
        <v>Front Wheel Drive</v>
      </c>
      <c r="M327" cm="1">
        <f t="array" ref="M327">INDEX(M$2:M$310,$A327)</f>
        <v>7</v>
      </c>
      <c r="N327" t="str" cm="1">
        <f t="array" ref="N327">INDEX(N$2:N$310,$A327)</f>
        <v>â‚¬43,640</v>
      </c>
      <c r="O327" t="str" cm="1">
        <f t="array" ref="O327">INDEX(O$2:O$310,$A327)</f>
        <v>Â£32,495</v>
      </c>
      <c r="P327" s="44" cm="1">
        <f t="array" ref="P327">INDEX(P$2:P$310,$A327)</f>
        <v>1</v>
      </c>
      <c r="Q327" s="26" cm="1">
        <f t="array" ref="Q327">INDEX(Q$2:Q$310,$A327)</f>
        <v>32495</v>
      </c>
      <c r="R327" s="17">
        <f t="shared" si="60"/>
        <v>200</v>
      </c>
      <c r="S327" s="20">
        <f t="shared" si="61"/>
        <v>46.3</v>
      </c>
      <c r="T327" s="18">
        <f t="shared" si="62"/>
        <v>0.23200000000000001</v>
      </c>
      <c r="U327" s="12">
        <f t="shared" si="66"/>
        <v>1.002159827213823</v>
      </c>
      <c r="V327" s="17">
        <f t="shared" si="67"/>
        <v>124.27454732996135</v>
      </c>
      <c r="W327" s="18">
        <f t="shared" si="63"/>
        <v>2.6841154930877185</v>
      </c>
      <c r="X327" s="26">
        <f t="shared" si="64"/>
        <v>261.47751649999998</v>
      </c>
    </row>
    <row r="328" spans="1:24" x14ac:dyDescent="0.35">
      <c r="A328">
        <f t="shared" si="65"/>
        <v>91</v>
      </c>
      <c r="C328">
        <v>16</v>
      </c>
      <c r="E328" t="str" cm="1">
        <f t="array" ref="E328">INDEX(E$2:E$310,$A328)</f>
        <v>Peugeot e-Rifter Long 50 kWh</v>
      </c>
      <c r="F328" t="str" cm="1">
        <f t="array" ref="F328">INDEX(F$2:F$310,$A328)</f>
        <v>46.3 kWh useable battery          Available since July 2021</v>
      </c>
      <c r="G328" t="str" cm="1">
        <f t="array" ref="G328">INDEX(G$2:G$310,$A328)</f>
        <v>11.7 sec</v>
      </c>
      <c r="H328" t="str" cm="1">
        <f t="array" ref="H328">INDEX(H$2:H$310,$A328)</f>
        <v>135 km/h</v>
      </c>
      <c r="I328" t="str" cm="1">
        <f t="array" ref="I328">INDEX(I$2:I$310,$A328)</f>
        <v>200 km</v>
      </c>
      <c r="J328" t="str" cm="1">
        <f t="array" ref="J328">INDEX(J$2:J$310,$A328)</f>
        <v>232 Wh/km</v>
      </c>
      <c r="K328" t="str" cm="1">
        <f t="array" ref="K328">INDEX(K$2:K$310,$A328)</f>
        <v>320 km/h</v>
      </c>
      <c r="L328" t="str" cm="1">
        <f t="array" ref="L328">INDEX(L$2:L$310,$A328)</f>
        <v>Front Wheel Drive</v>
      </c>
      <c r="M328" cm="1">
        <f t="array" ref="M328">INDEX(M$2:M$310,$A328)</f>
        <v>7</v>
      </c>
      <c r="N328" t="str" cm="1">
        <f t="array" ref="N328">INDEX(N$2:N$310,$A328)</f>
        <v>â‚¬42,440</v>
      </c>
      <c r="O328" t="str" cm="1">
        <f t="array" ref="O328">INDEX(O$2:O$310,$A328)</f>
        <v>Â£34,300</v>
      </c>
      <c r="P328" s="44" cm="1">
        <f t="array" ref="P328">INDEX(P$2:P$310,$A328)</f>
        <v>1</v>
      </c>
      <c r="Q328" s="26" cm="1">
        <f t="array" ref="Q328">INDEX(Q$2:Q$310,$A328)</f>
        <v>34300</v>
      </c>
      <c r="R328" s="17">
        <f t="shared" si="60"/>
        <v>200</v>
      </c>
      <c r="S328" s="20">
        <f t="shared" si="61"/>
        <v>46.3</v>
      </c>
      <c r="T328" s="18">
        <f t="shared" si="62"/>
        <v>0.23200000000000001</v>
      </c>
      <c r="U328" s="12">
        <f t="shared" si="66"/>
        <v>1.002159827213823</v>
      </c>
      <c r="V328" s="17">
        <f t="shared" si="67"/>
        <v>124.27454732996135</v>
      </c>
      <c r="W328" s="18">
        <f t="shared" si="63"/>
        <v>2.6841154930877185</v>
      </c>
      <c r="X328" s="26">
        <f t="shared" si="64"/>
        <v>276.00180999999998</v>
      </c>
    </row>
    <row r="329" spans="1:24" x14ac:dyDescent="0.35">
      <c r="A329">
        <f t="shared" si="65"/>
        <v>104</v>
      </c>
      <c r="C329">
        <v>17</v>
      </c>
      <c r="E329" t="str" cm="1">
        <f t="array" ref="E329">INDEX(E$2:E$310,$A329)</f>
        <v>Opel Combo-e Life XL 50 kWh</v>
      </c>
      <c r="F329" t="str" cm="1">
        <f t="array" ref="F329">INDEX(F$2:F$310,$A329)</f>
        <v>46.3 kWh useable battery          Available since October 2021</v>
      </c>
      <c r="G329" t="str" cm="1">
        <f t="array" ref="G329">INDEX(G$2:G$310,$A329)</f>
        <v>11.7 sec</v>
      </c>
      <c r="H329" t="str" cm="1">
        <f t="array" ref="H329">INDEX(H$2:H$310,$A329)</f>
        <v>135 km/h</v>
      </c>
      <c r="I329" t="str" cm="1">
        <f t="array" ref="I329">INDEX(I$2:I$310,$A329)</f>
        <v>200 km</v>
      </c>
      <c r="J329" t="str" cm="1">
        <f t="array" ref="J329">INDEX(J$2:J$310,$A329)</f>
        <v>232 Wh/km</v>
      </c>
      <c r="K329" t="str" cm="1">
        <f t="array" ref="K329">INDEX(K$2:K$310,$A329)</f>
        <v>320 km/h</v>
      </c>
      <c r="L329" t="str" cm="1">
        <f t="array" ref="L329">INDEX(L$2:L$310,$A329)</f>
        <v>Front Wheel Drive</v>
      </c>
      <c r="M329" cm="1">
        <f t="array" ref="M329">INDEX(M$2:M$310,$A329)</f>
        <v>7</v>
      </c>
      <c r="N329" t="str" cm="1">
        <f t="array" ref="N329">INDEX(N$2:N$310,$A329)</f>
        <v>â‚¬44,750</v>
      </c>
      <c r="O329" t="str" cm="1">
        <f t="array" ref="O329">INDEX(O$2:O$310,$A329)</f>
        <v>Â£34,635</v>
      </c>
      <c r="P329" s="44" cm="1">
        <f t="array" ref="P329">INDEX(P$2:P$310,$A329)</f>
        <v>1</v>
      </c>
      <c r="Q329" s="26" cm="1">
        <f t="array" ref="Q329">INDEX(Q$2:Q$310,$A329)</f>
        <v>34635</v>
      </c>
      <c r="R329" s="17">
        <f t="shared" si="60"/>
        <v>200</v>
      </c>
      <c r="S329" s="20">
        <f t="shared" si="61"/>
        <v>46.3</v>
      </c>
      <c r="T329" s="18">
        <f t="shared" si="62"/>
        <v>0.23200000000000001</v>
      </c>
      <c r="U329" s="12">
        <f t="shared" si="66"/>
        <v>1.002159827213823</v>
      </c>
      <c r="V329" s="17">
        <f t="shared" si="67"/>
        <v>124.27454732996135</v>
      </c>
      <c r="W329" s="18">
        <f t="shared" si="63"/>
        <v>2.6841154930877185</v>
      </c>
      <c r="X329" s="26">
        <f t="shared" si="64"/>
        <v>278.69745449999999</v>
      </c>
    </row>
    <row r="330" spans="1:24" x14ac:dyDescent="0.35">
      <c r="A330">
        <f t="shared" si="65"/>
        <v>105</v>
      </c>
      <c r="C330">
        <v>18</v>
      </c>
      <c r="E330" t="str" cm="1">
        <f t="array" ref="E330">INDEX(E$2:E$310,$A330)</f>
        <v>Citroen e-Berlingo M 50 kWh</v>
      </c>
      <c r="F330" t="str" cm="1">
        <f t="array" ref="F330">INDEX(F$2:F$310,$A330)</f>
        <v>46.3 kWh useable battery          Available since September 2021</v>
      </c>
      <c r="G330" t="str" cm="1">
        <f t="array" ref="G330">INDEX(G$2:G$310,$A330)</f>
        <v>11.7 sec</v>
      </c>
      <c r="H330" t="str" cm="1">
        <f t="array" ref="H330">INDEX(H$2:H$310,$A330)</f>
        <v>135 km/h</v>
      </c>
      <c r="I330" t="str" cm="1">
        <f t="array" ref="I330">INDEX(I$2:I$310,$A330)</f>
        <v>205 km</v>
      </c>
      <c r="J330" t="str" cm="1">
        <f t="array" ref="J330">INDEX(J$2:J$310,$A330)</f>
        <v>226 Wh/km</v>
      </c>
      <c r="K330" t="str" cm="1">
        <f t="array" ref="K330">INDEX(K$2:K$310,$A330)</f>
        <v>330 km/h</v>
      </c>
      <c r="L330" t="str" cm="1">
        <f t="array" ref="L330">INDEX(L$2:L$310,$A330)</f>
        <v>Front Wheel Drive</v>
      </c>
      <c r="M330" cm="1">
        <f t="array" ref="M330">INDEX(M$2:M$310,$A330)</f>
        <v>5</v>
      </c>
      <c r="N330" t="str" cm="1">
        <f t="array" ref="N330">INDEX(N$2:N$310,$A330)</f>
        <v>â‚¬37,790</v>
      </c>
      <c r="O330" t="str" cm="1">
        <f t="array" ref="O330">INDEX(O$2:O$310,$A330)</f>
        <v>Â£31,495</v>
      </c>
      <c r="P330" s="44" cm="1">
        <f t="array" ref="P330">INDEX(P$2:P$310,$A330)</f>
        <v>1</v>
      </c>
      <c r="Q330" s="26" cm="1">
        <f t="array" ref="Q330">INDEX(Q$2:Q$310,$A330)</f>
        <v>31495</v>
      </c>
      <c r="R330" s="17">
        <f t="shared" si="60"/>
        <v>205</v>
      </c>
      <c r="S330" s="20">
        <f t="shared" si="61"/>
        <v>46.3</v>
      </c>
      <c r="T330" s="18">
        <f t="shared" si="62"/>
        <v>0.22600000000000001</v>
      </c>
      <c r="U330" s="12">
        <f t="shared" si="66"/>
        <v>1.000647948164147</v>
      </c>
      <c r="V330" s="17">
        <f t="shared" si="67"/>
        <v>127.38141101321038</v>
      </c>
      <c r="W330" s="18">
        <f t="shared" si="63"/>
        <v>2.7512183804149113</v>
      </c>
      <c r="X330" s="26">
        <f t="shared" si="64"/>
        <v>247.24957707317074</v>
      </c>
    </row>
    <row r="331" spans="1:24" x14ac:dyDescent="0.35">
      <c r="A331">
        <f t="shared" si="65"/>
        <v>90</v>
      </c>
      <c r="C331">
        <v>19</v>
      </c>
      <c r="E331" t="str" cm="1">
        <f t="array" ref="E331">INDEX(E$2:E$310,$A331)</f>
        <v>Peugeot e-Rifter Standard 50 kWh</v>
      </c>
      <c r="F331" t="str" cm="1">
        <f t="array" ref="F331">INDEX(F$2:F$310,$A331)</f>
        <v>46.3 kWh useable battery          Available since July 2021</v>
      </c>
      <c r="G331" t="str" cm="1">
        <f t="array" ref="G331">INDEX(G$2:G$310,$A331)</f>
        <v>11.7 sec</v>
      </c>
      <c r="H331" t="str" cm="1">
        <f t="array" ref="H331">INDEX(H$2:H$310,$A331)</f>
        <v>135 km/h</v>
      </c>
      <c r="I331" t="str" cm="1">
        <f t="array" ref="I331">INDEX(I$2:I$310,$A331)</f>
        <v>205 km</v>
      </c>
      <c r="J331" t="str" cm="1">
        <f t="array" ref="J331">INDEX(J$2:J$310,$A331)</f>
        <v>226 Wh/km</v>
      </c>
      <c r="K331" t="str" cm="1">
        <f t="array" ref="K331">INDEX(K$2:K$310,$A331)</f>
        <v>330 km/h</v>
      </c>
      <c r="L331" t="str" cm="1">
        <f t="array" ref="L331">INDEX(L$2:L$310,$A331)</f>
        <v>Front Wheel Drive</v>
      </c>
      <c r="M331" cm="1">
        <f t="array" ref="M331">INDEX(M$2:M$310,$A331)</f>
        <v>7</v>
      </c>
      <c r="N331" t="str" cm="1">
        <f t="array" ref="N331">INDEX(N$2:N$310,$A331)</f>
        <v>â‚¬41,240</v>
      </c>
      <c r="O331" t="str" cm="1">
        <f t="array" ref="O331">INDEX(O$2:O$310,$A331)</f>
        <v>Â£32,300</v>
      </c>
      <c r="P331" s="44" cm="1">
        <f t="array" ref="P331">INDEX(P$2:P$310,$A331)</f>
        <v>1</v>
      </c>
      <c r="Q331" s="26" cm="1">
        <f t="array" ref="Q331">INDEX(Q$2:Q$310,$A331)</f>
        <v>32300</v>
      </c>
      <c r="R331" s="17">
        <f t="shared" si="60"/>
        <v>205</v>
      </c>
      <c r="S331" s="20">
        <f t="shared" si="61"/>
        <v>46.3</v>
      </c>
      <c r="T331" s="18">
        <f t="shared" si="62"/>
        <v>0.22600000000000001</v>
      </c>
      <c r="U331" s="12">
        <f t="shared" si="66"/>
        <v>1.000647948164147</v>
      </c>
      <c r="V331" s="17">
        <f t="shared" si="67"/>
        <v>127.38141101321038</v>
      </c>
      <c r="W331" s="18">
        <f t="shared" si="63"/>
        <v>2.7512183804149113</v>
      </c>
      <c r="X331" s="26">
        <f t="shared" si="64"/>
        <v>253.56918048780489</v>
      </c>
    </row>
    <row r="332" spans="1:24" x14ac:dyDescent="0.35">
      <c r="A332">
        <f t="shared" si="65"/>
        <v>103</v>
      </c>
      <c r="C332">
        <v>20</v>
      </c>
      <c r="E332" t="str" cm="1">
        <f t="array" ref="E332">INDEX(E$2:E$310,$A332)</f>
        <v>Opel Combo-e Life 50 kWh</v>
      </c>
      <c r="F332" t="str" cm="1">
        <f t="array" ref="F332">INDEX(F$2:F$310,$A332)</f>
        <v>46.3 kWh useable battery          Available since October 2021</v>
      </c>
      <c r="G332" t="str" cm="1">
        <f t="array" ref="G332">INDEX(G$2:G$310,$A332)</f>
        <v>11.7 sec</v>
      </c>
      <c r="H332" t="str" cm="1">
        <f t="array" ref="H332">INDEX(H$2:H$310,$A332)</f>
        <v>135 km/h</v>
      </c>
      <c r="I332" t="str" cm="1">
        <f t="array" ref="I332">INDEX(I$2:I$310,$A332)</f>
        <v>205 km</v>
      </c>
      <c r="J332" t="str" cm="1">
        <f t="array" ref="J332">INDEX(J$2:J$310,$A332)</f>
        <v>226 Wh/km</v>
      </c>
      <c r="K332" t="str" cm="1">
        <f t="array" ref="K332">INDEX(K$2:K$310,$A332)</f>
        <v>330 km/h</v>
      </c>
      <c r="L332" t="str" cm="1">
        <f t="array" ref="L332">INDEX(L$2:L$310,$A332)</f>
        <v>Front Wheel Drive</v>
      </c>
      <c r="M332" cm="1">
        <f t="array" ref="M332">INDEX(M$2:M$310,$A332)</f>
        <v>7</v>
      </c>
      <c r="N332" t="str" cm="1">
        <f t="array" ref="N332">INDEX(N$2:N$310,$A332)</f>
        <v>â‚¬43,050</v>
      </c>
      <c r="O332" t="str" cm="1">
        <f t="array" ref="O332">INDEX(O$2:O$310,$A332)</f>
        <v>Â£34,035</v>
      </c>
      <c r="P332" s="44" cm="1">
        <f t="array" ref="P332">INDEX(P$2:P$310,$A332)</f>
        <v>1</v>
      </c>
      <c r="Q332" s="26" cm="1">
        <f t="array" ref="Q332">INDEX(Q$2:Q$310,$A332)</f>
        <v>34035</v>
      </c>
      <c r="R332" s="17">
        <f t="shared" si="60"/>
        <v>205</v>
      </c>
      <c r="S332" s="20">
        <f t="shared" si="61"/>
        <v>46.3</v>
      </c>
      <c r="T332" s="18">
        <f t="shared" si="62"/>
        <v>0.22600000000000001</v>
      </c>
      <c r="U332" s="12">
        <f t="shared" si="66"/>
        <v>1.000647948164147</v>
      </c>
      <c r="V332" s="17">
        <f t="shared" si="67"/>
        <v>127.38141101321038</v>
      </c>
      <c r="W332" s="18">
        <f t="shared" si="63"/>
        <v>2.7512183804149113</v>
      </c>
      <c r="X332" s="26">
        <f t="shared" si="64"/>
        <v>267.18969219512195</v>
      </c>
    </row>
    <row r="333" spans="1:24" x14ac:dyDescent="0.35">
      <c r="A333">
        <f t="shared" si="65"/>
        <v>258</v>
      </c>
      <c r="C333">
        <v>21</v>
      </c>
      <c r="E333" t="str" cm="1">
        <f t="array" ref="E333">INDEX(E$2:E$310,$A333)</f>
        <v>Abarth 500e Scorpionissima</v>
      </c>
      <c r="F333" t="str" cm="1">
        <f t="array" ref="F333">INDEX(F$2:F$310,$A333)</f>
        <v>37.3 kWh useable battery          Available since January 2023</v>
      </c>
      <c r="G333" t="str" cm="1">
        <f t="array" ref="G333">INDEX(G$2:G$310,$A333)</f>
        <v>7.0 sec</v>
      </c>
      <c r="H333" t="str" cm="1">
        <f t="array" ref="H333">INDEX(H$2:H$310,$A333)</f>
        <v>155 km/h</v>
      </c>
      <c r="I333" t="str" cm="1">
        <f t="array" ref="I333">INDEX(I$2:I$310,$A333)</f>
        <v>225 km</v>
      </c>
      <c r="J333" t="str" cm="1">
        <f t="array" ref="J333">INDEX(J$2:J$310,$A333)</f>
        <v>166 Wh/km</v>
      </c>
      <c r="K333" t="str" cm="1">
        <f t="array" ref="K333">INDEX(K$2:K$310,$A333)</f>
        <v>370 km/h</v>
      </c>
      <c r="L333" t="str" cm="1">
        <f t="array" ref="L333">INDEX(L$2:L$310,$A333)</f>
        <v>Front Wheel Drive</v>
      </c>
      <c r="M333" cm="1">
        <f t="array" ref="M333">INDEX(M$2:M$310,$A333)</f>
        <v>4</v>
      </c>
      <c r="N333" t="str" cm="1">
        <f t="array" ref="N333">INDEX(N$2:N$310,$A333)</f>
        <v>â‚¬43,000</v>
      </c>
      <c r="O333" t="str" cm="1">
        <f t="array" ref="O333">INDEX(O$2:O$310,$A333)</f>
        <v>Â£36,000</v>
      </c>
      <c r="P333" s="44" cm="1">
        <f t="array" ref="P333">INDEX(P$2:P$310,$A333)</f>
        <v>1</v>
      </c>
      <c r="Q333" s="26" cm="1">
        <f t="array" ref="Q333">INDEX(Q$2:Q$310,$A333)</f>
        <v>36000</v>
      </c>
      <c r="R333" s="17">
        <f t="shared" si="60"/>
        <v>225</v>
      </c>
      <c r="S333" s="20">
        <f t="shared" si="61"/>
        <v>37.299999999999997</v>
      </c>
      <c r="T333" s="18">
        <f t="shared" si="62"/>
        <v>0.16600000000000001</v>
      </c>
      <c r="U333" s="12">
        <f t="shared" si="66"/>
        <v>1.0013404825737267</v>
      </c>
      <c r="V333" s="17">
        <f t="shared" si="67"/>
        <v>139.80886574620652</v>
      </c>
      <c r="W333" s="18">
        <f t="shared" si="63"/>
        <v>3.7482269637052688</v>
      </c>
      <c r="X333" s="26">
        <f t="shared" si="64"/>
        <v>257.49439999999998</v>
      </c>
    </row>
    <row r="334" spans="1:24" x14ac:dyDescent="0.35">
      <c r="A334">
        <f t="shared" si="65"/>
        <v>219</v>
      </c>
      <c r="C334">
        <v>22</v>
      </c>
      <c r="E334" t="str" cm="1">
        <f t="array" ref="E334">INDEX(E$2:E$310,$A334)</f>
        <v>Kia e-Soul 39.2 kWh</v>
      </c>
      <c r="F334" t="str" cm="1">
        <f t="array" ref="F334">INDEX(F$2:F$310,$A334)</f>
        <v>39.2 kWh useable battery          Available since September 2022</v>
      </c>
      <c r="G334" t="str" cm="1">
        <f t="array" ref="G334">INDEX(G$2:G$310,$A334)</f>
        <v>9.9 sec</v>
      </c>
      <c r="H334" t="str" cm="1">
        <f t="array" ref="H334">INDEX(H$2:H$310,$A334)</f>
        <v>157 km/h</v>
      </c>
      <c r="I334" t="str" cm="1">
        <f t="array" ref="I334">INDEX(I$2:I$310,$A334)</f>
        <v>230 km</v>
      </c>
      <c r="J334" t="str" cm="1">
        <f t="array" ref="J334">INDEX(J$2:J$310,$A334)</f>
        <v>170 Wh/km</v>
      </c>
      <c r="K334" t="str" cm="1">
        <f t="array" ref="K334">INDEX(K$2:K$310,$A334)</f>
        <v>200 km/h</v>
      </c>
      <c r="L334" t="str" cm="1">
        <f t="array" ref="L334">INDEX(L$2:L$310,$A334)</f>
        <v>Front Wheel Drive</v>
      </c>
      <c r="M334" cm="1">
        <f t="array" ref="M334">INDEX(M$2:M$310,$A334)</f>
        <v>5</v>
      </c>
      <c r="N334" t="str" cm="1">
        <f t="array" ref="N334">INDEX(N$2:N$310,$A334)</f>
        <v>N/A</v>
      </c>
      <c r="O334" t="str" cm="1">
        <f t="array" ref="O334">INDEX(O$2:O$310,$A334)</f>
        <v>Â£32,845</v>
      </c>
      <c r="P334" s="44" cm="1">
        <f t="array" ref="P334">INDEX(P$2:P$310,$A334)</f>
        <v>1</v>
      </c>
      <c r="Q334" s="26" cm="1">
        <f t="array" ref="Q334">INDEX(Q$2:Q$310,$A334)</f>
        <v>32845</v>
      </c>
      <c r="R334" s="17">
        <f t="shared" si="60"/>
        <v>230</v>
      </c>
      <c r="S334" s="20">
        <f t="shared" si="61"/>
        <v>39.200000000000003</v>
      </c>
      <c r="T334" s="18">
        <f t="shared" si="62"/>
        <v>0.17</v>
      </c>
      <c r="U334" s="12">
        <f t="shared" si="66"/>
        <v>0.99744897959183676</v>
      </c>
      <c r="V334" s="17">
        <f t="shared" si="67"/>
        <v>142.91572942945555</v>
      </c>
      <c r="W334" s="18">
        <f t="shared" si="63"/>
        <v>3.6458094242208046</v>
      </c>
      <c r="X334" s="26">
        <f t="shared" si="64"/>
        <v>229.82074913043479</v>
      </c>
    </row>
    <row r="335" spans="1:24" x14ac:dyDescent="0.35">
      <c r="A335">
        <f t="shared" si="65"/>
        <v>19</v>
      </c>
      <c r="C335">
        <v>23</v>
      </c>
      <c r="E335" t="str" cm="1">
        <f t="array" ref="E335">INDEX(E$2:E$310,$A335)</f>
        <v>Fiat 500e Cabrio 42 kWh</v>
      </c>
      <c r="F335" t="str" cm="1">
        <f t="array" ref="F335">INDEX(F$2:F$310,$A335)</f>
        <v>37.3 kWh useable battery          Available since November 2020</v>
      </c>
      <c r="G335" t="str" cm="1">
        <f t="array" ref="G335">INDEX(G$2:G$310,$A335)</f>
        <v>9.0 sec</v>
      </c>
      <c r="H335" t="str" cm="1">
        <f t="array" ref="H335">INDEX(H$2:H$310,$A335)</f>
        <v>150 km/h</v>
      </c>
      <c r="I335" t="str" cm="1">
        <f t="array" ref="I335">INDEX(I$2:I$310,$A335)</f>
        <v>230 km</v>
      </c>
      <c r="J335" t="str" cm="1">
        <f t="array" ref="J335">INDEX(J$2:J$310,$A335)</f>
        <v>162 Wh/km</v>
      </c>
      <c r="K335" t="str" cm="1">
        <f t="array" ref="K335">INDEX(K$2:K$310,$A335)</f>
        <v>380 km/h</v>
      </c>
      <c r="L335" t="str" cm="1">
        <f t="array" ref="L335">INDEX(L$2:L$310,$A335)</f>
        <v>Front Wheel Drive</v>
      </c>
      <c r="M335" cm="1">
        <f t="array" ref="M335">INDEX(M$2:M$310,$A335)</f>
        <v>4</v>
      </c>
      <c r="N335" t="str" cm="1">
        <f t="array" ref="N335">INDEX(N$2:N$310,$A335)</f>
        <v>â‚¬37,990</v>
      </c>
      <c r="O335" t="str" cm="1">
        <f t="array" ref="O335">INDEX(O$2:O$310,$A335)</f>
        <v>Â£33,645</v>
      </c>
      <c r="P335" s="44" cm="1">
        <f t="array" ref="P335">INDEX(P$2:P$310,$A335)</f>
        <v>1</v>
      </c>
      <c r="Q335" s="26" cm="1">
        <f t="array" ref="Q335">INDEX(Q$2:Q$310,$A335)</f>
        <v>33645</v>
      </c>
      <c r="R335" s="17">
        <f t="shared" si="60"/>
        <v>230</v>
      </c>
      <c r="S335" s="20">
        <f t="shared" si="61"/>
        <v>37.299999999999997</v>
      </c>
      <c r="T335" s="18">
        <f t="shared" si="62"/>
        <v>0.16200000000000001</v>
      </c>
      <c r="U335" s="12">
        <f t="shared" si="66"/>
        <v>0.99892761394101881</v>
      </c>
      <c r="V335" s="17">
        <f t="shared" si="67"/>
        <v>142.91572942945555</v>
      </c>
      <c r="W335" s="18">
        <f t="shared" si="63"/>
        <v>3.8315208962320528</v>
      </c>
      <c r="X335" s="26">
        <f t="shared" si="64"/>
        <v>235.41845347826086</v>
      </c>
    </row>
    <row r="336" spans="1:24" x14ac:dyDescent="0.35">
      <c r="A336">
        <f t="shared" si="65"/>
        <v>167</v>
      </c>
      <c r="C336">
        <v>24</v>
      </c>
      <c r="E336" t="str" cm="1">
        <f t="array" ref="E336">INDEX(E$2:E$310,$A336)</f>
        <v xml:space="preserve">Nissan Leaf </v>
      </c>
      <c r="F336" t="str" cm="1">
        <f t="array" ref="F336">INDEX(F$2:F$310,$A336)</f>
        <v>39 kWh useable battery          Available since March 2022</v>
      </c>
      <c r="G336" t="str" cm="1">
        <f t="array" ref="G336">INDEX(G$2:G$310,$A336)</f>
        <v>7.9 sec</v>
      </c>
      <c r="H336" t="str" cm="1">
        <f t="array" ref="H336">INDEX(H$2:H$310,$A336)</f>
        <v>144 km/h</v>
      </c>
      <c r="I336" t="str" cm="1">
        <f t="array" ref="I336">INDEX(I$2:I$310,$A336)</f>
        <v>235 km</v>
      </c>
      <c r="J336" t="str" cm="1">
        <f t="array" ref="J336">INDEX(J$2:J$310,$A336)</f>
        <v>166 Wh/km</v>
      </c>
      <c r="K336" t="str" cm="1">
        <f t="array" ref="K336">INDEX(K$2:K$310,$A336)</f>
        <v>230 km/h</v>
      </c>
      <c r="L336" t="str" cm="1">
        <f t="array" ref="L336">INDEX(L$2:L$310,$A336)</f>
        <v>Front Wheel Drive</v>
      </c>
      <c r="M336" cm="1">
        <f t="array" ref="M336">INDEX(M$2:M$310,$A336)</f>
        <v>5</v>
      </c>
      <c r="N336" t="str" cm="1">
        <f t="array" ref="N336">INDEX(N$2:N$310,$A336)</f>
        <v>â‚¬33,400</v>
      </c>
      <c r="O336" t="str" cm="1">
        <f t="array" ref="O336">INDEX(O$2:O$310,$A336)</f>
        <v>Â£28,995</v>
      </c>
      <c r="P336" s="44" cm="1">
        <f t="array" ref="P336">INDEX(P$2:P$310,$A336)</f>
        <v>1</v>
      </c>
      <c r="Q336" s="26" cm="1">
        <f t="array" ref="Q336">INDEX(Q$2:Q$310,$A336)</f>
        <v>28995</v>
      </c>
      <c r="R336" s="17">
        <f t="shared" si="60"/>
        <v>235</v>
      </c>
      <c r="S336" s="20">
        <f t="shared" si="61"/>
        <v>39</v>
      </c>
      <c r="T336" s="18">
        <f t="shared" si="62"/>
        <v>0.16600000000000001</v>
      </c>
      <c r="U336" s="12">
        <f t="shared" si="66"/>
        <v>1.0002564102564104</v>
      </c>
      <c r="V336" s="17">
        <f t="shared" si="67"/>
        <v>146.02259311270458</v>
      </c>
      <c r="W336" s="18">
        <f t="shared" si="63"/>
        <v>3.7441690541719126</v>
      </c>
      <c r="X336" s="26">
        <f t="shared" si="64"/>
        <v>198.56516297872341</v>
      </c>
    </row>
    <row r="337" spans="1:24" x14ac:dyDescent="0.35">
      <c r="A337">
        <f t="shared" si="65"/>
        <v>24</v>
      </c>
      <c r="C337">
        <v>25</v>
      </c>
      <c r="E337" t="str" cm="1">
        <f t="array" ref="E337">INDEX(E$2:E$310,$A337)</f>
        <v>Fiat 500e Hatchback 42 kWh</v>
      </c>
      <c r="F337" t="str" cm="1">
        <f t="array" ref="F337">INDEX(F$2:F$310,$A337)</f>
        <v>37.3 kWh useable battery          Available since November 2020</v>
      </c>
      <c r="G337" t="str" cm="1">
        <f t="array" ref="G337">INDEX(G$2:G$310,$A337)</f>
        <v>9.0 sec</v>
      </c>
      <c r="H337" t="str" cm="1">
        <f t="array" ref="H337">INDEX(H$2:H$310,$A337)</f>
        <v>150 km/h</v>
      </c>
      <c r="I337" t="str" cm="1">
        <f t="array" ref="I337">INDEX(I$2:I$310,$A337)</f>
        <v>235 km</v>
      </c>
      <c r="J337" t="str" cm="1">
        <f t="array" ref="J337">INDEX(J$2:J$310,$A337)</f>
        <v>159 Wh/km</v>
      </c>
      <c r="K337" t="str" cm="1">
        <f t="array" ref="K337">INDEX(K$2:K$310,$A337)</f>
        <v>390 km/h</v>
      </c>
      <c r="L337" t="str" cm="1">
        <f t="array" ref="L337">INDEX(L$2:L$310,$A337)</f>
        <v>Front Wheel Drive</v>
      </c>
      <c r="M337" cm="1">
        <f t="array" ref="M337">INDEX(M$2:M$310,$A337)</f>
        <v>4</v>
      </c>
      <c r="N337" t="str" cm="1">
        <f t="array" ref="N337">INDEX(N$2:N$310,$A337)</f>
        <v>â‚¬34,990</v>
      </c>
      <c r="O337" t="str" cm="1">
        <f t="array" ref="O337">INDEX(O$2:O$310,$A337)</f>
        <v>Â£30,645</v>
      </c>
      <c r="P337" s="44" cm="1">
        <f t="array" ref="P337">INDEX(P$2:P$310,$A337)</f>
        <v>1</v>
      </c>
      <c r="Q337" s="26" cm="1">
        <f t="array" ref="Q337">INDEX(Q$2:Q$310,$A337)</f>
        <v>30645</v>
      </c>
      <c r="R337" s="17">
        <f t="shared" si="60"/>
        <v>235</v>
      </c>
      <c r="S337" s="20">
        <f t="shared" si="61"/>
        <v>37.299999999999997</v>
      </c>
      <c r="T337" s="18">
        <f t="shared" si="62"/>
        <v>0.159</v>
      </c>
      <c r="U337" s="12">
        <f t="shared" si="66"/>
        <v>1.0017426273458445</v>
      </c>
      <c r="V337" s="17">
        <f t="shared" si="67"/>
        <v>146.02259311270458</v>
      </c>
      <c r="W337" s="18">
        <f t="shared" si="63"/>
        <v>3.9148148287588365</v>
      </c>
      <c r="X337" s="26">
        <f t="shared" si="64"/>
        <v>209.86478425531917</v>
      </c>
    </row>
    <row r="338" spans="1:24" x14ac:dyDescent="0.35">
      <c r="A338">
        <f t="shared" si="65"/>
        <v>60</v>
      </c>
      <c r="C338">
        <v>26</v>
      </c>
      <c r="E338" t="str" cm="1">
        <f t="array" ref="E338">INDEX(E$2:E$310,$A338)</f>
        <v>Hyundai Kona Electric 39 kWh</v>
      </c>
      <c r="F338" t="str" cm="1">
        <f t="array" ref="F338">INDEX(F$2:F$310,$A338)</f>
        <v>39.2 kWh useable battery          Available since June 2021</v>
      </c>
      <c r="G338" t="str" cm="1">
        <f t="array" ref="G338">INDEX(G$2:G$310,$A338)</f>
        <v>9.9 sec</v>
      </c>
      <c r="H338" t="str" cm="1">
        <f t="array" ref="H338">INDEX(H$2:H$310,$A338)</f>
        <v>155 km/h</v>
      </c>
      <c r="I338" t="str" cm="1">
        <f t="array" ref="I338">INDEX(I$2:I$310,$A338)</f>
        <v>250 km</v>
      </c>
      <c r="J338" t="str" cm="1">
        <f t="array" ref="J338">INDEX(J$2:J$310,$A338)</f>
        <v>157 Wh/km</v>
      </c>
      <c r="K338" t="str" cm="1">
        <f t="array" ref="K338">INDEX(K$2:K$310,$A338)</f>
        <v>220 km/h</v>
      </c>
      <c r="L338" t="str" cm="1">
        <f t="array" ref="L338">INDEX(L$2:L$310,$A338)</f>
        <v>Front Wheel Drive</v>
      </c>
      <c r="M338" cm="1">
        <f t="array" ref="M338">INDEX(M$2:M$310,$A338)</f>
        <v>5</v>
      </c>
      <c r="N338" t="str" cm="1">
        <f t="array" ref="N338">INDEX(N$2:N$310,$A338)</f>
        <v>â‚¬36,400</v>
      </c>
      <c r="O338" t="str" cm="1">
        <f t="array" ref="O338">INDEX(O$2:O$310,$A338)</f>
        <v>Â£32,450</v>
      </c>
      <c r="P338" s="44" cm="1">
        <f t="array" ref="P338">INDEX(P$2:P$310,$A338)</f>
        <v>1</v>
      </c>
      <c r="Q338" s="26" cm="1">
        <f t="array" ref="Q338">INDEX(Q$2:Q$310,$A338)</f>
        <v>32450</v>
      </c>
      <c r="R338" s="17">
        <f t="shared" si="60"/>
        <v>250</v>
      </c>
      <c r="S338" s="20">
        <f t="shared" si="61"/>
        <v>39.200000000000003</v>
      </c>
      <c r="T338" s="18">
        <f t="shared" si="62"/>
        <v>0.157</v>
      </c>
      <c r="U338" s="12">
        <f t="shared" si="66"/>
        <v>1.0012755102040816</v>
      </c>
      <c r="V338" s="17">
        <f t="shared" si="67"/>
        <v>155.34318416245168</v>
      </c>
      <c r="W338" s="18">
        <f t="shared" si="63"/>
        <v>3.9628363306747874</v>
      </c>
      <c r="X338" s="26">
        <f t="shared" si="64"/>
        <v>208.89233200000001</v>
      </c>
    </row>
    <row r="339" spans="1:24" x14ac:dyDescent="0.35">
      <c r="A339">
        <f t="shared" si="65"/>
        <v>249</v>
      </c>
      <c r="C339">
        <v>27</v>
      </c>
      <c r="E339" t="str" cm="1">
        <f t="array" ref="E339">INDEX(E$2:E$310,$A339)</f>
        <v>ORA Funky Cat 48 kWh</v>
      </c>
      <c r="F339" t="str" cm="1">
        <f t="array" ref="F339">INDEX(F$2:F$310,$A339)</f>
        <v>45.4 kWh useable battery          Available since November 2022</v>
      </c>
      <c r="G339" t="str" cm="1">
        <f t="array" ref="G339">INDEX(G$2:G$310,$A339)</f>
        <v>8.3 sec</v>
      </c>
      <c r="H339" t="str" cm="1">
        <f t="array" ref="H339">INDEX(H$2:H$310,$A339)</f>
        <v>160 km/h</v>
      </c>
      <c r="I339" t="str" cm="1">
        <f t="array" ref="I339">INDEX(I$2:I$310,$A339)</f>
        <v>260 km</v>
      </c>
      <c r="J339" t="str" cm="1">
        <f t="array" ref="J339">INDEX(J$2:J$310,$A339)</f>
        <v>175 Wh/km</v>
      </c>
      <c r="K339" t="str" cm="1">
        <f t="array" ref="K339">INDEX(K$2:K$310,$A339)</f>
        <v>240 km/h</v>
      </c>
      <c r="L339" t="str" cm="1">
        <f t="array" ref="L339">INDEX(L$2:L$310,$A339)</f>
        <v>Front Wheel Drive</v>
      </c>
      <c r="M339" cm="1">
        <f t="array" ref="M339">INDEX(M$2:M$310,$A339)</f>
        <v>5</v>
      </c>
      <c r="N339" t="str" cm="1">
        <f t="array" ref="N339">INDEX(N$2:N$310,$A339)</f>
        <v>â‚¬38,990</v>
      </c>
      <c r="O339" t="str" cm="1">
        <f t="array" ref="O339">INDEX(O$2:O$310,$A339)</f>
        <v>Â£31,995</v>
      </c>
      <c r="P339" s="44" cm="1">
        <f t="array" ref="P339">INDEX(P$2:P$310,$A339)</f>
        <v>1</v>
      </c>
      <c r="Q339" s="26" cm="1">
        <f t="array" ref="Q339">INDEX(Q$2:Q$310,$A339)</f>
        <v>31995</v>
      </c>
      <c r="R339" s="17">
        <f t="shared" si="60"/>
        <v>260</v>
      </c>
      <c r="S339" s="20">
        <f t="shared" si="61"/>
        <v>45.4</v>
      </c>
      <c r="T339" s="18">
        <f t="shared" si="62"/>
        <v>0.17499999999999999</v>
      </c>
      <c r="U339" s="12">
        <f t="shared" si="66"/>
        <v>1.0022026431718061</v>
      </c>
      <c r="V339" s="17">
        <f t="shared" si="67"/>
        <v>161.55691152894977</v>
      </c>
      <c r="W339" s="18">
        <f t="shared" si="63"/>
        <v>3.5585222803733432</v>
      </c>
      <c r="X339" s="26">
        <f t="shared" si="64"/>
        <v>198.04166653846153</v>
      </c>
    </row>
    <row r="340" spans="1:24" x14ac:dyDescent="0.35">
      <c r="A340">
        <f t="shared" si="65"/>
        <v>120</v>
      </c>
      <c r="C340">
        <v>28</v>
      </c>
      <c r="E340" t="str" cm="1">
        <f t="array" ref="E340">INDEX(E$2:E$310,$A340)</f>
        <v xml:space="preserve">Opel Mokka-e </v>
      </c>
      <c r="F340" t="str" cm="1">
        <f t="array" ref="F340">INDEX(F$2:F$310,$A340)</f>
        <v>46.3 kWh useable battery          Available since November 2021</v>
      </c>
      <c r="G340" t="str" cm="1">
        <f t="array" ref="G340">INDEX(G$2:G$310,$A340)</f>
        <v>9.2 sec</v>
      </c>
      <c r="H340" t="str" cm="1">
        <f t="array" ref="H340">INDEX(H$2:H$310,$A340)</f>
        <v>150 km/h</v>
      </c>
      <c r="I340" t="str" cm="1">
        <f t="array" ref="I340">INDEX(I$2:I$310,$A340)</f>
        <v>260 km</v>
      </c>
      <c r="J340" t="str" cm="1">
        <f t="array" ref="J340">INDEX(J$2:J$310,$A340)</f>
        <v>178 Wh/km</v>
      </c>
      <c r="K340" t="str" cm="1">
        <f t="array" ref="K340">INDEX(K$2:K$310,$A340)</f>
        <v>420 km/h</v>
      </c>
      <c r="L340" t="str" cm="1">
        <f t="array" ref="L340">INDEX(L$2:L$310,$A340)</f>
        <v>Front Wheel Drive</v>
      </c>
      <c r="M340" cm="1">
        <f t="array" ref="M340">INDEX(M$2:M$310,$A340)</f>
        <v>5</v>
      </c>
      <c r="N340" t="str" cm="1">
        <f t="array" ref="N340">INDEX(N$2:N$310,$A340)</f>
        <v>â‚¬40,650</v>
      </c>
      <c r="O340" t="str" cm="1">
        <f t="array" ref="O340">INDEX(O$2:O$310,$A340)</f>
        <v>Â£34,910</v>
      </c>
      <c r="P340" s="44" cm="1">
        <f t="array" ref="P340">INDEX(P$2:P$310,$A340)</f>
        <v>1</v>
      </c>
      <c r="Q340" s="26" cm="1">
        <f t="array" ref="Q340">INDEX(Q$2:Q$310,$A340)</f>
        <v>34910</v>
      </c>
      <c r="R340" s="17">
        <f t="shared" si="60"/>
        <v>260</v>
      </c>
      <c r="S340" s="20">
        <f t="shared" si="61"/>
        <v>46.3</v>
      </c>
      <c r="T340" s="18">
        <f t="shared" si="62"/>
        <v>0.17799999999999999</v>
      </c>
      <c r="U340" s="12">
        <f t="shared" si="66"/>
        <v>0.99956803455723542</v>
      </c>
      <c r="V340" s="17">
        <f t="shared" si="67"/>
        <v>161.55691152894977</v>
      </c>
      <c r="W340" s="18">
        <f t="shared" si="63"/>
        <v>3.4893501410140342</v>
      </c>
      <c r="X340" s="26">
        <f t="shared" si="64"/>
        <v>216.08484384615383</v>
      </c>
    </row>
    <row r="341" spans="1:24" x14ac:dyDescent="0.35">
      <c r="A341">
        <f t="shared" si="65"/>
        <v>118</v>
      </c>
      <c r="C341">
        <v>29</v>
      </c>
      <c r="E341" t="str" cm="1">
        <f t="array" ref="E341">INDEX(E$2:E$310,$A341)</f>
        <v xml:space="preserve">Peugeot e-2008 SUV </v>
      </c>
      <c r="F341" t="str" cm="1">
        <f t="array" ref="F341">INDEX(F$2:F$310,$A341)</f>
        <v>46.3 kWh useable battery          Available since November 2021</v>
      </c>
      <c r="G341" t="str" cm="1">
        <f t="array" ref="G341">INDEX(G$2:G$310,$A341)</f>
        <v>8.5 sec</v>
      </c>
      <c r="H341" t="str" cm="1">
        <f t="array" ref="H341">INDEX(H$2:H$310,$A341)</f>
        <v>150 km/h</v>
      </c>
      <c r="I341" t="str" cm="1">
        <f t="array" ref="I341">INDEX(I$2:I$310,$A341)</f>
        <v>260 km</v>
      </c>
      <c r="J341" t="str" cm="1">
        <f t="array" ref="J341">INDEX(J$2:J$310,$A341)</f>
        <v>178 Wh/km</v>
      </c>
      <c r="K341" t="str" cm="1">
        <f t="array" ref="K341">INDEX(K$2:K$310,$A341)</f>
        <v>420 km/h</v>
      </c>
      <c r="L341" t="str" cm="1">
        <f t="array" ref="L341">INDEX(L$2:L$310,$A341)</f>
        <v>Front Wheel Drive</v>
      </c>
      <c r="M341" cm="1">
        <f t="array" ref="M341">INDEX(M$2:M$310,$A341)</f>
        <v>5</v>
      </c>
      <c r="N341" t="str" cm="1">
        <f t="array" ref="N341">INDEX(N$2:N$310,$A341)</f>
        <v>â‚¬37,900</v>
      </c>
      <c r="O341" t="str" cm="1">
        <f t="array" ref="O341">INDEX(O$2:O$310,$A341)</f>
        <v>Â£35,150</v>
      </c>
      <c r="P341" s="44" cm="1">
        <f t="array" ref="P341">INDEX(P$2:P$310,$A341)</f>
        <v>1</v>
      </c>
      <c r="Q341" s="26" cm="1">
        <f t="array" ref="Q341">INDEX(Q$2:Q$310,$A341)</f>
        <v>35150</v>
      </c>
      <c r="R341" s="17">
        <f t="shared" si="60"/>
        <v>260</v>
      </c>
      <c r="S341" s="20">
        <f t="shared" si="61"/>
        <v>46.3</v>
      </c>
      <c r="T341" s="18">
        <f t="shared" si="62"/>
        <v>0.17799999999999999</v>
      </c>
      <c r="U341" s="12">
        <f t="shared" si="66"/>
        <v>0.99956803455723542</v>
      </c>
      <c r="V341" s="17">
        <f t="shared" si="67"/>
        <v>161.55691152894977</v>
      </c>
      <c r="W341" s="18">
        <f t="shared" si="63"/>
        <v>3.4893501410140342</v>
      </c>
      <c r="X341" s="26">
        <f t="shared" si="64"/>
        <v>217.57038846153844</v>
      </c>
    </row>
    <row r="342" spans="1:24" x14ac:dyDescent="0.35">
      <c r="A342">
        <f t="shared" si="65"/>
        <v>99</v>
      </c>
      <c r="C342">
        <v>30</v>
      </c>
      <c r="E342" t="str" cm="1">
        <f t="array" ref="E342">INDEX(E$2:E$310,$A342)</f>
        <v>MG ZS EV Standard Range</v>
      </c>
      <c r="F342" t="str" cm="1">
        <f t="array" ref="F342">INDEX(F$2:F$310,$A342)</f>
        <v>49 kWh useable battery          Available since November 2021</v>
      </c>
      <c r="G342" t="str" cm="1">
        <f t="array" ref="G342">INDEX(G$2:G$310,$A342)</f>
        <v>8.6 sec</v>
      </c>
      <c r="H342" t="str" cm="1">
        <f t="array" ref="H342">INDEX(H$2:H$310,$A342)</f>
        <v>175 km/h</v>
      </c>
      <c r="I342" t="str" cm="1">
        <f t="array" ref="I342">INDEX(I$2:I$310,$A342)</f>
        <v>270 km</v>
      </c>
      <c r="J342" t="str" cm="1">
        <f t="array" ref="J342">INDEX(J$2:J$310,$A342)</f>
        <v>181 Wh/km</v>
      </c>
      <c r="K342" t="str" cm="1">
        <f t="array" ref="K342">INDEX(K$2:K$310,$A342)</f>
        <v>260 km/h</v>
      </c>
      <c r="L342" t="str" cm="1">
        <f t="array" ref="L342">INDEX(L$2:L$310,$A342)</f>
        <v>Front Wheel Drive</v>
      </c>
      <c r="M342" cm="1">
        <f t="array" ref="M342">INDEX(M$2:M$310,$A342)</f>
        <v>5</v>
      </c>
      <c r="N342" t="str" cm="1">
        <f t="array" ref="N342">INDEX(N$2:N$310,$A342)</f>
        <v>â‚¬33,990</v>
      </c>
      <c r="O342" t="str" cm="1">
        <f t="array" ref="O342">INDEX(O$2:O$310,$A342)</f>
        <v>Â£29,495</v>
      </c>
      <c r="P342" s="44" cm="1">
        <f t="array" ref="P342">INDEX(P$2:P$310,$A342)</f>
        <v>1</v>
      </c>
      <c r="Q342" s="26" cm="1">
        <f t="array" ref="Q342">INDEX(Q$2:Q$310,$A342)</f>
        <v>29495</v>
      </c>
      <c r="R342" s="17">
        <f t="shared" si="60"/>
        <v>270</v>
      </c>
      <c r="S342" s="20">
        <f t="shared" si="61"/>
        <v>49</v>
      </c>
      <c r="T342" s="18">
        <f t="shared" si="62"/>
        <v>0.18099999999999999</v>
      </c>
      <c r="U342" s="12">
        <f t="shared" si="66"/>
        <v>0.99734693877551006</v>
      </c>
      <c r="V342" s="17">
        <f t="shared" si="67"/>
        <v>167.77063889544783</v>
      </c>
      <c r="W342" s="18">
        <f t="shared" si="63"/>
        <v>3.4238905897030172</v>
      </c>
      <c r="X342" s="26">
        <f t="shared" si="64"/>
        <v>175.80549370370369</v>
      </c>
    </row>
    <row r="343" spans="1:24" x14ac:dyDescent="0.35">
      <c r="A343">
        <f t="shared" si="65"/>
        <v>121</v>
      </c>
      <c r="C343">
        <v>31</v>
      </c>
      <c r="E343" t="str" cm="1">
        <f t="array" ref="E343">INDEX(E$2:E$310,$A343)</f>
        <v xml:space="preserve">Citroen e-C4 </v>
      </c>
      <c r="F343" t="str" cm="1">
        <f t="array" ref="F343">INDEX(F$2:F$310,$A343)</f>
        <v>46.3 kWh useable battery          Available since November 2021</v>
      </c>
      <c r="G343" t="str" cm="1">
        <f t="array" ref="G343">INDEX(G$2:G$310,$A343)</f>
        <v>9.7 sec</v>
      </c>
      <c r="H343" t="str" cm="1">
        <f t="array" ref="H343">INDEX(H$2:H$310,$A343)</f>
        <v>150 km/h</v>
      </c>
      <c r="I343" t="str" cm="1">
        <f t="array" ref="I343">INDEX(I$2:I$310,$A343)</f>
        <v>275 km</v>
      </c>
      <c r="J343" t="str" cm="1">
        <f t="array" ref="J343">INDEX(J$2:J$310,$A343)</f>
        <v>168 Wh/km</v>
      </c>
      <c r="K343" t="str" cm="1">
        <f t="array" ref="K343">INDEX(K$2:K$310,$A343)</f>
        <v>440 km/h</v>
      </c>
      <c r="L343" t="str" cm="1">
        <f t="array" ref="L343">INDEX(L$2:L$310,$A343)</f>
        <v>Front Wheel Drive</v>
      </c>
      <c r="M343" cm="1">
        <f t="array" ref="M343">INDEX(M$2:M$310,$A343)</f>
        <v>5</v>
      </c>
      <c r="N343" t="str" cm="1">
        <f t="array" ref="N343">INDEX(N$2:N$310,$A343)</f>
        <v>â‚¬36,040</v>
      </c>
      <c r="O343" t="str" cm="1">
        <f t="array" ref="O343">INDEX(O$2:O$310,$A343)</f>
        <v>Â£30,995</v>
      </c>
      <c r="P343" s="44" cm="1">
        <f t="array" ref="P343">INDEX(P$2:P$310,$A343)</f>
        <v>1</v>
      </c>
      <c r="Q343" s="26" cm="1">
        <f t="array" ref="Q343">INDEX(Q$2:Q$310,$A343)</f>
        <v>30995</v>
      </c>
      <c r="R343" s="17">
        <f t="shared" si="60"/>
        <v>275</v>
      </c>
      <c r="S343" s="20">
        <f t="shared" si="61"/>
        <v>46.3</v>
      </c>
      <c r="T343" s="18">
        <f t="shared" si="62"/>
        <v>0.16800000000000001</v>
      </c>
      <c r="U343" s="12">
        <f t="shared" si="66"/>
        <v>0.9978401727861772</v>
      </c>
      <c r="V343" s="17">
        <f t="shared" si="67"/>
        <v>170.87750257869686</v>
      </c>
      <c r="W343" s="18">
        <f t="shared" si="63"/>
        <v>3.6906588029956127</v>
      </c>
      <c r="X343" s="26">
        <f t="shared" si="64"/>
        <v>181.38724836363636</v>
      </c>
    </row>
    <row r="344" spans="1:24" x14ac:dyDescent="0.35">
      <c r="A344">
        <f t="shared" si="65"/>
        <v>76</v>
      </c>
      <c r="C344">
        <v>32</v>
      </c>
      <c r="E344" t="str" cm="1">
        <f t="array" ref="E344">INDEX(E$2:E$310,$A344)</f>
        <v>Volkswagen ID.4 Pure</v>
      </c>
      <c r="F344" t="str" cm="1">
        <f t="array" ref="F344">INDEX(F$2:F$310,$A344)</f>
        <v>52 kWh useable battery          Available since February 2021</v>
      </c>
      <c r="G344" t="str" cm="1">
        <f t="array" ref="G344">INDEX(G$2:G$310,$A344)</f>
        <v>10.9 sec</v>
      </c>
      <c r="H344" t="str" cm="1">
        <f t="array" ref="H344">INDEX(H$2:H$310,$A344)</f>
        <v>160 km/h</v>
      </c>
      <c r="I344" t="str" cm="1">
        <f t="array" ref="I344">INDEX(I$2:I$310,$A344)</f>
        <v>285 km</v>
      </c>
      <c r="J344" t="str" cm="1">
        <f t="array" ref="J344">INDEX(J$2:J$310,$A344)</f>
        <v>182 Wh/km</v>
      </c>
      <c r="K344" t="str" cm="1">
        <f t="array" ref="K344">INDEX(K$2:K$310,$A344)</f>
        <v>360 km/h</v>
      </c>
      <c r="L344" t="str" cm="1">
        <f t="array" ref="L344">INDEX(L$2:L$310,$A344)</f>
        <v>Rear Wheel Drive</v>
      </c>
      <c r="M344" cm="1">
        <f t="array" ref="M344">INDEX(M$2:M$310,$A344)</f>
        <v>5</v>
      </c>
      <c r="N344" t="str" cm="1">
        <f t="array" ref="N344">INDEX(N$2:N$310,$A344)</f>
        <v>N/A</v>
      </c>
      <c r="O344" t="str" cm="1">
        <f t="array" ref="O344">INDEX(O$2:O$310,$A344)</f>
        <v>Â£38,845</v>
      </c>
      <c r="P344" s="44" cm="1">
        <f t="array" ref="P344">INDEX(P$2:P$310,$A344)</f>
        <v>1</v>
      </c>
      <c r="Q344" s="26" cm="1">
        <f t="array" ref="Q344">INDEX(Q$2:Q$310,$A344)</f>
        <v>38845</v>
      </c>
      <c r="R344" s="17">
        <f t="shared" si="60"/>
        <v>285</v>
      </c>
      <c r="S344" s="20">
        <f t="shared" si="61"/>
        <v>52</v>
      </c>
      <c r="T344" s="18">
        <f t="shared" si="62"/>
        <v>0.182</v>
      </c>
      <c r="U344" s="12">
        <f t="shared" si="66"/>
        <v>0.99749999999999994</v>
      </c>
      <c r="V344" s="17">
        <f t="shared" si="67"/>
        <v>177.09122994519493</v>
      </c>
      <c r="W344" s="18">
        <f t="shared" si="63"/>
        <v>3.405600575869133</v>
      </c>
      <c r="X344" s="26">
        <f t="shared" si="64"/>
        <v>219.35021859649123</v>
      </c>
    </row>
    <row r="345" spans="1:24" x14ac:dyDescent="0.35">
      <c r="A345">
        <f t="shared" si="65"/>
        <v>58</v>
      </c>
      <c r="C345">
        <v>33</v>
      </c>
      <c r="E345" t="str" cm="1">
        <f t="array" ref="E345">INDEX(E$2:E$310,$A345)</f>
        <v>Volkswagen ID.4 Pure Performance</v>
      </c>
      <c r="F345" t="str" cm="1">
        <f t="array" ref="F345">INDEX(F$2:F$310,$A345)</f>
        <v>52 kWh useable battery          Available since January 2021</v>
      </c>
      <c r="G345" t="str" cm="1">
        <f t="array" ref="G345">INDEX(G$2:G$310,$A345)</f>
        <v>9.0 sec</v>
      </c>
      <c r="H345" t="str" cm="1">
        <f t="array" ref="H345">INDEX(H$2:H$310,$A345)</f>
        <v>160 km/h</v>
      </c>
      <c r="I345" t="str" cm="1">
        <f t="array" ref="I345">INDEX(I$2:I$310,$A345)</f>
        <v>285 km</v>
      </c>
      <c r="J345" t="str" cm="1">
        <f t="array" ref="J345">INDEX(J$2:J$310,$A345)</f>
        <v>182 Wh/km</v>
      </c>
      <c r="K345" t="str" cm="1">
        <f t="array" ref="K345">INDEX(K$2:K$310,$A345)</f>
        <v>360 km/h</v>
      </c>
      <c r="L345" t="str" cm="1">
        <f t="array" ref="L345">INDEX(L$2:L$310,$A345)</f>
        <v>Rear Wheel Drive</v>
      </c>
      <c r="M345" cm="1">
        <f t="array" ref="M345">INDEX(M$2:M$310,$A345)</f>
        <v>5</v>
      </c>
      <c r="N345" t="str" cm="1">
        <f t="array" ref="N345">INDEX(N$2:N$310,$A345)</f>
        <v>N/A</v>
      </c>
      <c r="O345" t="str" cm="1">
        <f t="array" ref="O345">INDEX(O$2:O$310,$A345)</f>
        <v>Â£40,275</v>
      </c>
      <c r="P345" s="44" cm="1">
        <f t="array" ref="P345">INDEX(P$2:P$310,$A345)</f>
        <v>1</v>
      </c>
      <c r="Q345" s="26" cm="1">
        <f t="array" ref="Q345">INDEX(Q$2:Q$310,$A345)</f>
        <v>40275</v>
      </c>
      <c r="R345" s="17">
        <f t="shared" ref="R345:R376" si="68">1*LEFT(I345,FIND(" ",I345)-1)</f>
        <v>285</v>
      </c>
      <c r="S345" s="20">
        <f t="shared" ref="S345:S376" si="69">1*LEFT(F345,FIND("k",F345)-2)</f>
        <v>52</v>
      </c>
      <c r="T345" s="18">
        <f t="shared" ref="T345:T376" si="70">LEFT(J345,FIND("W",J345)-1)/1000</f>
        <v>0.182</v>
      </c>
      <c r="U345" s="12">
        <f t="shared" si="66"/>
        <v>0.99749999999999994</v>
      </c>
      <c r="V345" s="17">
        <f t="shared" si="67"/>
        <v>177.09122994519493</v>
      </c>
      <c r="W345" s="18">
        <f t="shared" ref="W345:W376" si="71">V345/S345</f>
        <v>3.405600575869133</v>
      </c>
      <c r="X345" s="26">
        <f t="shared" si="64"/>
        <v>227.42515263157895</v>
      </c>
    </row>
    <row r="346" spans="1:24" x14ac:dyDescent="0.35">
      <c r="A346">
        <f t="shared" si="65"/>
        <v>117</v>
      </c>
      <c r="C346">
        <v>34</v>
      </c>
      <c r="E346" t="str" cm="1">
        <f t="array" ref="E346">INDEX(E$2:E$310,$A346)</f>
        <v xml:space="preserve">Peugeot e-208 </v>
      </c>
      <c r="F346" t="str" cm="1">
        <f t="array" ref="F346">INDEX(F$2:F$310,$A346)</f>
        <v>46.3 kWh useable battery          Available since November 2021</v>
      </c>
      <c r="G346" t="str" cm="1">
        <f t="array" ref="G346">INDEX(G$2:G$310,$A346)</f>
        <v>8.1 sec</v>
      </c>
      <c r="H346" t="str" cm="1">
        <f t="array" ref="H346">INDEX(H$2:H$310,$A346)</f>
        <v>150 km/h</v>
      </c>
      <c r="I346" t="str" cm="1">
        <f t="array" ref="I346">INDEX(I$2:I$310,$A346)</f>
        <v>290 km</v>
      </c>
      <c r="J346" t="str" cm="1">
        <f t="array" ref="J346">INDEX(J$2:J$310,$A346)</f>
        <v>160 Wh/km</v>
      </c>
      <c r="K346" t="str" cm="1">
        <f t="array" ref="K346">INDEX(K$2:K$310,$A346)</f>
        <v>460 km/h</v>
      </c>
      <c r="L346" t="str" cm="1">
        <f t="array" ref="L346">INDEX(L$2:L$310,$A346)</f>
        <v>Front Wheel Drive</v>
      </c>
      <c r="M346" cm="1">
        <f t="array" ref="M346">INDEX(M$2:M$310,$A346)</f>
        <v>5</v>
      </c>
      <c r="N346" t="str" cm="1">
        <f t="array" ref="N346">INDEX(N$2:N$310,$A346)</f>
        <v>â‚¬39,100</v>
      </c>
      <c r="O346" t="str" cm="1">
        <f t="array" ref="O346">INDEX(O$2:O$310,$A346)</f>
        <v>Â£34,595</v>
      </c>
      <c r="P346" s="44" cm="1">
        <f t="array" ref="P346">INDEX(P$2:P$310,$A346)</f>
        <v>1</v>
      </c>
      <c r="Q346" s="26" cm="1">
        <f t="array" ref="Q346">INDEX(Q$2:Q$310,$A346)</f>
        <v>34595</v>
      </c>
      <c r="R346" s="17">
        <f t="shared" si="68"/>
        <v>290</v>
      </c>
      <c r="S346" s="20">
        <f t="shared" si="69"/>
        <v>46.3</v>
      </c>
      <c r="T346" s="18">
        <f t="shared" si="70"/>
        <v>0.16</v>
      </c>
      <c r="U346" s="12">
        <f t="shared" si="66"/>
        <v>1.002159827213823</v>
      </c>
      <c r="V346" s="17">
        <f t="shared" si="67"/>
        <v>180.19809362844396</v>
      </c>
      <c r="W346" s="18">
        <f t="shared" si="71"/>
        <v>3.8919674649771916</v>
      </c>
      <c r="X346" s="26">
        <f t="shared" si="64"/>
        <v>191.98316310344828</v>
      </c>
    </row>
    <row r="347" spans="1:24" x14ac:dyDescent="0.35">
      <c r="A347">
        <f t="shared" si="65"/>
        <v>119</v>
      </c>
      <c r="C347">
        <v>35</v>
      </c>
      <c r="E347" t="str" cm="1">
        <f t="array" ref="E347">INDEX(E$2:E$310,$A347)</f>
        <v xml:space="preserve">Opel Corsa-e </v>
      </c>
      <c r="F347" t="str" cm="1">
        <f t="array" ref="F347">INDEX(F$2:F$310,$A347)</f>
        <v>46.3 kWh useable battery          Available since November 2021</v>
      </c>
      <c r="G347" t="str" cm="1">
        <f t="array" ref="G347">INDEX(G$2:G$310,$A347)</f>
        <v>8.1 sec</v>
      </c>
      <c r="H347" t="str" cm="1">
        <f t="array" ref="H347">INDEX(H$2:H$310,$A347)</f>
        <v>150 km/h</v>
      </c>
      <c r="I347" t="str" cm="1">
        <f t="array" ref="I347">INDEX(I$2:I$310,$A347)</f>
        <v>295 km</v>
      </c>
      <c r="J347" t="str" cm="1">
        <f t="array" ref="J347">INDEX(J$2:J$310,$A347)</f>
        <v>157 Wh/km</v>
      </c>
      <c r="K347" t="str" cm="1">
        <f t="array" ref="K347">INDEX(K$2:K$310,$A347)</f>
        <v>470 km/h</v>
      </c>
      <c r="L347" t="str" cm="1">
        <f t="array" ref="L347">INDEX(L$2:L$310,$A347)</f>
        <v>Front Wheel Drive</v>
      </c>
      <c r="M347" cm="1">
        <f t="array" ref="M347">INDEX(M$2:M$310,$A347)</f>
        <v>5</v>
      </c>
      <c r="N347" t="str" cm="1">
        <f t="array" ref="N347">INDEX(N$2:N$310,$A347)</f>
        <v>â‚¬36,395</v>
      </c>
      <c r="O347" t="str" cm="1">
        <f t="array" ref="O347">INDEX(O$2:O$310,$A347)</f>
        <v>Â£31,130</v>
      </c>
      <c r="P347" s="44" cm="1">
        <f t="array" ref="P347">INDEX(P$2:P$310,$A347)</f>
        <v>1</v>
      </c>
      <c r="Q347" s="26" cm="1">
        <f t="array" ref="Q347">INDEX(Q$2:Q$310,$A347)</f>
        <v>31130</v>
      </c>
      <c r="R347" s="17">
        <f t="shared" si="68"/>
        <v>295</v>
      </c>
      <c r="S347" s="20">
        <f t="shared" si="69"/>
        <v>46.3</v>
      </c>
      <c r="T347" s="18">
        <f t="shared" si="70"/>
        <v>0.157</v>
      </c>
      <c r="U347" s="12">
        <f t="shared" si="66"/>
        <v>1.0003239740820735</v>
      </c>
      <c r="V347" s="17">
        <f t="shared" si="67"/>
        <v>183.30495731169299</v>
      </c>
      <c r="W347" s="18">
        <f t="shared" si="71"/>
        <v>3.9590703523043844</v>
      </c>
      <c r="X347" s="26">
        <f t="shared" si="64"/>
        <v>169.82628542372882</v>
      </c>
    </row>
    <row r="348" spans="1:24" x14ac:dyDescent="0.35">
      <c r="A348">
        <f t="shared" si="65"/>
        <v>262</v>
      </c>
      <c r="C348">
        <v>36</v>
      </c>
      <c r="E348" t="str" cm="1">
        <f t="array" ref="E348">INDEX(E$2:E$310,$A348)</f>
        <v>Jeep Avenger Electric 1st Edition</v>
      </c>
      <c r="F348" t="str" cm="1">
        <f t="array" ref="F348">INDEX(F$2:F$310,$A348)</f>
        <v>50.8 kWh useable battery          Available since January 2023</v>
      </c>
      <c r="G348" t="str" cm="1">
        <f t="array" ref="G348">INDEX(G$2:G$310,$A348)</f>
        <v>9.0 sec</v>
      </c>
      <c r="H348" t="str" cm="1">
        <f t="array" ref="H348">INDEX(H$2:H$310,$A348)</f>
        <v>150 km/h</v>
      </c>
      <c r="I348" t="str" cm="1">
        <f t="array" ref="I348">INDEX(I$2:I$310,$A348)</f>
        <v>295 km</v>
      </c>
      <c r="J348" t="str" cm="1">
        <f t="array" ref="J348">INDEX(J$2:J$310,$A348)</f>
        <v>172 Wh/km</v>
      </c>
      <c r="K348" t="str" cm="1">
        <f t="array" ref="K348">INDEX(K$2:K$310,$A348)</f>
        <v>470 km/h</v>
      </c>
      <c r="L348" t="str" cm="1">
        <f t="array" ref="L348">INDEX(L$2:L$310,$A348)</f>
        <v>Front Wheel Drive</v>
      </c>
      <c r="M348" cm="1">
        <f t="array" ref="M348">INDEX(M$2:M$310,$A348)</f>
        <v>5</v>
      </c>
      <c r="N348" t="str" cm="1">
        <f t="array" ref="N348">INDEX(N$2:N$310,$A348)</f>
        <v>â‚¬39,900</v>
      </c>
      <c r="O348" t="str" cm="1">
        <f t="array" ref="O348">INDEX(O$2:O$310,$A348)</f>
        <v>Â£36,500</v>
      </c>
      <c r="P348" s="44" cm="1">
        <f t="array" ref="P348">INDEX(P$2:P$310,$A348)</f>
        <v>1</v>
      </c>
      <c r="Q348" s="26" cm="1">
        <f t="array" ref="Q348">INDEX(Q$2:Q$310,$A348)</f>
        <v>36500</v>
      </c>
      <c r="R348" s="17">
        <f t="shared" si="68"/>
        <v>295</v>
      </c>
      <c r="S348" s="20">
        <f t="shared" si="69"/>
        <v>50.8</v>
      </c>
      <c r="T348" s="18">
        <f t="shared" si="70"/>
        <v>0.17199999999999999</v>
      </c>
      <c r="U348" s="12">
        <f t="shared" si="66"/>
        <v>0.9988188976377953</v>
      </c>
      <c r="V348" s="17">
        <f t="shared" si="67"/>
        <v>183.30495731169299</v>
      </c>
      <c r="W348" s="18">
        <f t="shared" si="71"/>
        <v>3.6083653014112795</v>
      </c>
      <c r="X348" s="26">
        <f t="shared" si="64"/>
        <v>199.12172881355932</v>
      </c>
    </row>
    <row r="349" spans="1:24" x14ac:dyDescent="0.35">
      <c r="A349">
        <f t="shared" si="65"/>
        <v>70</v>
      </c>
      <c r="C349">
        <v>37</v>
      </c>
      <c r="E349" t="str" cm="1">
        <f t="array" ref="E349">INDEX(E$2:E$310,$A349)</f>
        <v>Hyundai IONIQ 5 Standard Range 2WD</v>
      </c>
      <c r="F349" t="str" cm="1">
        <f t="array" ref="F349">INDEX(F$2:F$310,$A349)</f>
        <v>54 kWh useable battery          Available since July 2021</v>
      </c>
      <c r="G349" t="str" cm="1">
        <f t="array" ref="G349">INDEX(G$2:G$310,$A349)</f>
        <v>8.5 sec</v>
      </c>
      <c r="H349" t="str" cm="1">
        <f t="array" ref="H349">INDEX(H$2:H$310,$A349)</f>
        <v>185 km/h</v>
      </c>
      <c r="I349" t="str" cm="1">
        <f t="array" ref="I349">INDEX(I$2:I$310,$A349)</f>
        <v>295 km</v>
      </c>
      <c r="J349" t="str" cm="1">
        <f t="array" ref="J349">INDEX(J$2:J$310,$A349)</f>
        <v>183 Wh/km</v>
      </c>
      <c r="K349" t="str" cm="1">
        <f t="array" ref="K349">INDEX(K$2:K$310,$A349)</f>
        <v>720 km/h</v>
      </c>
      <c r="L349" t="str" cm="1">
        <f t="array" ref="L349">INDEX(L$2:L$310,$A349)</f>
        <v>Rear Wheel Drive</v>
      </c>
      <c r="M349" cm="1">
        <f t="array" ref="M349">INDEX(M$2:M$310,$A349)</f>
        <v>5</v>
      </c>
      <c r="N349" t="str" cm="1">
        <f t="array" ref="N349">INDEX(N$2:N$310,$A349)</f>
        <v>â‚¬43,900</v>
      </c>
      <c r="O349" t="str" cm="1">
        <f t="array" ref="O349">INDEX(O$2:O$310,$A349)</f>
        <v>Â£43,150</v>
      </c>
      <c r="P349" s="44" cm="1">
        <f t="array" ref="P349">INDEX(P$2:P$310,$A349)</f>
        <v>1</v>
      </c>
      <c r="Q349" s="26" cm="1">
        <f t="array" ref="Q349">INDEX(Q$2:Q$310,$A349)</f>
        <v>43150</v>
      </c>
      <c r="R349" s="17">
        <f t="shared" si="68"/>
        <v>295</v>
      </c>
      <c r="S349" s="20">
        <f t="shared" si="69"/>
        <v>54</v>
      </c>
      <c r="T349" s="18">
        <f t="shared" si="70"/>
        <v>0.183</v>
      </c>
      <c r="U349" s="12">
        <f t="shared" si="66"/>
        <v>0.99972222222222218</v>
      </c>
      <c r="V349" s="17">
        <f t="shared" si="67"/>
        <v>183.30495731169299</v>
      </c>
      <c r="W349" s="18">
        <f t="shared" si="71"/>
        <v>3.3945362465128333</v>
      </c>
      <c r="X349" s="26">
        <f t="shared" si="64"/>
        <v>235.40007118644067</v>
      </c>
    </row>
    <row r="350" spans="1:24" x14ac:dyDescent="0.35">
      <c r="A350">
        <f t="shared" si="65"/>
        <v>191</v>
      </c>
      <c r="C350">
        <v>38</v>
      </c>
      <c r="E350" t="str" cm="1">
        <f t="array" ref="E350">INDEX(E$2:E$310,$A350)</f>
        <v>MG MG4 Electric 51 kWh</v>
      </c>
      <c r="F350" t="str" cm="1">
        <f t="array" ref="F350">INDEX(F$2:F$310,$A350)</f>
        <v>50.8 kWh useable battery          Available since October 2022</v>
      </c>
      <c r="G350" t="str" cm="1">
        <f t="array" ref="G350">INDEX(G$2:G$310,$A350)</f>
        <v>7.7 sec</v>
      </c>
      <c r="H350" t="str" cm="1">
        <f t="array" ref="H350">INDEX(H$2:H$310,$A350)</f>
        <v>160 km/h</v>
      </c>
      <c r="I350" t="str" cm="1">
        <f t="array" ref="I350">INDEX(I$2:I$310,$A350)</f>
        <v>300 km</v>
      </c>
      <c r="J350" t="str" cm="1">
        <f t="array" ref="J350">INDEX(J$2:J$310,$A350)</f>
        <v>169 Wh/km</v>
      </c>
      <c r="K350" t="str" cm="1">
        <f t="array" ref="K350">INDEX(K$2:K$310,$A350)</f>
        <v>340 km/h</v>
      </c>
      <c r="L350" t="str" cm="1">
        <f t="array" ref="L350">INDEX(L$2:L$310,$A350)</f>
        <v>Rear Wheel Drive</v>
      </c>
      <c r="M350" cm="1">
        <f t="array" ref="M350">INDEX(M$2:M$310,$A350)</f>
        <v>5</v>
      </c>
      <c r="N350" t="str" cm="1">
        <f t="array" ref="N350">INDEX(N$2:N$310,$A350)</f>
        <v>â‚¬31,990</v>
      </c>
      <c r="O350" t="str" cm="1">
        <f t="array" ref="O350">INDEX(O$2:O$310,$A350)</f>
        <v>Â£25,995</v>
      </c>
      <c r="P350" s="44" cm="1">
        <f t="array" ref="P350">INDEX(P$2:P$310,$A350)</f>
        <v>1</v>
      </c>
      <c r="Q350" s="26" cm="1">
        <f t="array" ref="Q350">INDEX(Q$2:Q$310,$A350)</f>
        <v>25995</v>
      </c>
      <c r="R350" s="17">
        <f t="shared" si="68"/>
        <v>300</v>
      </c>
      <c r="S350" s="20">
        <f t="shared" si="69"/>
        <v>50.8</v>
      </c>
      <c r="T350" s="18">
        <f t="shared" si="70"/>
        <v>0.16900000000000001</v>
      </c>
      <c r="U350" s="12">
        <f t="shared" si="66"/>
        <v>0.99803149606299213</v>
      </c>
      <c r="V350" s="17">
        <f t="shared" si="67"/>
        <v>186.41182099494202</v>
      </c>
      <c r="W350" s="18">
        <f t="shared" si="71"/>
        <v>3.6695240353335046</v>
      </c>
      <c r="X350" s="26">
        <f t="shared" si="64"/>
        <v>139.44931099999999</v>
      </c>
    </row>
    <row r="351" spans="1:24" x14ac:dyDescent="0.35">
      <c r="A351">
        <f t="shared" si="65"/>
        <v>283</v>
      </c>
      <c r="C351">
        <v>39</v>
      </c>
      <c r="E351" t="str" cm="1">
        <f t="array" ref="E351">INDEX(E$2:E$310,$A351)</f>
        <v xml:space="preserve">Jeep Avenger Electric </v>
      </c>
      <c r="F351" t="str" cm="1">
        <f t="array" ref="F351">INDEX(F$2:F$310,$A351)</f>
        <v>50.8 kWh useable battery          Available since January 2023</v>
      </c>
      <c r="G351" t="str" cm="1">
        <f t="array" ref="G351">INDEX(G$2:G$310,$A351)</f>
        <v>9.0 sec</v>
      </c>
      <c r="H351" t="str" cm="1">
        <f t="array" ref="H351">INDEX(H$2:H$310,$A351)</f>
        <v>150 km/h</v>
      </c>
      <c r="I351" t="str" cm="1">
        <f t="array" ref="I351">INDEX(I$2:I$310,$A351)</f>
        <v>300 km</v>
      </c>
      <c r="J351" t="str" cm="1">
        <f t="array" ref="J351">INDEX(J$2:J$310,$A351)</f>
        <v>169 Wh/km</v>
      </c>
      <c r="K351" t="str" cm="1">
        <f t="array" ref="K351">INDEX(K$2:K$310,$A351)</f>
        <v>480 km/h</v>
      </c>
      <c r="L351" t="str" cm="1">
        <f t="array" ref="L351">INDEX(L$2:L$310,$A351)</f>
        <v>Front Wheel Drive</v>
      </c>
      <c r="M351" cm="1">
        <f t="array" ref="M351">INDEX(M$2:M$310,$A351)</f>
        <v>5</v>
      </c>
      <c r="N351" t="str" cm="1">
        <f t="array" ref="N351">INDEX(N$2:N$310,$A351)</f>
        <v>â‚¬37,000</v>
      </c>
      <c r="O351" t="str" cm="1">
        <f t="array" ref="O351">INDEX(O$2:O$310,$A351)</f>
        <v>Â£34,800</v>
      </c>
      <c r="P351" s="44" cm="1">
        <f t="array" ref="P351">INDEX(P$2:P$310,$A351)</f>
        <v>1</v>
      </c>
      <c r="Q351" s="26" cm="1">
        <f t="array" ref="Q351">INDEX(Q$2:Q$310,$A351)</f>
        <v>34800</v>
      </c>
      <c r="R351" s="17">
        <f t="shared" si="68"/>
        <v>300</v>
      </c>
      <c r="S351" s="20">
        <f t="shared" si="69"/>
        <v>50.8</v>
      </c>
      <c r="T351" s="18">
        <f t="shared" si="70"/>
        <v>0.16900000000000001</v>
      </c>
      <c r="U351" s="12">
        <f t="shared" si="66"/>
        <v>0.99803149606299213</v>
      </c>
      <c r="V351" s="17">
        <f t="shared" si="67"/>
        <v>186.41182099494202</v>
      </c>
      <c r="W351" s="18">
        <f t="shared" si="71"/>
        <v>3.6695240353335046</v>
      </c>
      <c r="X351" s="26">
        <f t="shared" si="64"/>
        <v>186.68344000000002</v>
      </c>
    </row>
    <row r="352" spans="1:24" x14ac:dyDescent="0.35">
      <c r="A352">
        <f t="shared" si="65"/>
        <v>296</v>
      </c>
      <c r="C352">
        <v>40</v>
      </c>
      <c r="E352" t="str" cm="1">
        <f t="array" ref="E352">INDEX(E$2:E$310,$A352)</f>
        <v>Hyundai Kona Electric 48 kWh</v>
      </c>
      <c r="F352" t="str" cm="1">
        <f t="array" ref="F352">INDEX(F$2:F$310,$A352)</f>
        <v>48.4 kWh useable battery          Expected from September 2023</v>
      </c>
      <c r="G352" t="str" cm="1">
        <f t="array" ref="G352">INDEX(G$2:G$310,$A352)</f>
        <v>10.0 sec</v>
      </c>
      <c r="H352" t="str" cm="1">
        <f t="array" ref="H352">INDEX(H$2:H$310,$A352)</f>
        <v>155 km/h</v>
      </c>
      <c r="I352" t="str" cm="1">
        <f t="array" ref="I352">INDEX(I$2:I$310,$A352)</f>
        <v>300 km</v>
      </c>
      <c r="J352" t="str" cm="1">
        <f t="array" ref="J352">INDEX(J$2:J$310,$A352)</f>
        <v>161 Wh/km</v>
      </c>
      <c r="K352" t="str" cm="1">
        <f t="array" ref="K352">INDEX(K$2:K$310,$A352)</f>
        <v>290 km/h</v>
      </c>
      <c r="L352" t="str" cm="1">
        <f t="array" ref="L352">INDEX(L$2:L$310,$A352)</f>
        <v>Front Wheel Drive</v>
      </c>
      <c r="M352" cm="1">
        <f t="array" ref="M352">INDEX(M$2:M$310,$A352)</f>
        <v>5</v>
      </c>
      <c r="N352" t="str" cm="1">
        <f t="array" ref="N352">INDEX(N$2:N$310,$A352)</f>
        <v>â‚¬40,000</v>
      </c>
      <c r="O352" t="str" cm="1">
        <f t="array" ref="O352">INDEX(O$2:O$310,$A352)</f>
        <v>Â£35,000</v>
      </c>
      <c r="P352" s="44" cm="1">
        <f t="array" ref="P352">INDEX(P$2:P$310,$A352)</f>
        <v>1</v>
      </c>
      <c r="Q352" s="26" cm="1">
        <f t="array" ref="Q352">INDEX(Q$2:Q$310,$A352)</f>
        <v>35000</v>
      </c>
      <c r="R352" s="17">
        <f t="shared" si="68"/>
        <v>300</v>
      </c>
      <c r="S352" s="20">
        <f t="shared" si="69"/>
        <v>48.4</v>
      </c>
      <c r="T352" s="18">
        <f t="shared" si="70"/>
        <v>0.161</v>
      </c>
      <c r="U352" s="12">
        <f t="shared" si="66"/>
        <v>0.99793388429752072</v>
      </c>
      <c r="V352" s="17">
        <f t="shared" si="67"/>
        <v>186.41182099494202</v>
      </c>
      <c r="W352" s="18">
        <f t="shared" si="71"/>
        <v>3.8514839048541742</v>
      </c>
      <c r="X352" s="26">
        <f t="shared" si="64"/>
        <v>187.75633333333334</v>
      </c>
    </row>
    <row r="353" spans="1:24" x14ac:dyDescent="0.35">
      <c r="A353">
        <f t="shared" si="65"/>
        <v>261</v>
      </c>
      <c r="C353">
        <v>41</v>
      </c>
      <c r="E353" t="str" cm="1">
        <f t="array" ref="E353">INDEX(E$2:E$310,$A353)</f>
        <v>Opel Astra Sports Tourer Electric</v>
      </c>
      <c r="F353" t="str" cm="1">
        <f t="array" ref="F353">INDEX(F$2:F$310,$A353)</f>
        <v>50.8 kWh useable battery          Expected from May 2023</v>
      </c>
      <c r="G353" t="str" cm="1">
        <f t="array" ref="G353">INDEX(G$2:G$310,$A353)</f>
        <v>8.5 sec</v>
      </c>
      <c r="H353" t="str" cm="1">
        <f t="array" ref="H353">INDEX(H$2:H$310,$A353)</f>
        <v>170 km/h</v>
      </c>
      <c r="I353" t="str" cm="1">
        <f t="array" ref="I353">INDEX(I$2:I$310,$A353)</f>
        <v>300 km</v>
      </c>
      <c r="J353" t="str" cm="1">
        <f t="array" ref="J353">INDEX(J$2:J$310,$A353)</f>
        <v>169 Wh/km</v>
      </c>
      <c r="K353" t="str" cm="1">
        <f t="array" ref="K353">INDEX(K$2:K$310,$A353)</f>
        <v>480 km/h</v>
      </c>
      <c r="L353" t="str" cm="1">
        <f t="array" ref="L353">INDEX(L$2:L$310,$A353)</f>
        <v>Front Wheel Drive</v>
      </c>
      <c r="M353" cm="1">
        <f t="array" ref="M353">INDEX(M$2:M$310,$A353)</f>
        <v>5</v>
      </c>
      <c r="N353" t="str" cm="1">
        <f t="array" ref="N353">INDEX(N$2:N$310,$A353)</f>
        <v>â‚¬42,000</v>
      </c>
      <c r="O353" t="str" cm="1">
        <f t="array" ref="O353">INDEX(O$2:O$310,$A353)</f>
        <v>Â£37,000</v>
      </c>
      <c r="P353" s="44" cm="1">
        <f t="array" ref="P353">INDEX(P$2:P$310,$A353)</f>
        <v>1</v>
      </c>
      <c r="Q353" s="26" cm="1">
        <f t="array" ref="Q353">INDEX(Q$2:Q$310,$A353)</f>
        <v>37000</v>
      </c>
      <c r="R353" s="17">
        <f t="shared" si="68"/>
        <v>300</v>
      </c>
      <c r="S353" s="20">
        <f t="shared" si="69"/>
        <v>50.8</v>
      </c>
      <c r="T353" s="18">
        <f t="shared" si="70"/>
        <v>0.16900000000000001</v>
      </c>
      <c r="U353" s="12">
        <f t="shared" si="66"/>
        <v>0.99803149606299213</v>
      </c>
      <c r="V353" s="17">
        <f t="shared" si="67"/>
        <v>186.41182099494202</v>
      </c>
      <c r="W353" s="18">
        <f t="shared" si="71"/>
        <v>3.6695240353335046</v>
      </c>
      <c r="X353" s="26">
        <f t="shared" si="64"/>
        <v>198.48526666666666</v>
      </c>
    </row>
    <row r="354" spans="1:24" x14ac:dyDescent="0.35">
      <c r="A354">
        <f t="shared" si="65"/>
        <v>259</v>
      </c>
      <c r="C354">
        <v>42</v>
      </c>
      <c r="E354" t="str" cm="1">
        <f t="array" ref="E354">INDEX(E$2:E$310,$A354)</f>
        <v>DS 3 E-Tense</v>
      </c>
      <c r="F354" t="str" cm="1">
        <f t="array" ref="F354">INDEX(F$2:F$310,$A354)</f>
        <v>50.8 kWh useable battery          Available since November 2022</v>
      </c>
      <c r="G354" t="str" cm="1">
        <f t="array" ref="G354">INDEX(G$2:G$310,$A354)</f>
        <v>9.0 sec</v>
      </c>
      <c r="H354" t="str" cm="1">
        <f t="array" ref="H354">INDEX(H$2:H$310,$A354)</f>
        <v>150 km/h</v>
      </c>
      <c r="I354" t="str" cm="1">
        <f t="array" ref="I354">INDEX(I$2:I$310,$A354)</f>
        <v>300 km</v>
      </c>
      <c r="J354" t="str" cm="1">
        <f t="array" ref="J354">INDEX(J$2:J$310,$A354)</f>
        <v>169 Wh/km</v>
      </c>
      <c r="K354" t="str" cm="1">
        <f t="array" ref="K354">INDEX(K$2:K$310,$A354)</f>
        <v>480 km/h</v>
      </c>
      <c r="L354" t="str" cm="1">
        <f t="array" ref="L354">INDEX(L$2:L$310,$A354)</f>
        <v>Front Wheel Drive</v>
      </c>
      <c r="M354" cm="1">
        <f t="array" ref="M354">INDEX(M$2:M$310,$A354)</f>
        <v>5</v>
      </c>
      <c r="N354" t="str" cm="1">
        <f t="array" ref="N354">INDEX(N$2:N$310,$A354)</f>
        <v>â‚¬40,540</v>
      </c>
      <c r="O354" t="str" cm="1">
        <f t="array" ref="O354">INDEX(O$2:O$310,$A354)</f>
        <v>Â£37,200</v>
      </c>
      <c r="P354" s="44" cm="1">
        <f t="array" ref="P354">INDEX(P$2:P$310,$A354)</f>
        <v>1</v>
      </c>
      <c r="Q354" s="26" cm="1">
        <f t="array" ref="Q354">INDEX(Q$2:Q$310,$A354)</f>
        <v>37200</v>
      </c>
      <c r="R354" s="17">
        <f t="shared" si="68"/>
        <v>300</v>
      </c>
      <c r="S354" s="20">
        <f t="shared" si="69"/>
        <v>50.8</v>
      </c>
      <c r="T354" s="18">
        <f t="shared" si="70"/>
        <v>0.16900000000000001</v>
      </c>
      <c r="U354" s="12">
        <f t="shared" si="66"/>
        <v>0.99803149606299213</v>
      </c>
      <c r="V354" s="17">
        <f t="shared" si="67"/>
        <v>186.41182099494202</v>
      </c>
      <c r="W354" s="18">
        <f t="shared" si="71"/>
        <v>3.6695240353335046</v>
      </c>
      <c r="X354" s="26">
        <f t="shared" si="64"/>
        <v>199.55816000000002</v>
      </c>
    </row>
    <row r="355" spans="1:24" x14ac:dyDescent="0.35">
      <c r="A355">
        <f t="shared" si="65"/>
        <v>214</v>
      </c>
      <c r="C355">
        <v>43</v>
      </c>
      <c r="E355" t="str" cm="1">
        <f t="array" ref="E355">INDEX(E$2:E$310,$A355)</f>
        <v xml:space="preserve">Peugeot e-308 SW </v>
      </c>
      <c r="F355" t="str" cm="1">
        <f t="array" ref="F355">INDEX(F$2:F$310,$A355)</f>
        <v>50.8 kWh useable battery          Expected from May 2023</v>
      </c>
      <c r="G355" t="str" cm="1">
        <f t="array" ref="G355">INDEX(G$2:G$310,$A355)</f>
        <v>9.0 sec</v>
      </c>
      <c r="H355" t="str" cm="1">
        <f t="array" ref="H355">INDEX(H$2:H$310,$A355)</f>
        <v>150 km/h</v>
      </c>
      <c r="I355" t="str" cm="1">
        <f t="array" ref="I355">INDEX(I$2:I$310,$A355)</f>
        <v>300 km</v>
      </c>
      <c r="J355" t="str" cm="1">
        <f t="array" ref="J355">INDEX(J$2:J$310,$A355)</f>
        <v>169 Wh/km</v>
      </c>
      <c r="K355" t="str" cm="1">
        <f t="array" ref="K355">INDEX(K$2:K$310,$A355)</f>
        <v>450 km/h</v>
      </c>
      <c r="L355" t="str" cm="1">
        <f t="array" ref="L355">INDEX(L$2:L$310,$A355)</f>
        <v>Front Wheel Drive</v>
      </c>
      <c r="M355" cm="1">
        <f t="array" ref="M355">INDEX(M$2:M$310,$A355)</f>
        <v>5</v>
      </c>
      <c r="N355" t="str" cm="1">
        <f t="array" ref="N355">INDEX(N$2:N$310,$A355)</f>
        <v>â‚¬45,000</v>
      </c>
      <c r="O355" t="str" cm="1">
        <f t="array" ref="O355">INDEX(O$2:O$310,$A355)</f>
        <v>Â£38,000</v>
      </c>
      <c r="P355" s="44" cm="1">
        <f t="array" ref="P355">INDEX(P$2:P$310,$A355)</f>
        <v>1</v>
      </c>
      <c r="Q355" s="26" cm="1">
        <f t="array" ref="Q355">INDEX(Q$2:Q$310,$A355)</f>
        <v>38000</v>
      </c>
      <c r="R355" s="17">
        <f t="shared" si="68"/>
        <v>300</v>
      </c>
      <c r="S355" s="20">
        <f t="shared" si="69"/>
        <v>50.8</v>
      </c>
      <c r="T355" s="18">
        <f t="shared" si="70"/>
        <v>0.16900000000000001</v>
      </c>
      <c r="U355" s="12">
        <f t="shared" si="66"/>
        <v>0.99803149606299213</v>
      </c>
      <c r="V355" s="17">
        <f t="shared" si="67"/>
        <v>186.41182099494202</v>
      </c>
      <c r="W355" s="18">
        <f t="shared" si="71"/>
        <v>3.6695240353335046</v>
      </c>
      <c r="X355" s="26">
        <f t="shared" si="64"/>
        <v>203.84973333333335</v>
      </c>
    </row>
    <row r="356" spans="1:24" x14ac:dyDescent="0.35">
      <c r="A356">
        <f t="shared" si="65"/>
        <v>143</v>
      </c>
      <c r="C356">
        <v>44</v>
      </c>
      <c r="E356" t="str" cm="1">
        <f t="array" ref="E356">INDEX(E$2:E$310,$A356)</f>
        <v>Mercedes eVito Tourer Extra-Long 90 kWh</v>
      </c>
      <c r="F356" t="str" cm="1">
        <f t="array" ref="F356">INDEX(F$2:F$310,$A356)</f>
        <v>90 kWh useable battery          Available since October 2020</v>
      </c>
      <c r="G356" t="str" cm="1">
        <f t="array" ref="G356">INDEX(G$2:G$310,$A356)</f>
        <v>12.0 sec</v>
      </c>
      <c r="H356" t="str" cm="1">
        <f t="array" ref="H356">INDEX(H$2:H$310,$A356)</f>
        <v>160 km/h</v>
      </c>
      <c r="I356" t="str" cm="1">
        <f t="array" ref="I356">INDEX(I$2:I$310,$A356)</f>
        <v>305 km</v>
      </c>
      <c r="J356" t="str" cm="1">
        <f t="array" ref="J356">INDEX(J$2:J$310,$A356)</f>
        <v>295 Wh/km</v>
      </c>
      <c r="K356" t="str" cm="1">
        <f t="array" ref="K356">INDEX(K$2:K$310,$A356)</f>
        <v>310 km/h</v>
      </c>
      <c r="L356" t="str" cm="1">
        <f t="array" ref="L356">INDEX(L$2:L$310,$A356)</f>
        <v>Front Wheel Drive</v>
      </c>
      <c r="M356" cm="1">
        <f t="array" ref="M356">INDEX(M$2:M$310,$A356)</f>
        <v>7</v>
      </c>
      <c r="N356" t="str" cm="1">
        <f t="array" ref="N356">INDEX(N$2:N$310,$A356)</f>
        <v>â‚¬65,140</v>
      </c>
      <c r="O356" t="str" cm="1">
        <f t="array" ref="O356">INDEX(O$2:O$310,$A356)</f>
        <v>Â£75,846</v>
      </c>
      <c r="P356" s="44" cm="1">
        <f t="array" ref="P356">INDEX(P$2:P$310,$A356)</f>
        <v>1</v>
      </c>
      <c r="Q356" s="26" cm="1">
        <f t="array" ref="Q356">INDEX(Q$2:Q$310,$A356)</f>
        <v>75846</v>
      </c>
      <c r="R356" s="17">
        <f t="shared" si="68"/>
        <v>305</v>
      </c>
      <c r="S356" s="20">
        <f t="shared" si="69"/>
        <v>90</v>
      </c>
      <c r="T356" s="18">
        <f t="shared" si="70"/>
        <v>0.29499999999999998</v>
      </c>
      <c r="U356" s="12">
        <f t="shared" si="66"/>
        <v>0.99972222222222218</v>
      </c>
      <c r="V356" s="17">
        <f t="shared" si="67"/>
        <v>189.51868467819105</v>
      </c>
      <c r="W356" s="18">
        <f t="shared" si="71"/>
        <v>2.1057631630910119</v>
      </c>
      <c r="X356" s="26">
        <f t="shared" si="64"/>
        <v>400.20328406557377</v>
      </c>
    </row>
    <row r="357" spans="1:24" x14ac:dyDescent="0.35">
      <c r="A357">
        <f t="shared" si="65"/>
        <v>15</v>
      </c>
      <c r="C357">
        <v>45</v>
      </c>
      <c r="E357" t="str" cm="1">
        <f t="array" ref="E357">INDEX(E$2:E$310,$A357)</f>
        <v>Mercedes EQV 300 Long</v>
      </c>
      <c r="F357" t="str" cm="1">
        <f t="array" ref="F357">INDEX(F$2:F$310,$A357)</f>
        <v>90 kWh useable battery          Available since September 2020</v>
      </c>
      <c r="G357" t="str" cm="1">
        <f t="array" ref="G357">INDEX(G$2:G$310,$A357)</f>
        <v>12.1 sec</v>
      </c>
      <c r="H357" t="str" cm="1">
        <f t="array" ref="H357">INDEX(H$2:H$310,$A357)</f>
        <v>160 km/h</v>
      </c>
      <c r="I357" t="str" cm="1">
        <f t="array" ref="I357">INDEX(I$2:I$310,$A357)</f>
        <v>305 km</v>
      </c>
      <c r="J357" t="str" cm="1">
        <f t="array" ref="J357">INDEX(J$2:J$310,$A357)</f>
        <v>295 Wh/km</v>
      </c>
      <c r="K357" t="str" cm="1">
        <f t="array" ref="K357">INDEX(K$2:K$310,$A357)</f>
        <v>310 km/h</v>
      </c>
      <c r="L357" t="str" cm="1">
        <f t="array" ref="L357">INDEX(L$2:L$310,$A357)</f>
        <v>Front Wheel Drive</v>
      </c>
      <c r="M357" cm="1">
        <f t="array" ref="M357">INDEX(M$2:M$310,$A357)</f>
        <v>7</v>
      </c>
      <c r="N357" t="str" cm="1">
        <f t="array" ref="N357">INDEX(N$2:N$310,$A357)</f>
        <v>â‚¬71,626</v>
      </c>
      <c r="O357" t="str" cm="1">
        <f t="array" ref="O357">INDEX(O$2:O$310,$A357)</f>
        <v>Â£83,530</v>
      </c>
      <c r="P357" s="44" cm="1">
        <f t="array" ref="P357">INDEX(P$2:P$310,$A357)</f>
        <v>1</v>
      </c>
      <c r="Q357" s="26" cm="1">
        <f t="array" ref="Q357">INDEX(Q$2:Q$310,$A357)</f>
        <v>83530</v>
      </c>
      <c r="R357" s="17">
        <f t="shared" si="68"/>
        <v>305</v>
      </c>
      <c r="S357" s="20">
        <f t="shared" si="69"/>
        <v>90</v>
      </c>
      <c r="T357" s="18">
        <f t="shared" si="70"/>
        <v>0.29499999999999998</v>
      </c>
      <c r="U357" s="12">
        <f t="shared" si="66"/>
        <v>0.99972222222222218</v>
      </c>
      <c r="V357" s="17">
        <f t="shared" si="67"/>
        <v>189.51868467819105</v>
      </c>
      <c r="W357" s="18">
        <f t="shared" si="71"/>
        <v>2.1057631630910119</v>
      </c>
      <c r="X357" s="26">
        <f t="shared" si="64"/>
        <v>440.74809901639344</v>
      </c>
    </row>
    <row r="358" spans="1:24" x14ac:dyDescent="0.35">
      <c r="A358">
        <f t="shared" si="65"/>
        <v>8</v>
      </c>
      <c r="C358">
        <v>46</v>
      </c>
      <c r="E358" t="str" cm="1">
        <f t="array" ref="E358">INDEX(E$2:E$310,$A358)</f>
        <v>Renault Zoe ZE50 R135</v>
      </c>
      <c r="F358" t="str" cm="1">
        <f t="array" ref="F358">INDEX(F$2:F$310,$A358)</f>
        <v>52 kWh useable battery          Available since November 2019</v>
      </c>
      <c r="G358" t="str" cm="1">
        <f t="array" ref="G358">INDEX(G$2:G$310,$A358)</f>
        <v>9.5 sec</v>
      </c>
      <c r="H358" t="str" cm="1">
        <f t="array" ref="H358">INDEX(H$2:H$310,$A358)</f>
        <v>140 km/h</v>
      </c>
      <c r="I358" t="str" cm="1">
        <f t="array" ref="I358">INDEX(I$2:I$310,$A358)</f>
        <v>310 km</v>
      </c>
      <c r="J358" t="str" cm="1">
        <f t="array" ref="J358">INDEX(J$2:J$310,$A358)</f>
        <v>168 Wh/km</v>
      </c>
      <c r="K358" t="str" cm="1">
        <f t="array" ref="K358">INDEX(K$2:K$310,$A358)</f>
        <v>230 km/h</v>
      </c>
      <c r="L358" t="str" cm="1">
        <f t="array" ref="L358">INDEX(L$2:L$310,$A358)</f>
        <v>Front Wheel Drive</v>
      </c>
      <c r="M358" cm="1">
        <f t="array" ref="M358">INDEX(M$2:M$310,$A358)</f>
        <v>5</v>
      </c>
      <c r="N358" t="str" cm="1">
        <f t="array" ref="N358">INDEX(N$2:N$310,$A358)</f>
        <v>â‚¬37,840</v>
      </c>
      <c r="O358" t="str" cm="1">
        <f t="array" ref="O358">INDEX(O$2:O$310,$A358)</f>
        <v>Â£29,995</v>
      </c>
      <c r="P358" s="44" cm="1">
        <f t="array" ref="P358">INDEX(P$2:P$310,$A358)</f>
        <v>1</v>
      </c>
      <c r="Q358" s="26" cm="1">
        <f t="array" ref="Q358">INDEX(Q$2:Q$310,$A358)</f>
        <v>29995</v>
      </c>
      <c r="R358" s="17">
        <f t="shared" si="68"/>
        <v>310</v>
      </c>
      <c r="S358" s="20">
        <f t="shared" si="69"/>
        <v>52</v>
      </c>
      <c r="T358" s="18">
        <f t="shared" si="70"/>
        <v>0.16800000000000001</v>
      </c>
      <c r="U358" s="12">
        <f t="shared" si="66"/>
        <v>1.0015384615384615</v>
      </c>
      <c r="V358" s="17">
        <f t="shared" si="67"/>
        <v>192.62554836144008</v>
      </c>
      <c r="W358" s="18">
        <f t="shared" si="71"/>
        <v>3.7043374684892325</v>
      </c>
      <c r="X358" s="26">
        <f t="shared" si="64"/>
        <v>155.7166235483871</v>
      </c>
    </row>
    <row r="359" spans="1:24" x14ac:dyDescent="0.35">
      <c r="A359">
        <f t="shared" si="65"/>
        <v>302</v>
      </c>
      <c r="C359">
        <v>47</v>
      </c>
      <c r="E359" t="str" cm="1">
        <f t="array" ref="E359">INDEX(E$2:E$310,$A359)</f>
        <v xml:space="preserve">Peugeot e-208 </v>
      </c>
      <c r="F359" t="str" cm="1">
        <f t="array" ref="F359">INDEX(F$2:F$310,$A359)</f>
        <v>48.1 kWh useable battery          Available since November 2022</v>
      </c>
      <c r="G359" t="str" cm="1">
        <f t="array" ref="G359">INDEX(G$2:G$310,$A359)</f>
        <v>8.2 sec</v>
      </c>
      <c r="H359" t="str" cm="1">
        <f t="array" ref="H359">INDEX(H$2:H$310,$A359)</f>
        <v>150 km/h</v>
      </c>
      <c r="I359" t="str" cm="1">
        <f t="array" ref="I359">INDEX(I$2:I$310,$A359)</f>
        <v>310 km</v>
      </c>
      <c r="J359" t="str" cm="1">
        <f t="array" ref="J359">INDEX(J$2:J$310,$A359)</f>
        <v>155 Wh/km</v>
      </c>
      <c r="K359" t="str" cm="1">
        <f t="array" ref="K359">INDEX(K$2:K$310,$A359)</f>
        <v>480 km/h</v>
      </c>
      <c r="L359" t="str" cm="1">
        <f t="array" ref="L359">INDEX(L$2:L$310,$A359)</f>
        <v>Front Wheel Drive</v>
      </c>
      <c r="M359" cm="1">
        <f t="array" ref="M359">INDEX(M$2:M$310,$A359)</f>
        <v>5</v>
      </c>
      <c r="N359" t="str" cm="1">
        <f t="array" ref="N359">INDEX(N$2:N$310,$A359)</f>
        <v>â‚¬41,850</v>
      </c>
      <c r="O359" t="str" cm="1">
        <f t="array" ref="O359">INDEX(O$2:O$310,$A359)</f>
        <v>Â£34,955</v>
      </c>
      <c r="P359" s="44" cm="1">
        <f t="array" ref="P359">INDEX(P$2:P$310,$A359)</f>
        <v>1</v>
      </c>
      <c r="Q359" s="26" cm="1">
        <f t="array" ref="Q359">INDEX(Q$2:Q$310,$A359)</f>
        <v>34955</v>
      </c>
      <c r="R359" s="17">
        <f t="shared" si="68"/>
        <v>310</v>
      </c>
      <c r="S359" s="20">
        <f t="shared" si="69"/>
        <v>48.1</v>
      </c>
      <c r="T359" s="18">
        <f t="shared" si="70"/>
        <v>0.155</v>
      </c>
      <c r="U359" s="12">
        <f t="shared" si="66"/>
        <v>0.99896049896049899</v>
      </c>
      <c r="V359" s="17">
        <f t="shared" si="67"/>
        <v>192.62554836144008</v>
      </c>
      <c r="W359" s="18">
        <f t="shared" si="71"/>
        <v>4.0046891551234944</v>
      </c>
      <c r="X359" s="26">
        <f t="shared" si="64"/>
        <v>181.4660635483871</v>
      </c>
    </row>
    <row r="360" spans="1:24" x14ac:dyDescent="0.35">
      <c r="A360">
        <f t="shared" si="65"/>
        <v>260</v>
      </c>
      <c r="C360">
        <v>48</v>
      </c>
      <c r="E360" t="str" cm="1">
        <f t="array" ref="E360">INDEX(E$2:E$310,$A360)</f>
        <v>Opel Astra Electric</v>
      </c>
      <c r="F360" t="str" cm="1">
        <f t="array" ref="F360">INDEX(F$2:F$310,$A360)</f>
        <v>50.8 kWh useable battery          Expected from May 2023</v>
      </c>
      <c r="G360" t="str" cm="1">
        <f t="array" ref="G360">INDEX(G$2:G$310,$A360)</f>
        <v>8.5 sec</v>
      </c>
      <c r="H360" t="str" cm="1">
        <f t="array" ref="H360">INDEX(H$2:H$310,$A360)</f>
        <v>170 km/h</v>
      </c>
      <c r="I360" t="str" cm="1">
        <f t="array" ref="I360">INDEX(I$2:I$310,$A360)</f>
        <v>310 km</v>
      </c>
      <c r="J360" t="str" cm="1">
        <f t="array" ref="J360">INDEX(J$2:J$310,$A360)</f>
        <v>164 Wh/km</v>
      </c>
      <c r="K360" t="str" cm="1">
        <f t="array" ref="K360">INDEX(K$2:K$310,$A360)</f>
        <v>500 km/h</v>
      </c>
      <c r="L360" t="str" cm="1">
        <f t="array" ref="L360">INDEX(L$2:L$310,$A360)</f>
        <v>Front Wheel Drive</v>
      </c>
      <c r="M360" cm="1">
        <f t="array" ref="M360">INDEX(M$2:M$310,$A360)</f>
        <v>5</v>
      </c>
      <c r="N360" t="str" cm="1">
        <f t="array" ref="N360">INDEX(N$2:N$310,$A360)</f>
        <v>â‚¬40,000</v>
      </c>
      <c r="O360" t="str" cm="1">
        <f t="array" ref="O360">INDEX(O$2:O$310,$A360)</f>
        <v>Â£36,000</v>
      </c>
      <c r="P360" s="44" cm="1">
        <f t="array" ref="P360">INDEX(P$2:P$310,$A360)</f>
        <v>1</v>
      </c>
      <c r="Q360" s="26" cm="1">
        <f t="array" ref="Q360">INDEX(Q$2:Q$310,$A360)</f>
        <v>36000</v>
      </c>
      <c r="R360" s="17">
        <f t="shared" si="68"/>
        <v>310</v>
      </c>
      <c r="S360" s="20">
        <f t="shared" si="69"/>
        <v>50.8</v>
      </c>
      <c r="T360" s="18">
        <f t="shared" si="70"/>
        <v>0.16400000000000001</v>
      </c>
      <c r="U360" s="12">
        <f t="shared" si="66"/>
        <v>1.0007874015748033</v>
      </c>
      <c r="V360" s="17">
        <f t="shared" si="67"/>
        <v>192.62554836144008</v>
      </c>
      <c r="W360" s="18">
        <f t="shared" si="71"/>
        <v>3.7918415031779547</v>
      </c>
      <c r="X360" s="26">
        <f t="shared" si="64"/>
        <v>186.89109677419356</v>
      </c>
    </row>
    <row r="361" spans="1:24" x14ac:dyDescent="0.35">
      <c r="A361">
        <f t="shared" si="65"/>
        <v>213</v>
      </c>
      <c r="C361">
        <v>49</v>
      </c>
      <c r="E361" t="str" cm="1">
        <f t="array" ref="E361">INDEX(E$2:E$310,$A361)</f>
        <v xml:space="preserve">Peugeot e-308 </v>
      </c>
      <c r="F361" t="str" cm="1">
        <f t="array" ref="F361">INDEX(F$2:F$310,$A361)</f>
        <v>50.8 kWh useable battery          Expected from May 2023</v>
      </c>
      <c r="G361" t="str" cm="1">
        <f t="array" ref="G361">INDEX(G$2:G$310,$A361)</f>
        <v>9.0 sec</v>
      </c>
      <c r="H361" t="str" cm="1">
        <f t="array" ref="H361">INDEX(H$2:H$310,$A361)</f>
        <v>150 km/h</v>
      </c>
      <c r="I361" t="str" cm="1">
        <f t="array" ref="I361">INDEX(I$2:I$310,$A361)</f>
        <v>310 km</v>
      </c>
      <c r="J361" t="str" cm="1">
        <f t="array" ref="J361">INDEX(J$2:J$310,$A361)</f>
        <v>164 Wh/km</v>
      </c>
      <c r="K361" t="str" cm="1">
        <f t="array" ref="K361">INDEX(K$2:K$310,$A361)</f>
        <v>460 km/h</v>
      </c>
      <c r="L361" t="str" cm="1">
        <f t="array" ref="L361">INDEX(L$2:L$310,$A361)</f>
        <v>Front Wheel Drive</v>
      </c>
      <c r="M361" cm="1">
        <f t="array" ref="M361">INDEX(M$2:M$310,$A361)</f>
        <v>5</v>
      </c>
      <c r="N361" t="str" cm="1">
        <f t="array" ref="N361">INDEX(N$2:N$310,$A361)</f>
        <v>â‚¬44,000</v>
      </c>
      <c r="O361" t="str" cm="1">
        <f t="array" ref="O361">INDEX(O$2:O$310,$A361)</f>
        <v>Â£37,000</v>
      </c>
      <c r="P361" s="44" cm="1">
        <f t="array" ref="P361">INDEX(P$2:P$310,$A361)</f>
        <v>1</v>
      </c>
      <c r="Q361" s="26" cm="1">
        <f t="array" ref="Q361">INDEX(Q$2:Q$310,$A361)</f>
        <v>37000</v>
      </c>
      <c r="R361" s="17">
        <f t="shared" si="68"/>
        <v>310</v>
      </c>
      <c r="S361" s="20">
        <f t="shared" si="69"/>
        <v>50.8</v>
      </c>
      <c r="T361" s="18">
        <f t="shared" si="70"/>
        <v>0.16400000000000001</v>
      </c>
      <c r="U361" s="12">
        <f t="shared" si="66"/>
        <v>1.0007874015748033</v>
      </c>
      <c r="V361" s="17">
        <f t="shared" si="67"/>
        <v>192.62554836144008</v>
      </c>
      <c r="W361" s="18">
        <f t="shared" si="71"/>
        <v>3.7918415031779547</v>
      </c>
      <c r="X361" s="26">
        <f t="shared" si="64"/>
        <v>192.08251612903226</v>
      </c>
    </row>
    <row r="362" spans="1:24" x14ac:dyDescent="0.35">
      <c r="A362">
        <f t="shared" si="65"/>
        <v>178</v>
      </c>
      <c r="C362">
        <v>50</v>
      </c>
      <c r="E362" t="str" cm="1">
        <f t="array" ref="E362">INDEX(E$2:E$310,$A362)</f>
        <v>Lexus RZ 450e</v>
      </c>
      <c r="F362" t="str" cm="1">
        <f t="array" ref="F362">INDEX(F$2:F$310,$A362)</f>
        <v>64 kWh useable battery          Available since February 2023</v>
      </c>
      <c r="G362" t="str" cm="1">
        <f t="array" ref="G362">INDEX(G$2:G$310,$A362)</f>
        <v>5.6 sec</v>
      </c>
      <c r="H362" t="str" cm="1">
        <f t="array" ref="H362">INDEX(H$2:H$310,$A362)</f>
        <v>160 km/h</v>
      </c>
      <c r="I362" t="str" cm="1">
        <f t="array" ref="I362">INDEX(I$2:I$310,$A362)</f>
        <v>310 km</v>
      </c>
      <c r="J362" t="str" cm="1">
        <f t="array" ref="J362">INDEX(J$2:J$310,$A362)</f>
        <v>206 Wh/km</v>
      </c>
      <c r="K362" t="str" cm="1">
        <f t="array" ref="K362">INDEX(K$2:K$310,$A362)</f>
        <v>460 km/h</v>
      </c>
      <c r="L362" t="str" cm="1">
        <f t="array" ref="L362">INDEX(L$2:L$310,$A362)</f>
        <v>All Wheel Drive</v>
      </c>
      <c r="M362" cm="1">
        <f t="array" ref="M362">INDEX(M$2:M$310,$A362)</f>
        <v>5</v>
      </c>
      <c r="N362" t="str" cm="1">
        <f t="array" ref="N362">INDEX(N$2:N$310,$A362)</f>
        <v>â‚¬68,000</v>
      </c>
      <c r="O362" t="str" cm="1">
        <f t="array" ref="O362">INDEX(O$2:O$310,$A362)</f>
        <v>Â£66,500</v>
      </c>
      <c r="P362" s="44" cm="1">
        <f t="array" ref="P362">INDEX(P$2:P$310,$A362)</f>
        <v>1</v>
      </c>
      <c r="Q362" s="26" cm="1">
        <f t="array" ref="Q362">INDEX(Q$2:Q$310,$A362)</f>
        <v>66500</v>
      </c>
      <c r="R362" s="17">
        <f t="shared" si="68"/>
        <v>310</v>
      </c>
      <c r="S362" s="20">
        <f t="shared" si="69"/>
        <v>64</v>
      </c>
      <c r="T362" s="18">
        <f t="shared" si="70"/>
        <v>0.20599999999999999</v>
      </c>
      <c r="U362" s="12">
        <f t="shared" si="66"/>
        <v>0.99781249999999999</v>
      </c>
      <c r="V362" s="17">
        <f t="shared" si="67"/>
        <v>192.62554836144008</v>
      </c>
      <c r="W362" s="18">
        <f t="shared" si="71"/>
        <v>3.0097741931475013</v>
      </c>
      <c r="X362" s="26">
        <f t="shared" si="64"/>
        <v>345.22938709677419</v>
      </c>
    </row>
    <row r="363" spans="1:24" x14ac:dyDescent="0.35">
      <c r="A363">
        <f t="shared" si="65"/>
        <v>142</v>
      </c>
      <c r="C363">
        <v>51</v>
      </c>
      <c r="E363" t="str" cm="1">
        <f t="array" ref="E363">INDEX(E$2:E$310,$A363)</f>
        <v>Mercedes eVito Tourer Long 90 kWh</v>
      </c>
      <c r="F363" t="str" cm="1">
        <f t="array" ref="F363">INDEX(F$2:F$310,$A363)</f>
        <v>90 kWh useable battery          Available since October 2020</v>
      </c>
      <c r="G363" t="str" cm="1">
        <f t="array" ref="G363">INDEX(G$2:G$310,$A363)</f>
        <v>12.0 sec</v>
      </c>
      <c r="H363" t="str" cm="1">
        <f t="array" ref="H363">INDEX(H$2:H$310,$A363)</f>
        <v>160 km/h</v>
      </c>
      <c r="I363" t="str" cm="1">
        <f t="array" ref="I363">INDEX(I$2:I$310,$A363)</f>
        <v>310 km</v>
      </c>
      <c r="J363" t="str" cm="1">
        <f t="array" ref="J363">INDEX(J$2:J$310,$A363)</f>
        <v>290 Wh/km</v>
      </c>
      <c r="K363" t="str" cm="1">
        <f t="array" ref="K363">INDEX(K$2:K$310,$A363)</f>
        <v>310 km/h</v>
      </c>
      <c r="L363" t="str" cm="1">
        <f t="array" ref="L363">INDEX(L$2:L$310,$A363)</f>
        <v>Front Wheel Drive</v>
      </c>
      <c r="M363" cm="1">
        <f t="array" ref="M363">INDEX(M$2:M$310,$A363)</f>
        <v>7</v>
      </c>
      <c r="N363" t="str" cm="1">
        <f t="array" ref="N363">INDEX(N$2:N$310,$A363)</f>
        <v>â‚¬64,248</v>
      </c>
      <c r="O363" t="str" cm="1">
        <f t="array" ref="O363">INDEX(O$2:O$310,$A363)</f>
        <v>Â£68,352</v>
      </c>
      <c r="P363" s="44" cm="1">
        <f t="array" ref="P363">INDEX(P$2:P$310,$A363)</f>
        <v>1</v>
      </c>
      <c r="Q363" s="26" cm="1">
        <f t="array" ref="Q363">INDEX(Q$2:Q$310,$A363)</f>
        <v>68352</v>
      </c>
      <c r="R363" s="17">
        <f t="shared" si="68"/>
        <v>310</v>
      </c>
      <c r="S363" s="20">
        <f t="shared" si="69"/>
        <v>90</v>
      </c>
      <c r="T363" s="18">
        <f t="shared" si="70"/>
        <v>0.28999999999999998</v>
      </c>
      <c r="U363" s="12">
        <f t="shared" si="66"/>
        <v>0.99888888888888872</v>
      </c>
      <c r="V363" s="17">
        <f t="shared" si="67"/>
        <v>192.62554836144008</v>
      </c>
      <c r="W363" s="18">
        <f t="shared" si="71"/>
        <v>2.1402838706826675</v>
      </c>
      <c r="X363" s="26">
        <f t="shared" si="64"/>
        <v>354.84389574193551</v>
      </c>
    </row>
    <row r="364" spans="1:24" x14ac:dyDescent="0.35">
      <c r="A364">
        <f t="shared" si="65"/>
        <v>250</v>
      </c>
      <c r="C364">
        <v>52</v>
      </c>
      <c r="E364" t="str" cm="1">
        <f t="array" ref="E364">INDEX(E$2:E$310,$A364)</f>
        <v xml:space="preserve">BYD ATTO 3 </v>
      </c>
      <c r="F364" t="str" cm="1">
        <f t="array" ref="F364">INDEX(F$2:F$310,$A364)</f>
        <v>60 kWh useable battery          Available since August 2022</v>
      </c>
      <c r="G364" t="str" cm="1">
        <f t="array" ref="G364">INDEX(G$2:G$310,$A364)</f>
        <v>7.3 sec</v>
      </c>
      <c r="H364" t="str" cm="1">
        <f t="array" ref="H364">INDEX(H$2:H$310,$A364)</f>
        <v>160 km/h</v>
      </c>
      <c r="I364" t="str" cm="1">
        <f t="array" ref="I364">INDEX(I$2:I$310,$A364)</f>
        <v>320 km</v>
      </c>
      <c r="J364" t="str" cm="1">
        <f t="array" ref="J364">INDEX(J$2:J$310,$A364)</f>
        <v>188 Wh/km</v>
      </c>
      <c r="K364" t="str" cm="1">
        <f t="array" ref="K364">INDEX(K$2:K$310,$A364)</f>
        <v>300 km/h</v>
      </c>
      <c r="L364" t="str" cm="1">
        <f t="array" ref="L364">INDEX(L$2:L$310,$A364)</f>
        <v>Front Wheel Drive</v>
      </c>
      <c r="M364" cm="1">
        <f t="array" ref="M364">INDEX(M$2:M$310,$A364)</f>
        <v>5</v>
      </c>
      <c r="N364" t="str" cm="1">
        <f t="array" ref="N364">INDEX(N$2:N$310,$A364)</f>
        <v>â‚¬44,625</v>
      </c>
      <c r="O364" t="str" cm="1">
        <f t="array" ref="O364">INDEX(O$2:O$310,$A364)</f>
        <v>Â£36,490</v>
      </c>
      <c r="P364" s="44" cm="1">
        <f t="array" ref="P364">INDEX(P$2:P$310,$A364)</f>
        <v>1</v>
      </c>
      <c r="Q364" s="26" cm="1">
        <f t="array" ref="Q364">INDEX(Q$2:Q$310,$A364)</f>
        <v>36490</v>
      </c>
      <c r="R364" s="17">
        <f t="shared" si="68"/>
        <v>320</v>
      </c>
      <c r="S364" s="20">
        <f t="shared" si="69"/>
        <v>60</v>
      </c>
      <c r="T364" s="18">
        <f t="shared" si="70"/>
        <v>0.188</v>
      </c>
      <c r="U364" s="12">
        <f t="shared" si="66"/>
        <v>1.0026666666666666</v>
      </c>
      <c r="V364" s="17">
        <f t="shared" si="67"/>
        <v>198.83927572793817</v>
      </c>
      <c r="W364" s="18">
        <f t="shared" si="71"/>
        <v>3.3139879287989698</v>
      </c>
      <c r="X364" s="26">
        <f t="shared" si="64"/>
        <v>183.51505187499998</v>
      </c>
    </row>
    <row r="365" spans="1:24" x14ac:dyDescent="0.35">
      <c r="A365">
        <f t="shared" si="65"/>
        <v>217</v>
      </c>
      <c r="C365">
        <v>53</v>
      </c>
      <c r="E365" t="str" cm="1">
        <f t="array" ref="E365">INDEX(E$2:E$310,$A365)</f>
        <v>Smart #1 Brabus</v>
      </c>
      <c r="F365" t="str" cm="1">
        <f t="array" ref="F365">INDEX(F$2:F$310,$A365)</f>
        <v>62 kWh useable battery          Available since March 2023</v>
      </c>
      <c r="G365" t="str" cm="1">
        <f t="array" ref="G365">INDEX(G$2:G$310,$A365)</f>
        <v>3.9 sec</v>
      </c>
      <c r="H365" t="str" cm="1">
        <f t="array" ref="H365">INDEX(H$2:H$310,$A365)</f>
        <v>180 km/h</v>
      </c>
      <c r="I365" t="str" cm="1">
        <f t="array" ref="I365">INDEX(I$2:I$310,$A365)</f>
        <v>320 km</v>
      </c>
      <c r="J365" t="str" cm="1">
        <f t="array" ref="J365">INDEX(J$2:J$310,$A365)</f>
        <v>194 Wh/km</v>
      </c>
      <c r="K365" t="str" cm="1">
        <f t="array" ref="K365">INDEX(K$2:K$310,$A365)</f>
        <v>490 km/h</v>
      </c>
      <c r="L365" t="str" cm="1">
        <f t="array" ref="L365">INDEX(L$2:L$310,$A365)</f>
        <v>All Wheel Drive</v>
      </c>
      <c r="M365" cm="1">
        <f t="array" ref="M365">INDEX(M$2:M$310,$A365)</f>
        <v>5</v>
      </c>
      <c r="N365" t="str" cm="1">
        <f t="array" ref="N365">INDEX(N$2:N$310,$A365)</f>
        <v>â‚¬48,990</v>
      </c>
      <c r="O365" t="str" cm="1">
        <f t="array" ref="O365">INDEX(O$2:O$310,$A365)</f>
        <v>Â£42,000</v>
      </c>
      <c r="P365" s="44" cm="1">
        <f t="array" ref="P365">INDEX(P$2:P$310,$A365)</f>
        <v>1</v>
      </c>
      <c r="Q365" s="26" cm="1">
        <f t="array" ref="Q365">INDEX(Q$2:Q$310,$A365)</f>
        <v>42000</v>
      </c>
      <c r="R365" s="17">
        <f t="shared" si="68"/>
        <v>320</v>
      </c>
      <c r="S365" s="20">
        <f t="shared" si="69"/>
        <v>62</v>
      </c>
      <c r="T365" s="18">
        <f t="shared" si="70"/>
        <v>0.19400000000000001</v>
      </c>
      <c r="U365" s="12">
        <f t="shared" si="66"/>
        <v>1.0012903225806451</v>
      </c>
      <c r="V365" s="17">
        <f t="shared" si="67"/>
        <v>198.83927572793817</v>
      </c>
      <c r="W365" s="18">
        <f t="shared" si="71"/>
        <v>3.2070850923860994</v>
      </c>
      <c r="X365" s="26">
        <f t="shared" si="64"/>
        <v>211.22587499999997</v>
      </c>
    </row>
    <row r="366" spans="1:24" x14ac:dyDescent="0.35">
      <c r="A366">
        <f t="shared" si="65"/>
        <v>26</v>
      </c>
      <c r="C366">
        <v>54</v>
      </c>
      <c r="E366" t="str" cm="1">
        <f t="array" ref="E366">INDEX(E$2:E$310,$A366)</f>
        <v>Nissan Ariya 63kWh</v>
      </c>
      <c r="F366" t="str" cm="1">
        <f t="array" ref="F366">INDEX(F$2:F$310,$A366)</f>
        <v>63 kWh useable battery          Available since July 2022</v>
      </c>
      <c r="G366" t="str" cm="1">
        <f t="array" ref="G366">INDEX(G$2:G$310,$A366)</f>
        <v>7.5 sec</v>
      </c>
      <c r="H366" t="str" cm="1">
        <f t="array" ref="H366">INDEX(H$2:H$310,$A366)</f>
        <v>160 km/h</v>
      </c>
      <c r="I366" t="str" cm="1">
        <f t="array" ref="I366">INDEX(I$2:I$310,$A366)</f>
        <v>320 km</v>
      </c>
      <c r="J366" t="str" cm="1">
        <f t="array" ref="J366">INDEX(J$2:J$310,$A366)</f>
        <v>197 Wh/km</v>
      </c>
      <c r="K366" t="str" cm="1">
        <f t="array" ref="K366">INDEX(K$2:K$310,$A366)</f>
        <v>430 km/h</v>
      </c>
      <c r="L366" t="str" cm="1">
        <f t="array" ref="L366">INDEX(L$2:L$310,$A366)</f>
        <v>Front Wheel Drive</v>
      </c>
      <c r="M366" cm="1">
        <f t="array" ref="M366">INDEX(M$2:M$310,$A366)</f>
        <v>5</v>
      </c>
      <c r="N366" t="str" cm="1">
        <f t="array" ref="N366">INDEX(N$2:N$310,$A366)</f>
        <v>â‚¬47,490</v>
      </c>
      <c r="O366" t="str" cm="1">
        <f t="array" ref="O366">INDEX(O$2:O$310,$A366)</f>
        <v>Â£46,145</v>
      </c>
      <c r="P366" s="44" cm="1">
        <f t="array" ref="P366">INDEX(P$2:P$310,$A366)</f>
        <v>1</v>
      </c>
      <c r="Q366" s="26" cm="1">
        <f t="array" ref="Q366">INDEX(Q$2:Q$310,$A366)</f>
        <v>46145</v>
      </c>
      <c r="R366" s="17">
        <f t="shared" si="68"/>
        <v>320</v>
      </c>
      <c r="S366" s="20">
        <f t="shared" si="69"/>
        <v>63</v>
      </c>
      <c r="T366" s="18">
        <f t="shared" si="70"/>
        <v>0.19700000000000001</v>
      </c>
      <c r="U366" s="12">
        <f t="shared" si="66"/>
        <v>1.0006349206349208</v>
      </c>
      <c r="V366" s="17">
        <f t="shared" si="67"/>
        <v>198.83927572793817</v>
      </c>
      <c r="W366" s="18">
        <f t="shared" si="71"/>
        <v>3.1561789798085425</v>
      </c>
      <c r="X366" s="26">
        <f t="shared" si="64"/>
        <v>232.07185718749997</v>
      </c>
    </row>
    <row r="367" spans="1:24" x14ac:dyDescent="0.35">
      <c r="A367">
        <f t="shared" si="65"/>
        <v>116</v>
      </c>
      <c r="C367">
        <v>55</v>
      </c>
      <c r="E367" t="str" cm="1">
        <f t="array" ref="E367">INDEX(E$2:E$310,$A367)</f>
        <v>Subaru Solterra AWD</v>
      </c>
      <c r="F367" t="str" cm="1">
        <f t="array" ref="F367">INDEX(F$2:F$310,$A367)</f>
        <v>64 kWh useable battery          Available since June 2022</v>
      </c>
      <c r="G367" t="str" cm="1">
        <f t="array" ref="G367">INDEX(G$2:G$310,$A367)</f>
        <v>6.9 sec</v>
      </c>
      <c r="H367" t="str" cm="1">
        <f t="array" ref="H367">INDEX(H$2:H$310,$A367)</f>
        <v>160 km/h</v>
      </c>
      <c r="I367" t="str" cm="1">
        <f t="array" ref="I367">INDEX(I$2:I$310,$A367)</f>
        <v>320 km</v>
      </c>
      <c r="J367" t="str" cm="1">
        <f t="array" ref="J367">INDEX(J$2:J$310,$A367)</f>
        <v>200 Wh/km</v>
      </c>
      <c r="K367" t="str" cm="1">
        <f t="array" ref="K367">INDEX(K$2:K$310,$A367)</f>
        <v>480 km/h</v>
      </c>
      <c r="L367" t="str" cm="1">
        <f t="array" ref="L367">INDEX(L$2:L$310,$A367)</f>
        <v>All Wheel Drive</v>
      </c>
      <c r="M367" cm="1">
        <f t="array" ref="M367">INDEX(M$2:M$310,$A367)</f>
        <v>5</v>
      </c>
      <c r="N367" t="str" cm="1">
        <f t="array" ref="N367">INDEX(N$2:N$310,$A367)</f>
        <v>â‚¬57,490</v>
      </c>
      <c r="O367" t="str" cm="1">
        <f t="array" ref="O367">INDEX(O$2:O$310,$A367)</f>
        <v>Â£49,995</v>
      </c>
      <c r="P367" s="44" cm="1">
        <f t="array" ref="P367">INDEX(P$2:P$310,$A367)</f>
        <v>1</v>
      </c>
      <c r="Q367" s="26" cm="1">
        <f t="array" ref="Q367">INDEX(Q$2:Q$310,$A367)</f>
        <v>49995</v>
      </c>
      <c r="R367" s="17">
        <f t="shared" si="68"/>
        <v>320</v>
      </c>
      <c r="S367" s="20">
        <f t="shared" si="69"/>
        <v>64</v>
      </c>
      <c r="T367" s="18">
        <f t="shared" si="70"/>
        <v>0.2</v>
      </c>
      <c r="U367" s="12">
        <f t="shared" si="66"/>
        <v>1</v>
      </c>
      <c r="V367" s="17">
        <f t="shared" si="67"/>
        <v>198.83927572793817</v>
      </c>
      <c r="W367" s="18">
        <f t="shared" si="71"/>
        <v>3.1068636832490339</v>
      </c>
      <c r="X367" s="26">
        <f t="shared" si="64"/>
        <v>251.43422906249998</v>
      </c>
    </row>
    <row r="368" spans="1:24" x14ac:dyDescent="0.35">
      <c r="A368">
        <f t="shared" si="65"/>
        <v>20</v>
      </c>
      <c r="C368">
        <v>56</v>
      </c>
      <c r="E368" t="str" cm="1">
        <f t="array" ref="E368">INDEX(E$2:E$310,$A368)</f>
        <v>Skoda Enyaq iV 60</v>
      </c>
      <c r="F368" t="str" cm="1">
        <f t="array" ref="F368">INDEX(F$2:F$310,$A368)</f>
        <v>58 kWh useable battery          Available since April 2021</v>
      </c>
      <c r="G368" t="str" cm="1">
        <f t="array" ref="G368">INDEX(G$2:G$310,$A368)</f>
        <v>8.7 sec</v>
      </c>
      <c r="H368" t="str" cm="1">
        <f t="array" ref="H368">INDEX(H$2:H$310,$A368)</f>
        <v>160 km/h</v>
      </c>
      <c r="I368" t="str" cm="1">
        <f t="array" ref="I368">INDEX(I$2:I$310,$A368)</f>
        <v>325 km</v>
      </c>
      <c r="J368" t="str" cm="1">
        <f t="array" ref="J368">INDEX(J$2:J$310,$A368)</f>
        <v>178 Wh/km</v>
      </c>
      <c r="K368" t="str" cm="1">
        <f t="array" ref="K368">INDEX(K$2:K$310,$A368)</f>
        <v>440 km/h</v>
      </c>
      <c r="L368" t="str" cm="1">
        <f t="array" ref="L368">INDEX(L$2:L$310,$A368)</f>
        <v>Rear Wheel Drive</v>
      </c>
      <c r="M368" cm="1">
        <f t="array" ref="M368">INDEX(M$2:M$310,$A368)</f>
        <v>5</v>
      </c>
      <c r="N368" t="str" cm="1">
        <f t="array" ref="N368">INDEX(N$2:N$310,$A368)</f>
        <v>N/A</v>
      </c>
      <c r="O368" t="str" cm="1">
        <f t="array" ref="O368">INDEX(O$2:O$310,$A368)</f>
        <v>Â£38,970</v>
      </c>
      <c r="P368" s="44" cm="1">
        <f t="array" ref="P368">INDEX(P$2:P$310,$A368)</f>
        <v>1</v>
      </c>
      <c r="Q368" s="26" cm="1">
        <f t="array" ref="Q368">INDEX(Q$2:Q$310,$A368)</f>
        <v>38970</v>
      </c>
      <c r="R368" s="17">
        <f t="shared" si="68"/>
        <v>325</v>
      </c>
      <c r="S368" s="20">
        <f t="shared" si="69"/>
        <v>58</v>
      </c>
      <c r="T368" s="18">
        <f t="shared" si="70"/>
        <v>0.17799999999999999</v>
      </c>
      <c r="U368" s="12">
        <f t="shared" si="66"/>
        <v>0.99741379310344824</v>
      </c>
      <c r="V368" s="17">
        <f t="shared" si="67"/>
        <v>201.9461394111872</v>
      </c>
      <c r="W368" s="18">
        <f t="shared" si="71"/>
        <v>3.4818299898480554</v>
      </c>
      <c r="X368" s="26">
        <f t="shared" si="64"/>
        <v>192.97224553846152</v>
      </c>
    </row>
    <row r="369" spans="1:24" x14ac:dyDescent="0.35">
      <c r="A369">
        <f t="shared" si="65"/>
        <v>173</v>
      </c>
      <c r="C369">
        <v>57</v>
      </c>
      <c r="E369" t="str" cm="1">
        <f t="array" ref="E369">INDEX(E$2:E$310,$A369)</f>
        <v xml:space="preserve">Smart #1 </v>
      </c>
      <c r="F369" t="str" cm="1">
        <f t="array" ref="F369">INDEX(F$2:F$310,$A369)</f>
        <v>62 kWh useable battery          Available since March 2023</v>
      </c>
      <c r="G369" t="str" cm="1">
        <f t="array" ref="G369">INDEX(G$2:G$310,$A369)</f>
        <v>6.7 sec</v>
      </c>
      <c r="H369" t="str" cm="1">
        <f t="array" ref="H369">INDEX(H$2:H$310,$A369)</f>
        <v>180 km/h</v>
      </c>
      <c r="I369" t="str" cm="1">
        <f t="array" ref="I369">INDEX(I$2:I$310,$A369)</f>
        <v>330 km</v>
      </c>
      <c r="J369" t="str" cm="1">
        <f t="array" ref="J369">INDEX(J$2:J$310,$A369)</f>
        <v>188 Wh/km</v>
      </c>
      <c r="K369" t="str" cm="1">
        <f t="array" ref="K369">INDEX(K$2:K$310,$A369)</f>
        <v>510 km/h</v>
      </c>
      <c r="L369" t="str" cm="1">
        <f t="array" ref="L369">INDEX(L$2:L$310,$A369)</f>
        <v>Rear Wheel Drive</v>
      </c>
      <c r="M369" cm="1">
        <f t="array" ref="M369">INDEX(M$2:M$310,$A369)</f>
        <v>5</v>
      </c>
      <c r="N369" t="str" cm="1">
        <f t="array" ref="N369">INDEX(N$2:N$310,$A369)</f>
        <v>â‚¬42,490</v>
      </c>
      <c r="O369" t="str" cm="1">
        <f t="array" ref="O369">INDEX(O$2:O$310,$A369)</f>
        <v>Â£35,000</v>
      </c>
      <c r="P369" s="44" cm="1">
        <f t="array" ref="P369">INDEX(P$2:P$310,$A369)</f>
        <v>1</v>
      </c>
      <c r="Q369" s="26" cm="1">
        <f t="array" ref="Q369">INDEX(Q$2:Q$310,$A369)</f>
        <v>35000</v>
      </c>
      <c r="R369" s="17">
        <f t="shared" si="68"/>
        <v>330</v>
      </c>
      <c r="S369" s="20">
        <f t="shared" si="69"/>
        <v>62</v>
      </c>
      <c r="T369" s="18">
        <f t="shared" si="70"/>
        <v>0.188</v>
      </c>
      <c r="U369" s="12">
        <f t="shared" si="66"/>
        <v>1.0006451612903227</v>
      </c>
      <c r="V369" s="17">
        <f t="shared" si="67"/>
        <v>205.05300309443624</v>
      </c>
      <c r="W369" s="18">
        <f t="shared" si="71"/>
        <v>3.3073065015231653</v>
      </c>
      <c r="X369" s="26">
        <f t="shared" si="64"/>
        <v>170.68757575757576</v>
      </c>
    </row>
    <row r="370" spans="1:24" x14ac:dyDescent="0.35">
      <c r="A370">
        <f t="shared" si="65"/>
        <v>115</v>
      </c>
      <c r="C370">
        <v>58</v>
      </c>
      <c r="E370" t="str" cm="1">
        <f t="array" ref="E370">INDEX(E$2:E$310,$A370)</f>
        <v>Toyota bZ4X AWD</v>
      </c>
      <c r="F370" t="str" cm="1">
        <f t="array" ref="F370">INDEX(F$2:F$310,$A370)</f>
        <v>64 kWh useable battery          Available since June 2022</v>
      </c>
      <c r="G370" t="str" cm="1">
        <f t="array" ref="G370">INDEX(G$2:G$310,$A370)</f>
        <v>6.9 sec</v>
      </c>
      <c r="H370" t="str" cm="1">
        <f t="array" ref="H370">INDEX(H$2:H$310,$A370)</f>
        <v>160 km/h</v>
      </c>
      <c r="I370" t="str" cm="1">
        <f t="array" ref="I370">INDEX(I$2:I$310,$A370)</f>
        <v>330 km</v>
      </c>
      <c r="J370" t="str" cm="1">
        <f t="array" ref="J370">INDEX(J$2:J$310,$A370)</f>
        <v>194 Wh/km</v>
      </c>
      <c r="K370" t="str" cm="1">
        <f t="array" ref="K370">INDEX(K$2:K$310,$A370)</f>
        <v>490 km/h</v>
      </c>
      <c r="L370" t="str" cm="1">
        <f t="array" ref="L370">INDEX(L$2:L$310,$A370)</f>
        <v>All Wheel Drive</v>
      </c>
      <c r="M370" cm="1">
        <f t="array" ref="M370">INDEX(M$2:M$310,$A370)</f>
        <v>5</v>
      </c>
      <c r="N370" t="str" cm="1">
        <f t="array" ref="N370">INDEX(N$2:N$310,$A370)</f>
        <v>â‚¬57,390</v>
      </c>
      <c r="O370" t="str" cm="1">
        <f t="array" ref="O370">INDEX(O$2:O$310,$A370)</f>
        <v>Â£52,110</v>
      </c>
      <c r="P370" s="44" cm="1">
        <f t="array" ref="P370">INDEX(P$2:P$310,$A370)</f>
        <v>1</v>
      </c>
      <c r="Q370" s="26" cm="1">
        <f t="array" ref="Q370">INDEX(Q$2:Q$310,$A370)</f>
        <v>52110</v>
      </c>
      <c r="R370" s="17">
        <f t="shared" si="68"/>
        <v>330</v>
      </c>
      <c r="S370" s="20">
        <f t="shared" si="69"/>
        <v>64</v>
      </c>
      <c r="T370" s="18">
        <f t="shared" si="70"/>
        <v>0.19400000000000001</v>
      </c>
      <c r="U370" s="12">
        <f t="shared" si="66"/>
        <v>1.0003124999999999</v>
      </c>
      <c r="V370" s="17">
        <f t="shared" si="67"/>
        <v>205.05300309443624</v>
      </c>
      <c r="W370" s="18">
        <f t="shared" si="71"/>
        <v>3.2039531733505662</v>
      </c>
      <c r="X370" s="26">
        <f t="shared" si="64"/>
        <v>254.12941636363635</v>
      </c>
    </row>
    <row r="371" spans="1:24" x14ac:dyDescent="0.35">
      <c r="A371">
        <f t="shared" si="65"/>
        <v>164</v>
      </c>
      <c r="C371">
        <v>59</v>
      </c>
      <c r="E371" t="str" cm="1">
        <f t="array" ref="E371">INDEX(E$2:E$310,$A371)</f>
        <v>Volkswagen ID. Buzz Pro</v>
      </c>
      <c r="F371" t="str" cm="1">
        <f t="array" ref="F371">INDEX(F$2:F$310,$A371)</f>
        <v>77 kWh useable battery          Available since September 2022</v>
      </c>
      <c r="G371" t="str" cm="1">
        <f t="array" ref="G371">INDEX(G$2:G$310,$A371)</f>
        <v>10.2 sec</v>
      </c>
      <c r="H371" t="str" cm="1">
        <f t="array" ref="H371">INDEX(H$2:H$310,$A371)</f>
        <v>145 km/h</v>
      </c>
      <c r="I371" t="str" cm="1">
        <f t="array" ref="I371">INDEX(I$2:I$310,$A371)</f>
        <v>330 km</v>
      </c>
      <c r="J371" t="str" cm="1">
        <f t="array" ref="J371">INDEX(J$2:J$310,$A371)</f>
        <v>233 Wh/km</v>
      </c>
      <c r="K371" t="str" cm="1">
        <f t="array" ref="K371">INDEX(K$2:K$310,$A371)</f>
        <v>460 km/h</v>
      </c>
      <c r="L371" t="str" cm="1">
        <f t="array" ref="L371">INDEX(L$2:L$310,$A371)</f>
        <v>Rear Wheel Drive</v>
      </c>
      <c r="M371" cm="1">
        <f t="array" ref="M371">INDEX(M$2:M$310,$A371)</f>
        <v>5</v>
      </c>
      <c r="N371" t="str" cm="1">
        <f t="array" ref="N371">INDEX(N$2:N$310,$A371)</f>
        <v>â‚¬64,581</v>
      </c>
      <c r="O371" t="str" cm="1">
        <f t="array" ref="O371">INDEX(O$2:O$310,$A371)</f>
        <v>Â£57,115</v>
      </c>
      <c r="P371" s="44" cm="1">
        <f t="array" ref="P371">INDEX(P$2:P$310,$A371)</f>
        <v>1</v>
      </c>
      <c r="Q371" s="26" cm="1">
        <f t="array" ref="Q371">INDEX(Q$2:Q$310,$A371)</f>
        <v>57115</v>
      </c>
      <c r="R371" s="17">
        <f t="shared" si="68"/>
        <v>330</v>
      </c>
      <c r="S371" s="20">
        <f t="shared" si="69"/>
        <v>77</v>
      </c>
      <c r="T371" s="18">
        <f t="shared" si="70"/>
        <v>0.23300000000000001</v>
      </c>
      <c r="U371" s="12">
        <f t="shared" si="66"/>
        <v>0.99857142857142867</v>
      </c>
      <c r="V371" s="17">
        <f t="shared" si="67"/>
        <v>205.05300309443624</v>
      </c>
      <c r="W371" s="18">
        <f t="shared" si="71"/>
        <v>2.6630260142134574</v>
      </c>
      <c r="X371" s="26">
        <f t="shared" si="64"/>
        <v>278.53773969696971</v>
      </c>
    </row>
    <row r="372" spans="1:24" x14ac:dyDescent="0.35">
      <c r="A372">
        <f t="shared" si="65"/>
        <v>68</v>
      </c>
      <c r="C372">
        <v>60</v>
      </c>
      <c r="E372" t="str" cm="1">
        <f t="array" ref="E372">INDEX(E$2:E$310,$A372)</f>
        <v>MG MG5 Electric Long Range</v>
      </c>
      <c r="F372" t="str" cm="1">
        <f t="array" ref="F372">INDEX(F$2:F$310,$A372)</f>
        <v>57.4 kWh useable battery          Available since March 2022</v>
      </c>
      <c r="G372" t="str" cm="1">
        <f t="array" ref="G372">INDEX(G$2:G$310,$A372)</f>
        <v>7.7 sec</v>
      </c>
      <c r="H372" t="str" cm="1">
        <f t="array" ref="H372">INDEX(H$2:H$310,$A372)</f>
        <v>185 km/h</v>
      </c>
      <c r="I372" t="str" cm="1">
        <f t="array" ref="I372">INDEX(I$2:I$310,$A372)</f>
        <v>335 km</v>
      </c>
      <c r="J372" t="str" cm="1">
        <f t="array" ref="J372">INDEX(J$2:J$310,$A372)</f>
        <v>171 Wh/km</v>
      </c>
      <c r="K372" t="str" cm="1">
        <f t="array" ref="K372">INDEX(K$2:K$310,$A372)</f>
        <v>330 km/h</v>
      </c>
      <c r="L372" t="str" cm="1">
        <f t="array" ref="L372">INDEX(L$2:L$310,$A372)</f>
        <v>Front Wheel Drive</v>
      </c>
      <c r="M372" cm="1">
        <f t="array" ref="M372">INDEX(M$2:M$310,$A372)</f>
        <v>5</v>
      </c>
      <c r="N372" t="str" cm="1">
        <f t="array" ref="N372">INDEX(N$2:N$310,$A372)</f>
        <v>â‚¬38,490</v>
      </c>
      <c r="O372" t="str" cm="1">
        <f t="array" ref="O372">INDEX(O$2:O$310,$A372)</f>
        <v>Â£30,995</v>
      </c>
      <c r="P372" s="44" cm="1">
        <f t="array" ref="P372">INDEX(P$2:P$310,$A372)</f>
        <v>1</v>
      </c>
      <c r="Q372" s="26" cm="1">
        <f t="array" ref="Q372">INDEX(Q$2:Q$310,$A372)</f>
        <v>30995</v>
      </c>
      <c r="R372" s="17">
        <f t="shared" si="68"/>
        <v>335</v>
      </c>
      <c r="S372" s="20">
        <f t="shared" si="69"/>
        <v>57.4</v>
      </c>
      <c r="T372" s="18">
        <f t="shared" si="70"/>
        <v>0.17100000000000001</v>
      </c>
      <c r="U372" s="12">
        <f t="shared" si="66"/>
        <v>0.99799651567944259</v>
      </c>
      <c r="V372" s="17">
        <f t="shared" si="67"/>
        <v>208.15986677768527</v>
      </c>
      <c r="W372" s="18">
        <f t="shared" si="71"/>
        <v>3.626478515290684</v>
      </c>
      <c r="X372" s="26">
        <f t="shared" si="64"/>
        <v>148.89998</v>
      </c>
    </row>
    <row r="373" spans="1:24" x14ac:dyDescent="0.35">
      <c r="A373">
        <f t="shared" si="65"/>
        <v>114</v>
      </c>
      <c r="C373">
        <v>61</v>
      </c>
      <c r="E373" t="str" cm="1">
        <f t="array" ref="E373">INDEX(E$2:E$310,$A373)</f>
        <v>Toyota bZ4X FWD</v>
      </c>
      <c r="F373" t="str" cm="1">
        <f t="array" ref="F373">INDEX(F$2:F$310,$A373)</f>
        <v>64 kWh useable battery          Available since June 2022</v>
      </c>
      <c r="G373" t="str" cm="1">
        <f t="array" ref="G373">INDEX(G$2:G$310,$A373)</f>
        <v>7.5 sec</v>
      </c>
      <c r="H373" t="str" cm="1">
        <f t="array" ref="H373">INDEX(H$2:H$310,$A373)</f>
        <v>160 km/h</v>
      </c>
      <c r="I373" t="str" cm="1">
        <f t="array" ref="I373">INDEX(I$2:I$310,$A373)</f>
        <v>335 km</v>
      </c>
      <c r="J373" t="str" cm="1">
        <f t="array" ref="J373">INDEX(J$2:J$310,$A373)</f>
        <v>191 Wh/km</v>
      </c>
      <c r="K373" t="str" cm="1">
        <f t="array" ref="K373">INDEX(K$2:K$310,$A373)</f>
        <v>500 km/h</v>
      </c>
      <c r="L373" t="str" cm="1">
        <f t="array" ref="L373">INDEX(L$2:L$310,$A373)</f>
        <v>Front Wheel Drive</v>
      </c>
      <c r="M373" cm="1">
        <f t="array" ref="M373">INDEX(M$2:M$310,$A373)</f>
        <v>5</v>
      </c>
      <c r="N373" t="str" cm="1">
        <f t="array" ref="N373">INDEX(N$2:N$310,$A373)</f>
        <v>â‚¬47,490</v>
      </c>
      <c r="O373" t="str" cm="1">
        <f t="array" ref="O373">INDEX(O$2:O$310,$A373)</f>
        <v>Â£45,710</v>
      </c>
      <c r="P373" s="44" cm="1">
        <f t="array" ref="P373">INDEX(P$2:P$310,$A373)</f>
        <v>1</v>
      </c>
      <c r="Q373" s="26" cm="1">
        <f t="array" ref="Q373">INDEX(Q$2:Q$310,$A373)</f>
        <v>45710</v>
      </c>
      <c r="R373" s="17">
        <f t="shared" si="68"/>
        <v>335</v>
      </c>
      <c r="S373" s="20">
        <f t="shared" si="69"/>
        <v>64</v>
      </c>
      <c r="T373" s="18">
        <f t="shared" si="70"/>
        <v>0.191</v>
      </c>
      <c r="U373" s="12">
        <f t="shared" si="66"/>
        <v>0.99976562499999999</v>
      </c>
      <c r="V373" s="17">
        <f t="shared" si="67"/>
        <v>208.15986677768527</v>
      </c>
      <c r="W373" s="18">
        <f t="shared" si="71"/>
        <v>3.2524979184013323</v>
      </c>
      <c r="X373" s="26">
        <f t="shared" si="64"/>
        <v>219.59083999999999</v>
      </c>
    </row>
    <row r="374" spans="1:24" x14ac:dyDescent="0.35">
      <c r="A374">
        <f t="shared" si="65"/>
        <v>111</v>
      </c>
      <c r="C374">
        <v>62</v>
      </c>
      <c r="E374" t="str" cm="1">
        <f t="array" ref="E374">INDEX(E$2:E$310,$A374)</f>
        <v>Mercedes EQB 300 4MATIC</v>
      </c>
      <c r="F374" t="str" cm="1">
        <f t="array" ref="F374">INDEX(F$2:F$310,$A374)</f>
        <v>66.5 kWh useable battery          Available since February 2022</v>
      </c>
      <c r="G374" t="str" cm="1">
        <f t="array" ref="G374">INDEX(G$2:G$310,$A374)</f>
        <v>8.0 sec</v>
      </c>
      <c r="H374" t="str" cm="1">
        <f t="array" ref="H374">INDEX(H$2:H$310,$A374)</f>
        <v>160 km/h</v>
      </c>
      <c r="I374" t="str" cm="1">
        <f t="array" ref="I374">INDEX(I$2:I$310,$A374)</f>
        <v>335 km</v>
      </c>
      <c r="J374" t="str" cm="1">
        <f t="array" ref="J374">INDEX(J$2:J$310,$A374)</f>
        <v>199 Wh/km</v>
      </c>
      <c r="K374" t="str" cm="1">
        <f t="array" ref="K374">INDEX(K$2:K$310,$A374)</f>
        <v>480 km/h</v>
      </c>
      <c r="L374" t="str" cm="1">
        <f t="array" ref="L374">INDEX(L$2:L$310,$A374)</f>
        <v>All Wheel Drive</v>
      </c>
      <c r="M374" cm="1">
        <f t="array" ref="M374">INDEX(M$2:M$310,$A374)</f>
        <v>7</v>
      </c>
      <c r="N374" t="str" cm="1">
        <f t="array" ref="N374">INDEX(N$2:N$310,$A374)</f>
        <v>â‚¬55,519</v>
      </c>
      <c r="O374" t="str" cm="1">
        <f t="array" ref="O374">INDEX(O$2:O$310,$A374)</f>
        <v>Â£55,310</v>
      </c>
      <c r="P374" s="44" cm="1">
        <f t="array" ref="P374">INDEX(P$2:P$310,$A374)</f>
        <v>1</v>
      </c>
      <c r="Q374" s="26" cm="1">
        <f t="array" ref="Q374">INDEX(Q$2:Q$310,$A374)</f>
        <v>55310</v>
      </c>
      <c r="R374" s="17">
        <f t="shared" si="68"/>
        <v>335</v>
      </c>
      <c r="S374" s="20">
        <f t="shared" si="69"/>
        <v>66.5</v>
      </c>
      <c r="T374" s="18">
        <f t="shared" si="70"/>
        <v>0.19900000000000001</v>
      </c>
      <c r="U374" s="12">
        <f t="shared" si="66"/>
        <v>1.002481203007519</v>
      </c>
      <c r="V374" s="17">
        <f t="shared" si="67"/>
        <v>208.15986677768527</v>
      </c>
      <c r="W374" s="18">
        <f t="shared" si="71"/>
        <v>3.1302235605666957</v>
      </c>
      <c r="X374" s="26">
        <f t="shared" si="64"/>
        <v>265.70924000000002</v>
      </c>
    </row>
    <row r="375" spans="1:24" x14ac:dyDescent="0.35">
      <c r="A375">
        <f t="shared" si="65"/>
        <v>80</v>
      </c>
      <c r="C375">
        <v>63</v>
      </c>
      <c r="E375" t="str" cm="1">
        <f t="array" ref="E375">INDEX(E$2:E$310,$A375)</f>
        <v>Mercedes EQB 350 4MATIC</v>
      </c>
      <c r="F375" t="str" cm="1">
        <f t="array" ref="F375">INDEX(F$2:F$310,$A375)</f>
        <v>66.5 kWh useable battery          Available since February 2022</v>
      </c>
      <c r="G375" t="str" cm="1">
        <f t="array" ref="G375">INDEX(G$2:G$310,$A375)</f>
        <v>6.2 sec</v>
      </c>
      <c r="H375" t="str" cm="1">
        <f t="array" ref="H375">INDEX(H$2:H$310,$A375)</f>
        <v>160 km/h</v>
      </c>
      <c r="I375" t="str" cm="1">
        <f t="array" ref="I375">INDEX(I$2:I$310,$A375)</f>
        <v>335 km</v>
      </c>
      <c r="J375" t="str" cm="1">
        <f t="array" ref="J375">INDEX(J$2:J$310,$A375)</f>
        <v>199 Wh/km</v>
      </c>
      <c r="K375" t="str" cm="1">
        <f t="array" ref="K375">INDEX(K$2:K$310,$A375)</f>
        <v>480 km/h</v>
      </c>
      <c r="L375" t="str" cm="1">
        <f t="array" ref="L375">INDEX(L$2:L$310,$A375)</f>
        <v>All Wheel Drive</v>
      </c>
      <c r="M375" cm="1">
        <f t="array" ref="M375">INDEX(M$2:M$310,$A375)</f>
        <v>7</v>
      </c>
      <c r="N375" t="str" cm="1">
        <f t="array" ref="N375">INDEX(N$2:N$310,$A375)</f>
        <v>â‚¬58,197</v>
      </c>
      <c r="O375" t="str" cm="1">
        <f t="array" ref="O375">INDEX(O$2:O$310,$A375)</f>
        <v>Â£56,810</v>
      </c>
      <c r="P375" s="44" cm="1">
        <f t="array" ref="P375">INDEX(P$2:P$310,$A375)</f>
        <v>1</v>
      </c>
      <c r="Q375" s="26" cm="1">
        <f t="array" ref="Q375">INDEX(Q$2:Q$310,$A375)</f>
        <v>56810</v>
      </c>
      <c r="R375" s="17">
        <f t="shared" si="68"/>
        <v>335</v>
      </c>
      <c r="S375" s="20">
        <f t="shared" si="69"/>
        <v>66.5</v>
      </c>
      <c r="T375" s="18">
        <f t="shared" si="70"/>
        <v>0.19900000000000001</v>
      </c>
      <c r="U375" s="12">
        <f t="shared" si="66"/>
        <v>1.002481203007519</v>
      </c>
      <c r="V375" s="17">
        <f t="shared" si="67"/>
        <v>208.15986677768527</v>
      </c>
      <c r="W375" s="18">
        <f t="shared" si="71"/>
        <v>3.1302235605666957</v>
      </c>
      <c r="X375" s="26">
        <f t="shared" si="64"/>
        <v>272.91523999999998</v>
      </c>
    </row>
    <row r="376" spans="1:24" x14ac:dyDescent="0.35">
      <c r="A376">
        <f t="shared" si="65"/>
        <v>168</v>
      </c>
      <c r="C376">
        <v>64</v>
      </c>
      <c r="E376" t="str" cm="1">
        <f t="array" ref="E376">INDEX(E$2:E$310,$A376)</f>
        <v>Nissan Leaf e+</v>
      </c>
      <c r="F376" t="str" cm="1">
        <f t="array" ref="F376">INDEX(F$2:F$310,$A376)</f>
        <v>59 kWh useable battery          Available since March 2022</v>
      </c>
      <c r="G376" t="str" cm="1">
        <f t="array" ref="G376">INDEX(G$2:G$310,$A376)</f>
        <v>6.9 sec</v>
      </c>
      <c r="H376" t="str" cm="1">
        <f t="array" ref="H376">INDEX(H$2:H$310,$A376)</f>
        <v>157 km/h</v>
      </c>
      <c r="I376" t="str" cm="1">
        <f t="array" ref="I376">INDEX(I$2:I$310,$A376)</f>
        <v>340 km</v>
      </c>
      <c r="J376" t="str" cm="1">
        <f t="array" ref="J376">INDEX(J$2:J$310,$A376)</f>
        <v>174 Wh/km</v>
      </c>
      <c r="K376" t="str" cm="1">
        <f t="array" ref="K376">INDEX(K$2:K$310,$A376)</f>
        <v>240 km/h</v>
      </c>
      <c r="L376" t="str" cm="1">
        <f t="array" ref="L376">INDEX(L$2:L$310,$A376)</f>
        <v>Front Wheel Drive</v>
      </c>
      <c r="M376" cm="1">
        <f t="array" ref="M376">INDEX(M$2:M$310,$A376)</f>
        <v>5</v>
      </c>
      <c r="N376" t="str" cm="1">
        <f t="array" ref="N376">INDEX(N$2:N$310,$A376)</f>
        <v>â‚¬41,100</v>
      </c>
      <c r="O376" t="str" cm="1">
        <f t="array" ref="O376">INDEX(O$2:O$310,$A376)</f>
        <v>Â£34,945</v>
      </c>
      <c r="P376" s="44" cm="1">
        <f t="array" ref="P376">INDEX(P$2:P$310,$A376)</f>
        <v>1</v>
      </c>
      <c r="Q376" s="26" cm="1">
        <f t="array" ref="Q376">INDEX(Q$2:Q$310,$A376)</f>
        <v>34945</v>
      </c>
      <c r="R376" s="17">
        <f t="shared" si="68"/>
        <v>340</v>
      </c>
      <c r="S376" s="20">
        <f t="shared" si="69"/>
        <v>59</v>
      </c>
      <c r="T376" s="18">
        <f t="shared" si="70"/>
        <v>0.17399999999999999</v>
      </c>
      <c r="U376" s="12">
        <f t="shared" si="66"/>
        <v>1.0027118644067796</v>
      </c>
      <c r="V376" s="17">
        <f t="shared" si="67"/>
        <v>211.2667304609343</v>
      </c>
      <c r="W376" s="18">
        <f t="shared" si="71"/>
        <v>3.5807920417107506</v>
      </c>
      <c r="X376" s="26">
        <f t="shared" si="64"/>
        <v>165.40701852941177</v>
      </c>
    </row>
    <row r="377" spans="1:24" x14ac:dyDescent="0.35">
      <c r="A377">
        <f t="shared" si="65"/>
        <v>86</v>
      </c>
      <c r="C377">
        <v>65</v>
      </c>
      <c r="E377" t="str" cm="1">
        <f t="array" ref="E377">INDEX(E$2:E$310,$A377)</f>
        <v>CUPRA Born 170 kW - 58 kWh</v>
      </c>
      <c r="F377" t="str" cm="1">
        <f t="array" ref="F377">INDEX(F$2:F$310,$A377)</f>
        <v>58 kWh useable battery          Available since March 2022</v>
      </c>
      <c r="G377" t="str" cm="1">
        <f t="array" ref="G377">INDEX(G$2:G$310,$A377)</f>
        <v>6.6 sec</v>
      </c>
      <c r="H377" t="str" cm="1">
        <f t="array" ref="H377">INDEX(H$2:H$310,$A377)</f>
        <v>160 km/h</v>
      </c>
      <c r="I377" t="str" cm="1">
        <f t="array" ref="I377">INDEX(I$2:I$310,$A377)</f>
        <v>345 km</v>
      </c>
      <c r="J377" t="str" cm="1">
        <f t="array" ref="J377">INDEX(J$2:J$310,$A377)</f>
        <v>168 Wh/km</v>
      </c>
      <c r="K377" t="str" cm="1">
        <f t="array" ref="K377">INDEX(K$2:K$310,$A377)</f>
        <v>460 km/h</v>
      </c>
      <c r="L377" t="str" cm="1">
        <f t="array" ref="L377">INDEX(L$2:L$310,$A377)</f>
        <v>Rear Wheel Drive</v>
      </c>
      <c r="M377" cm="1">
        <f t="array" ref="M377">INDEX(M$2:M$310,$A377)</f>
        <v>5</v>
      </c>
      <c r="N377" t="str" cm="1">
        <f t="array" ref="N377">INDEX(N$2:N$310,$A377)</f>
        <v>â‚¬40,750</v>
      </c>
      <c r="O377" t="str" cm="1">
        <f t="array" ref="O377">INDEX(O$2:O$310,$A377)</f>
        <v>Â£39,205</v>
      </c>
      <c r="P377" s="44" cm="1">
        <f t="array" ref="P377">INDEX(P$2:P$310,$A377)</f>
        <v>1</v>
      </c>
      <c r="Q377" s="26" cm="1">
        <f t="array" ref="Q377">INDEX(Q$2:Q$310,$A377)</f>
        <v>39205</v>
      </c>
      <c r="R377" s="17">
        <f t="shared" ref="R377:R408" si="72">1*LEFT(I377,FIND(" ",I377)-1)</f>
        <v>345</v>
      </c>
      <c r="S377" s="20">
        <f t="shared" ref="S377:S408" si="73">1*LEFT(F377,FIND("k",F377)-2)</f>
        <v>58</v>
      </c>
      <c r="T377" s="18">
        <f t="shared" ref="T377:T408" si="74">LEFT(J377,FIND("W",J377)-1)/1000</f>
        <v>0.16800000000000001</v>
      </c>
      <c r="U377" s="12">
        <f t="shared" si="66"/>
        <v>0.99931034482758629</v>
      </c>
      <c r="V377" s="17">
        <f t="shared" si="67"/>
        <v>214.37359414418333</v>
      </c>
      <c r="W377" s="18">
        <f t="shared" ref="W377:W408" si="75">V377/S377</f>
        <v>3.6960964507617815</v>
      </c>
      <c r="X377" s="26">
        <f t="shared" ref="X377:X436" si="76">Q377/V377</f>
        <v>182.88166579710145</v>
      </c>
    </row>
    <row r="378" spans="1:24" x14ac:dyDescent="0.35">
      <c r="A378">
        <f t="shared" ref="A378:A437" si="77">MATCH($C378,$C$2:$C$310,0)</f>
        <v>212</v>
      </c>
      <c r="C378">
        <v>66</v>
      </c>
      <c r="E378" t="str" cm="1">
        <f t="array" ref="E378">INDEX(E$2:E$310,$A378)</f>
        <v xml:space="preserve">Tesla Model Y </v>
      </c>
      <c r="F378" t="str" cm="1">
        <f t="array" ref="F378">INDEX(F$2:F$310,$A378)</f>
        <v>57.5 kWh useable battery          Available since November 2022</v>
      </c>
      <c r="G378" t="str" cm="1">
        <f t="array" ref="G378">INDEX(G$2:G$310,$A378)</f>
        <v>6.9 sec</v>
      </c>
      <c r="H378" t="str" cm="1">
        <f t="array" ref="H378">INDEX(H$2:H$310,$A378)</f>
        <v>217 km/h</v>
      </c>
      <c r="I378" t="str" cm="1">
        <f t="array" ref="I378">INDEX(I$2:I$310,$A378)</f>
        <v>345 km</v>
      </c>
      <c r="J378" t="str" cm="1">
        <f t="array" ref="J378">INDEX(J$2:J$310,$A378)</f>
        <v>167 Wh/km</v>
      </c>
      <c r="K378" t="str" cm="1">
        <f t="array" ref="K378">INDEX(K$2:K$310,$A378)</f>
        <v>580 km/h</v>
      </c>
      <c r="L378" t="str" cm="1">
        <f t="array" ref="L378">INDEX(L$2:L$310,$A378)</f>
        <v>Rear Wheel Drive</v>
      </c>
      <c r="M378" cm="1">
        <f t="array" ref="M378">INDEX(M$2:M$310,$A378)</f>
        <v>5</v>
      </c>
      <c r="N378" t="str" cm="1">
        <f t="array" ref="N378">INDEX(N$2:N$310,$A378)</f>
        <v>â‚¬47,567</v>
      </c>
      <c r="O378" t="str" cm="1">
        <f t="array" ref="O378">INDEX(O$2:O$310,$A378)</f>
        <v>Â£44,990</v>
      </c>
      <c r="P378" s="44" cm="1">
        <f t="array" ref="P378">INDEX(P$2:P$310,$A378)</f>
        <v>1</v>
      </c>
      <c r="Q378" s="26" cm="1">
        <f t="array" ref="Q378">INDEX(Q$2:Q$310,$A378)</f>
        <v>44990</v>
      </c>
      <c r="R378" s="17">
        <f t="shared" si="72"/>
        <v>345</v>
      </c>
      <c r="S378" s="20">
        <f t="shared" si="73"/>
        <v>57.5</v>
      </c>
      <c r="T378" s="18">
        <f t="shared" si="74"/>
        <v>0.16700000000000001</v>
      </c>
      <c r="U378" s="12">
        <f t="shared" ref="U378:U437" si="78">T378/(S378/R378)</f>
        <v>1.0020000000000002</v>
      </c>
      <c r="V378" s="17">
        <f t="shared" ref="V378:V437" si="79">R378/1.60934</f>
        <v>214.37359414418333</v>
      </c>
      <c r="W378" s="18">
        <f t="shared" si="75"/>
        <v>3.7282364198988405</v>
      </c>
      <c r="X378" s="26">
        <f t="shared" si="76"/>
        <v>209.86726550724637</v>
      </c>
    </row>
    <row r="379" spans="1:24" x14ac:dyDescent="0.35">
      <c r="A379">
        <f t="shared" si="77"/>
        <v>264</v>
      </c>
      <c r="C379">
        <v>67</v>
      </c>
      <c r="E379" t="str" cm="1">
        <f t="array" ref="E379">INDEX(E$2:E$310,$A379)</f>
        <v>Volvo XC40 Recharge Single Motor</v>
      </c>
      <c r="F379" t="str" cm="1">
        <f t="array" ref="F379">INDEX(F$2:F$310,$A379)</f>
        <v>66 kWh useable battery          Available since December 2022</v>
      </c>
      <c r="G379" t="str" cm="1">
        <f t="array" ref="G379">INDEX(G$2:G$310,$A379)</f>
        <v>7.3 sec</v>
      </c>
      <c r="H379" t="str" cm="1">
        <f t="array" ref="H379">INDEX(H$2:H$310,$A379)</f>
        <v>180 km/h</v>
      </c>
      <c r="I379" t="str" cm="1">
        <f t="array" ref="I379">INDEX(I$2:I$310,$A379)</f>
        <v>345 km</v>
      </c>
      <c r="J379" t="str" cm="1">
        <f t="array" ref="J379">INDEX(J$2:J$310,$A379)</f>
        <v>191 Wh/km</v>
      </c>
      <c r="K379" t="str" cm="1">
        <f t="array" ref="K379">INDEX(K$2:K$310,$A379)</f>
        <v>420 km/h</v>
      </c>
      <c r="L379" t="str" cm="1">
        <f t="array" ref="L379">INDEX(L$2:L$310,$A379)</f>
        <v>Rear Wheel Drive</v>
      </c>
      <c r="M379" cm="1">
        <f t="array" ref="M379">INDEX(M$2:M$310,$A379)</f>
        <v>5</v>
      </c>
      <c r="N379" t="str" cm="1">
        <f t="array" ref="N379">INDEX(N$2:N$310,$A379)</f>
        <v>â‚¬47,500</v>
      </c>
      <c r="O379" t="str" cm="1">
        <f t="array" ref="O379">INDEX(O$2:O$310,$A379)</f>
        <v>Â£46,505</v>
      </c>
      <c r="P379" s="44" cm="1">
        <f t="array" ref="P379">INDEX(P$2:P$310,$A379)</f>
        <v>1</v>
      </c>
      <c r="Q379" s="26" cm="1">
        <f t="array" ref="Q379">INDEX(Q$2:Q$310,$A379)</f>
        <v>46505</v>
      </c>
      <c r="R379" s="17">
        <f t="shared" si="72"/>
        <v>345</v>
      </c>
      <c r="S379" s="20">
        <f t="shared" si="73"/>
        <v>66</v>
      </c>
      <c r="T379" s="18">
        <f t="shared" si="74"/>
        <v>0.191</v>
      </c>
      <c r="U379" s="12">
        <f t="shared" si="78"/>
        <v>0.99840909090909091</v>
      </c>
      <c r="V379" s="17">
        <f t="shared" si="79"/>
        <v>214.37359414418333</v>
      </c>
      <c r="W379" s="18">
        <f t="shared" si="75"/>
        <v>3.2480847597603533</v>
      </c>
      <c r="X379" s="26">
        <f t="shared" si="76"/>
        <v>216.93436724637681</v>
      </c>
    </row>
    <row r="380" spans="1:24" x14ac:dyDescent="0.35">
      <c r="A380">
        <f t="shared" si="77"/>
        <v>303</v>
      </c>
      <c r="C380">
        <v>68</v>
      </c>
      <c r="E380" t="str" cm="1">
        <f t="array" ref="E380">INDEX(E$2:E$310,$A380)</f>
        <v xml:space="preserve">Maxus MIFA 9 </v>
      </c>
      <c r="F380" t="str" cm="1">
        <f t="array" ref="F380">INDEX(F$2:F$310,$A380)</f>
        <v>90 kWh useable battery          Available since February 2023</v>
      </c>
      <c r="G380" t="str" cm="1">
        <f t="array" ref="G380">INDEX(G$2:G$310,$A380)</f>
        <v>9.2 sec</v>
      </c>
      <c r="H380" t="str" cm="1">
        <f t="array" ref="H380">INDEX(H$2:H$310,$A380)</f>
        <v>180 km/h</v>
      </c>
      <c r="I380" t="str" cm="1">
        <f t="array" ref="I380">INDEX(I$2:I$310,$A380)</f>
        <v>345 km</v>
      </c>
      <c r="J380" t="str" cm="1">
        <f t="array" ref="J380">INDEX(J$2:J$310,$A380)</f>
        <v>261 Wh/km</v>
      </c>
      <c r="K380" t="str" cm="1">
        <f t="array" ref="K380">INDEX(K$2:K$310,$A380)</f>
        <v>290 km/h</v>
      </c>
      <c r="L380" t="str" cm="1">
        <f t="array" ref="L380">INDEX(L$2:L$310,$A380)</f>
        <v>Front Wheel Drive</v>
      </c>
      <c r="M380" cm="1">
        <f t="array" ref="M380">INDEX(M$2:M$310,$A380)</f>
        <v>7</v>
      </c>
      <c r="N380" t="str" cm="1">
        <f t="array" ref="N380">INDEX(N$2:N$310,$A380)</f>
        <v>N/A</v>
      </c>
      <c r="O380" t="str" cm="1">
        <f t="array" ref="O380">INDEX(O$2:O$310,$A380)</f>
        <v>Â£64,306</v>
      </c>
      <c r="P380" s="44" cm="1">
        <f t="array" ref="P380">INDEX(P$2:P$310,$A380)</f>
        <v>1</v>
      </c>
      <c r="Q380" s="26" cm="1">
        <f t="array" ref="Q380">INDEX(Q$2:Q$310,$A380)</f>
        <v>64306</v>
      </c>
      <c r="R380" s="17">
        <f t="shared" si="72"/>
        <v>345</v>
      </c>
      <c r="S380" s="20">
        <f t="shared" si="73"/>
        <v>90</v>
      </c>
      <c r="T380" s="18">
        <f t="shared" si="74"/>
        <v>0.26100000000000001</v>
      </c>
      <c r="U380" s="12">
        <f t="shared" si="78"/>
        <v>1.0005000000000002</v>
      </c>
      <c r="V380" s="17">
        <f t="shared" si="79"/>
        <v>214.37359414418333</v>
      </c>
      <c r="W380" s="18">
        <f t="shared" si="75"/>
        <v>2.3819288238242593</v>
      </c>
      <c r="X380" s="26">
        <f t="shared" si="76"/>
        <v>299.97164649275362</v>
      </c>
    </row>
    <row r="381" spans="1:24" x14ac:dyDescent="0.35">
      <c r="A381">
        <f t="shared" si="77"/>
        <v>298</v>
      </c>
      <c r="C381">
        <v>69</v>
      </c>
      <c r="E381" t="str" cm="1">
        <f t="array" ref="E381">INDEX(E$2:E$310,$A381)</f>
        <v>Volkswagen ID.3 Pro</v>
      </c>
      <c r="F381" t="str" cm="1">
        <f t="array" ref="F381">INDEX(F$2:F$310,$A381)</f>
        <v>58 kWh useable battery          Available since March 2023</v>
      </c>
      <c r="G381" t="str" cm="1">
        <f t="array" ref="G381">INDEX(G$2:G$310,$A381)</f>
        <v>7.3 sec</v>
      </c>
      <c r="H381" t="str" cm="1">
        <f t="array" ref="H381">INDEX(H$2:H$310,$A381)</f>
        <v>160 km/h</v>
      </c>
      <c r="I381" t="str" cm="1">
        <f t="array" ref="I381">INDEX(I$2:I$310,$A381)</f>
        <v>350 km</v>
      </c>
      <c r="J381" t="str" cm="1">
        <f t="array" ref="J381">INDEX(J$2:J$310,$A381)</f>
        <v>166 Wh/km</v>
      </c>
      <c r="K381" t="str" cm="1">
        <f t="array" ref="K381">INDEX(K$2:K$310,$A381)</f>
        <v>450 km/h</v>
      </c>
      <c r="L381" t="str" cm="1">
        <f t="array" ref="L381">INDEX(L$2:L$310,$A381)</f>
        <v>Rear Wheel Drive</v>
      </c>
      <c r="M381" cm="1">
        <f t="array" ref="M381">INDEX(M$2:M$310,$A381)</f>
        <v>5</v>
      </c>
      <c r="N381" t="str" cm="1">
        <f t="array" ref="N381">INDEX(N$2:N$310,$A381)</f>
        <v>â‚¬39,995</v>
      </c>
      <c r="O381" t="str" cm="1">
        <f t="array" ref="O381">INDEX(O$2:O$310,$A381)</f>
        <v>Â£35,000</v>
      </c>
      <c r="P381" s="44" cm="1">
        <f t="array" ref="P381">INDEX(P$2:P$310,$A381)</f>
        <v>1</v>
      </c>
      <c r="Q381" s="26" cm="1">
        <f t="array" ref="Q381">INDEX(Q$2:Q$310,$A381)</f>
        <v>35000</v>
      </c>
      <c r="R381" s="17">
        <f t="shared" si="72"/>
        <v>350</v>
      </c>
      <c r="S381" s="20">
        <f t="shared" si="73"/>
        <v>58</v>
      </c>
      <c r="T381" s="18">
        <f t="shared" si="74"/>
        <v>0.16600000000000001</v>
      </c>
      <c r="U381" s="12">
        <f t="shared" si="78"/>
        <v>1.0017241379310347</v>
      </c>
      <c r="V381" s="17">
        <f t="shared" si="79"/>
        <v>217.48045782743236</v>
      </c>
      <c r="W381" s="18">
        <f t="shared" si="75"/>
        <v>3.7496630659902133</v>
      </c>
      <c r="X381" s="26">
        <f t="shared" si="76"/>
        <v>160.934</v>
      </c>
    </row>
    <row r="382" spans="1:24" x14ac:dyDescent="0.35">
      <c r="A382">
        <f t="shared" si="77"/>
        <v>85</v>
      </c>
      <c r="C382">
        <v>70</v>
      </c>
      <c r="E382" t="str" cm="1">
        <f t="array" ref="E382">INDEX(E$2:E$310,$A382)</f>
        <v>CUPRA Born 150 kW - 58 kWh</v>
      </c>
      <c r="F382" t="str" cm="1">
        <f t="array" ref="F382">INDEX(F$2:F$310,$A382)</f>
        <v>58 kWh useable battery          Available since October 2021</v>
      </c>
      <c r="G382" t="str" cm="1">
        <f t="array" ref="G382">INDEX(G$2:G$310,$A382)</f>
        <v>7.3 sec</v>
      </c>
      <c r="H382" t="str" cm="1">
        <f t="array" ref="H382">INDEX(H$2:H$310,$A382)</f>
        <v>160 km/h</v>
      </c>
      <c r="I382" t="str" cm="1">
        <f t="array" ref="I382">INDEX(I$2:I$310,$A382)</f>
        <v>350 km</v>
      </c>
      <c r="J382" t="str" cm="1">
        <f t="array" ref="J382">INDEX(J$2:J$310,$A382)</f>
        <v>166 Wh/km</v>
      </c>
      <c r="K382" t="str" cm="1">
        <f t="array" ref="K382">INDEX(K$2:K$310,$A382)</f>
        <v>470 km/h</v>
      </c>
      <c r="L382" t="str" cm="1">
        <f t="array" ref="L382">INDEX(L$2:L$310,$A382)</f>
        <v>Rear Wheel Drive</v>
      </c>
      <c r="M382" cm="1">
        <f t="array" ref="M382">INDEX(M$2:M$310,$A382)</f>
        <v>5</v>
      </c>
      <c r="N382" t="str" cm="1">
        <f t="array" ref="N382">INDEX(N$2:N$310,$A382)</f>
        <v>â‚¬39,370</v>
      </c>
      <c r="O382" t="str" cm="1">
        <f t="array" ref="O382">INDEX(O$2:O$310,$A382)</f>
        <v>Â£36,475</v>
      </c>
      <c r="P382" s="44" cm="1">
        <f t="array" ref="P382">INDEX(P$2:P$310,$A382)</f>
        <v>1</v>
      </c>
      <c r="Q382" s="26" cm="1">
        <f t="array" ref="Q382">INDEX(Q$2:Q$310,$A382)</f>
        <v>36475</v>
      </c>
      <c r="R382" s="17">
        <f t="shared" si="72"/>
        <v>350</v>
      </c>
      <c r="S382" s="20">
        <f t="shared" si="73"/>
        <v>58</v>
      </c>
      <c r="T382" s="18">
        <f t="shared" si="74"/>
        <v>0.16600000000000001</v>
      </c>
      <c r="U382" s="12">
        <f t="shared" si="78"/>
        <v>1.0017241379310347</v>
      </c>
      <c r="V382" s="17">
        <f t="shared" si="79"/>
        <v>217.48045782743236</v>
      </c>
      <c r="W382" s="18">
        <f t="shared" si="75"/>
        <v>3.7496630659902133</v>
      </c>
      <c r="X382" s="26">
        <f t="shared" si="76"/>
        <v>167.71621857142858</v>
      </c>
    </row>
    <row r="383" spans="1:24" x14ac:dyDescent="0.35">
      <c r="A383">
        <f t="shared" si="77"/>
        <v>81</v>
      </c>
      <c r="C383">
        <v>71</v>
      </c>
      <c r="E383" t="str" cm="1">
        <f t="array" ref="E383">INDEX(E$2:E$310,$A383)</f>
        <v>Mercedes EQA 300 4MATIC</v>
      </c>
      <c r="F383" t="str" cm="1">
        <f t="array" ref="F383">INDEX(F$2:F$310,$A383)</f>
        <v>66.5 kWh useable battery          Available since May 2021</v>
      </c>
      <c r="G383" t="str" cm="1">
        <f t="array" ref="G383">INDEX(G$2:G$310,$A383)</f>
        <v>7.7 sec</v>
      </c>
      <c r="H383" t="str" cm="1">
        <f t="array" ref="H383">INDEX(H$2:H$310,$A383)</f>
        <v>160 km/h</v>
      </c>
      <c r="I383" t="str" cm="1">
        <f t="array" ref="I383">INDEX(I$2:I$310,$A383)</f>
        <v>350 km</v>
      </c>
      <c r="J383" t="str" cm="1">
        <f t="array" ref="J383">INDEX(J$2:J$310,$A383)</f>
        <v>190 Wh/km</v>
      </c>
      <c r="K383" t="str" cm="1">
        <f t="array" ref="K383">INDEX(K$2:K$310,$A383)</f>
        <v>500 km/h</v>
      </c>
      <c r="L383" t="str" cm="1">
        <f t="array" ref="L383">INDEX(L$2:L$310,$A383)</f>
        <v>All Wheel Drive</v>
      </c>
      <c r="M383" cm="1">
        <f t="array" ref="M383">INDEX(M$2:M$310,$A383)</f>
        <v>5</v>
      </c>
      <c r="N383" t="str" cm="1">
        <f t="array" ref="N383">INDEX(N$2:N$310,$A383)</f>
        <v>â‚¬53,746</v>
      </c>
      <c r="O383" t="str" cm="1">
        <f t="array" ref="O383">INDEX(O$2:O$310,$A383)</f>
        <v>Â£53,010</v>
      </c>
      <c r="P383" s="44" cm="1">
        <f t="array" ref="P383">INDEX(P$2:P$310,$A383)</f>
        <v>1</v>
      </c>
      <c r="Q383" s="26" cm="1">
        <f t="array" ref="Q383">INDEX(Q$2:Q$310,$A383)</f>
        <v>53010</v>
      </c>
      <c r="R383" s="17">
        <f t="shared" si="72"/>
        <v>350</v>
      </c>
      <c r="S383" s="20">
        <f t="shared" si="73"/>
        <v>66.5</v>
      </c>
      <c r="T383" s="18">
        <f t="shared" si="74"/>
        <v>0.19</v>
      </c>
      <c r="U383" s="12">
        <f t="shared" si="78"/>
        <v>1</v>
      </c>
      <c r="V383" s="17">
        <f t="shared" si="79"/>
        <v>217.48045782743236</v>
      </c>
      <c r="W383" s="18">
        <f t="shared" si="75"/>
        <v>3.2703828244726671</v>
      </c>
      <c r="X383" s="26">
        <f t="shared" si="76"/>
        <v>243.74603828571429</v>
      </c>
    </row>
    <row r="384" spans="1:24" x14ac:dyDescent="0.35">
      <c r="A384">
        <f t="shared" si="77"/>
        <v>82</v>
      </c>
      <c r="C384">
        <v>72</v>
      </c>
      <c r="E384" t="str" cm="1">
        <f t="array" ref="E384">INDEX(E$2:E$310,$A384)</f>
        <v>Mercedes EQA 350 4MATIC</v>
      </c>
      <c r="F384" t="str" cm="1">
        <f t="array" ref="F384">INDEX(F$2:F$310,$A384)</f>
        <v>66.5 kWh useable battery          Available since May 2021</v>
      </c>
      <c r="G384" t="str" cm="1">
        <f t="array" ref="G384">INDEX(G$2:G$310,$A384)</f>
        <v>6.0 sec</v>
      </c>
      <c r="H384" t="str" cm="1">
        <f t="array" ref="H384">INDEX(H$2:H$310,$A384)</f>
        <v>160 km/h</v>
      </c>
      <c r="I384" t="str" cm="1">
        <f t="array" ref="I384">INDEX(I$2:I$310,$A384)</f>
        <v>350 km</v>
      </c>
      <c r="J384" t="str" cm="1">
        <f t="array" ref="J384">INDEX(J$2:J$310,$A384)</f>
        <v>190 Wh/km</v>
      </c>
      <c r="K384" t="str" cm="1">
        <f t="array" ref="K384">INDEX(K$2:K$310,$A384)</f>
        <v>500 km/h</v>
      </c>
      <c r="L384" t="str" cm="1">
        <f t="array" ref="L384">INDEX(L$2:L$310,$A384)</f>
        <v>All Wheel Drive</v>
      </c>
      <c r="M384" cm="1">
        <f t="array" ref="M384">INDEX(M$2:M$310,$A384)</f>
        <v>5</v>
      </c>
      <c r="N384" t="str" cm="1">
        <f t="array" ref="N384">INDEX(N$2:N$310,$A384)</f>
        <v>â‚¬56,424</v>
      </c>
      <c r="O384" t="str" cm="1">
        <f t="array" ref="O384">INDEX(O$2:O$310,$A384)</f>
        <v>Â£54,510</v>
      </c>
      <c r="P384" s="44" cm="1">
        <f t="array" ref="P384">INDEX(P$2:P$310,$A384)</f>
        <v>1</v>
      </c>
      <c r="Q384" s="26" cm="1">
        <f t="array" ref="Q384">INDEX(Q$2:Q$310,$A384)</f>
        <v>54510</v>
      </c>
      <c r="R384" s="17">
        <f t="shared" si="72"/>
        <v>350</v>
      </c>
      <c r="S384" s="20">
        <f t="shared" si="73"/>
        <v>66.5</v>
      </c>
      <c r="T384" s="18">
        <f t="shared" si="74"/>
        <v>0.19</v>
      </c>
      <c r="U384" s="12">
        <f t="shared" si="78"/>
        <v>1</v>
      </c>
      <c r="V384" s="17">
        <f t="shared" si="79"/>
        <v>217.48045782743236</v>
      </c>
      <c r="W384" s="18">
        <f t="shared" si="75"/>
        <v>3.2703828244726671</v>
      </c>
      <c r="X384" s="26">
        <f t="shared" si="76"/>
        <v>250.64320971428572</v>
      </c>
    </row>
    <row r="385" spans="1:24" x14ac:dyDescent="0.35">
      <c r="A385">
        <f t="shared" si="77"/>
        <v>209</v>
      </c>
      <c r="C385">
        <v>73</v>
      </c>
      <c r="E385" t="str" cm="1">
        <f t="array" ref="E385">INDEX(E$2:E$310,$A385)</f>
        <v>Genesis GV70 Electrified Sport</v>
      </c>
      <c r="F385" t="str" cm="1">
        <f t="array" ref="F385">INDEX(F$2:F$310,$A385)</f>
        <v>74 kWh useable battery          Available since October 2022</v>
      </c>
      <c r="G385" t="str" cm="1">
        <f t="array" ref="G385">INDEX(G$2:G$310,$A385)</f>
        <v>4.2 sec</v>
      </c>
      <c r="H385" t="str" cm="1">
        <f t="array" ref="H385">INDEX(H$2:H$310,$A385)</f>
        <v>235 km/h</v>
      </c>
      <c r="I385" t="str" cm="1">
        <f t="array" ref="I385">INDEX(I$2:I$310,$A385)</f>
        <v>350 km</v>
      </c>
      <c r="J385" t="str" cm="1">
        <f t="array" ref="J385">INDEX(J$2:J$310,$A385)</f>
        <v>211 Wh/km</v>
      </c>
      <c r="K385" t="str" cm="1">
        <f t="array" ref="K385">INDEX(K$2:K$310,$A385)</f>
        <v>860 km/h</v>
      </c>
      <c r="L385" t="str" cm="1">
        <f t="array" ref="L385">INDEX(L$2:L$310,$A385)</f>
        <v>All Wheel Drive</v>
      </c>
      <c r="M385" cm="1">
        <f t="array" ref="M385">INDEX(M$2:M$310,$A385)</f>
        <v>5</v>
      </c>
      <c r="N385" t="str" cm="1">
        <f t="array" ref="N385">INDEX(N$2:N$310,$A385)</f>
        <v>â‚¬67,300</v>
      </c>
      <c r="O385" t="str" cm="1">
        <f t="array" ref="O385">INDEX(O$2:O$310,$A385)</f>
        <v>Â£64,405</v>
      </c>
      <c r="P385" s="44" cm="1">
        <f t="array" ref="P385">INDEX(P$2:P$310,$A385)</f>
        <v>1</v>
      </c>
      <c r="Q385" s="26" cm="1">
        <f t="array" ref="Q385">INDEX(Q$2:Q$310,$A385)</f>
        <v>64405</v>
      </c>
      <c r="R385" s="17">
        <f t="shared" si="72"/>
        <v>350</v>
      </c>
      <c r="S385" s="20">
        <f t="shared" si="73"/>
        <v>74</v>
      </c>
      <c r="T385" s="18">
        <f t="shared" si="74"/>
        <v>0.21099999999999999</v>
      </c>
      <c r="U385" s="12">
        <f t="shared" si="78"/>
        <v>0.99797297297297294</v>
      </c>
      <c r="V385" s="17">
        <f t="shared" si="79"/>
        <v>217.48045782743236</v>
      </c>
      <c r="W385" s="18">
        <f t="shared" si="75"/>
        <v>2.938925105776113</v>
      </c>
      <c r="X385" s="26">
        <f t="shared" si="76"/>
        <v>296.14155057142858</v>
      </c>
    </row>
    <row r="386" spans="1:24" x14ac:dyDescent="0.35">
      <c r="A386">
        <f t="shared" si="77"/>
        <v>267</v>
      </c>
      <c r="C386">
        <v>74</v>
      </c>
      <c r="E386" t="str" cm="1">
        <f t="array" ref="E386">INDEX(E$2:E$310,$A386)</f>
        <v>Volvo C40 Recharge Single Motor</v>
      </c>
      <c r="F386" t="str" cm="1">
        <f t="array" ref="F386">INDEX(F$2:F$310,$A386)</f>
        <v>66 kWh useable battery          Available since December 2022</v>
      </c>
      <c r="G386" t="str" cm="1">
        <f t="array" ref="G386">INDEX(G$2:G$310,$A386)</f>
        <v>7.3 sec</v>
      </c>
      <c r="H386" t="str" cm="1">
        <f t="array" ref="H386">INDEX(H$2:H$310,$A386)</f>
        <v>180 km/h</v>
      </c>
      <c r="I386" t="str" cm="1">
        <f t="array" ref="I386">INDEX(I$2:I$310,$A386)</f>
        <v>355 km</v>
      </c>
      <c r="J386" t="str" cm="1">
        <f t="array" ref="J386">INDEX(J$2:J$310,$A386)</f>
        <v>186 Wh/km</v>
      </c>
      <c r="K386" t="str" cm="1">
        <f t="array" ref="K386">INDEX(K$2:K$310,$A386)</f>
        <v>430 km/h</v>
      </c>
      <c r="L386" t="str" cm="1">
        <f t="array" ref="L386">INDEX(L$2:L$310,$A386)</f>
        <v>Rear Wheel Drive</v>
      </c>
      <c r="M386" cm="1">
        <f t="array" ref="M386">INDEX(M$2:M$310,$A386)</f>
        <v>5</v>
      </c>
      <c r="N386" t="str" cm="1">
        <f t="array" ref="N386">INDEX(N$2:N$310,$A386)</f>
        <v>â‚¬47,500</v>
      </c>
      <c r="O386" t="str" cm="1">
        <f t="array" ref="O386">INDEX(O$2:O$310,$A386)</f>
        <v>Â£48,355</v>
      </c>
      <c r="P386" s="44" cm="1">
        <f t="array" ref="P386">INDEX(P$2:P$310,$A386)</f>
        <v>1</v>
      </c>
      <c r="Q386" s="26" cm="1">
        <f t="array" ref="Q386">INDEX(Q$2:Q$310,$A386)</f>
        <v>48355</v>
      </c>
      <c r="R386" s="17">
        <f t="shared" si="72"/>
        <v>355</v>
      </c>
      <c r="S386" s="20">
        <f t="shared" si="73"/>
        <v>66</v>
      </c>
      <c r="T386" s="18">
        <f t="shared" si="74"/>
        <v>0.186</v>
      </c>
      <c r="U386" s="12">
        <f t="shared" si="78"/>
        <v>1.0004545454545455</v>
      </c>
      <c r="V386" s="17">
        <f t="shared" si="79"/>
        <v>220.58732151068139</v>
      </c>
      <c r="W386" s="18">
        <f t="shared" si="75"/>
        <v>3.3422321441012333</v>
      </c>
      <c r="X386" s="26">
        <f t="shared" si="76"/>
        <v>219.21024140845071</v>
      </c>
    </row>
    <row r="387" spans="1:24" x14ac:dyDescent="0.35">
      <c r="A387">
        <f t="shared" si="77"/>
        <v>222</v>
      </c>
      <c r="C387">
        <v>75</v>
      </c>
      <c r="E387" t="str" cm="1">
        <f t="array" ref="E387">INDEX(E$2:E$310,$A387)</f>
        <v>Ford Mustang Mach-E SR RWD</v>
      </c>
      <c r="F387" t="str" cm="1">
        <f t="array" ref="F387">INDEX(F$2:F$310,$A387)</f>
        <v>70 kWh useable battery          Available since November 2022</v>
      </c>
      <c r="G387" t="str" cm="1">
        <f t="array" ref="G387">INDEX(G$2:G$310,$A387)</f>
        <v>6.9 sec</v>
      </c>
      <c r="H387" t="str" cm="1">
        <f t="array" ref="H387">INDEX(H$2:H$310,$A387)</f>
        <v>180 km/h</v>
      </c>
      <c r="I387" t="str" cm="1">
        <f t="array" ref="I387">INDEX(I$2:I$310,$A387)</f>
        <v>355 km</v>
      </c>
      <c r="J387" t="str" cm="1">
        <f t="array" ref="J387">INDEX(J$2:J$310,$A387)</f>
        <v>197 Wh/km</v>
      </c>
      <c r="K387" t="str" cm="1">
        <f t="array" ref="K387">INDEX(K$2:K$310,$A387)</f>
        <v>370 km/h</v>
      </c>
      <c r="L387" t="str" cm="1">
        <f t="array" ref="L387">INDEX(L$2:L$310,$A387)</f>
        <v>Rear Wheel Drive</v>
      </c>
      <c r="M387" cm="1">
        <f t="array" ref="M387">INDEX(M$2:M$310,$A387)</f>
        <v>5</v>
      </c>
      <c r="N387" t="str" cm="1">
        <f t="array" ref="N387">INDEX(N$2:N$310,$A387)</f>
        <v>â‚¬62,900</v>
      </c>
      <c r="O387" t="str" cm="1">
        <f t="array" ref="O387">INDEX(O$2:O$310,$A387)</f>
        <v>Â£50,830</v>
      </c>
      <c r="P387" s="44" cm="1">
        <f t="array" ref="P387">INDEX(P$2:P$310,$A387)</f>
        <v>1</v>
      </c>
      <c r="Q387" s="26" cm="1">
        <f t="array" ref="Q387">INDEX(Q$2:Q$310,$A387)</f>
        <v>50830</v>
      </c>
      <c r="R387" s="17">
        <f t="shared" si="72"/>
        <v>355</v>
      </c>
      <c r="S387" s="20">
        <f t="shared" si="73"/>
        <v>70</v>
      </c>
      <c r="T387" s="18">
        <f t="shared" si="74"/>
        <v>0.19700000000000001</v>
      </c>
      <c r="U387" s="12">
        <f t="shared" si="78"/>
        <v>0.99907142857142872</v>
      </c>
      <c r="V387" s="17">
        <f t="shared" si="79"/>
        <v>220.58732151068139</v>
      </c>
      <c r="W387" s="18">
        <f t="shared" si="75"/>
        <v>3.1512474501525913</v>
      </c>
      <c r="X387" s="26">
        <f t="shared" si="76"/>
        <v>230.43028788732394</v>
      </c>
    </row>
    <row r="388" spans="1:24" x14ac:dyDescent="0.35">
      <c r="A388">
        <f t="shared" si="77"/>
        <v>186</v>
      </c>
      <c r="C388">
        <v>76</v>
      </c>
      <c r="E388" t="str" cm="1">
        <f t="array" ref="E388">INDEX(E$2:E$310,$A388)</f>
        <v>BMW iX1 xDrive30</v>
      </c>
      <c r="F388" t="str" cm="1">
        <f t="array" ref="F388">INDEX(F$2:F$310,$A388)</f>
        <v>64.7 kWh useable battery          Available since November 2022</v>
      </c>
      <c r="G388" t="str" cm="1">
        <f t="array" ref="G388">INDEX(G$2:G$310,$A388)</f>
        <v>5.6 sec</v>
      </c>
      <c r="H388" t="str" cm="1">
        <f t="array" ref="H388">INDEX(H$2:H$310,$A388)</f>
        <v>180 km/h</v>
      </c>
      <c r="I388" t="str" cm="1">
        <f t="array" ref="I388">INDEX(I$2:I$310,$A388)</f>
        <v>355 km</v>
      </c>
      <c r="J388" t="str" cm="1">
        <f t="array" ref="J388">INDEX(J$2:J$310,$A388)</f>
        <v>182 Wh/km</v>
      </c>
      <c r="K388" t="str" cm="1">
        <f t="array" ref="K388">INDEX(K$2:K$310,$A388)</f>
        <v>510 km/h</v>
      </c>
      <c r="L388" t="str" cm="1">
        <f t="array" ref="L388">INDEX(L$2:L$310,$A388)</f>
        <v>All Wheel Drive</v>
      </c>
      <c r="M388" cm="1">
        <f t="array" ref="M388">INDEX(M$2:M$310,$A388)</f>
        <v>5</v>
      </c>
      <c r="N388" t="str" cm="1">
        <f t="array" ref="N388">INDEX(N$2:N$310,$A388)</f>
        <v>â‚¬55,000</v>
      </c>
      <c r="O388" t="str" cm="1">
        <f t="array" ref="O388">INDEX(O$2:O$310,$A388)</f>
        <v>Â£52,255</v>
      </c>
      <c r="P388" s="44" cm="1">
        <f t="array" ref="P388">INDEX(P$2:P$310,$A388)</f>
        <v>1</v>
      </c>
      <c r="Q388" s="26" cm="1">
        <f t="array" ref="Q388">INDEX(Q$2:Q$310,$A388)</f>
        <v>52255</v>
      </c>
      <c r="R388" s="17">
        <f t="shared" si="72"/>
        <v>355</v>
      </c>
      <c r="S388" s="20">
        <f t="shared" si="73"/>
        <v>64.7</v>
      </c>
      <c r="T388" s="18">
        <f t="shared" si="74"/>
        <v>0.182</v>
      </c>
      <c r="U388" s="12">
        <f t="shared" si="78"/>
        <v>0.99860896445131364</v>
      </c>
      <c r="V388" s="17">
        <f t="shared" si="79"/>
        <v>220.58732151068139</v>
      </c>
      <c r="W388" s="18">
        <f t="shared" si="75"/>
        <v>3.4093867312315513</v>
      </c>
      <c r="X388" s="26">
        <f t="shared" si="76"/>
        <v>236.89031464788732</v>
      </c>
    </row>
    <row r="389" spans="1:24" x14ac:dyDescent="0.35">
      <c r="A389">
        <f t="shared" si="77"/>
        <v>89</v>
      </c>
      <c r="C389">
        <v>77</v>
      </c>
      <c r="E389" t="str" cm="1">
        <f t="array" ref="E389">INDEX(E$2:E$310,$A389)</f>
        <v>Renault Megane E-Tech EV60 220hp</v>
      </c>
      <c r="F389" t="str" cm="1">
        <f t="array" ref="F389">INDEX(F$2:F$310,$A389)</f>
        <v>60 kWh useable battery          Available since April 2022</v>
      </c>
      <c r="G389" t="str" cm="1">
        <f t="array" ref="G389">INDEX(G$2:G$310,$A389)</f>
        <v>7.4 sec</v>
      </c>
      <c r="H389" t="str" cm="1">
        <f t="array" ref="H389">INDEX(H$2:H$310,$A389)</f>
        <v>160 km/h</v>
      </c>
      <c r="I389" t="str" cm="1">
        <f t="array" ref="I389">INDEX(I$2:I$310,$A389)</f>
        <v>360 km</v>
      </c>
      <c r="J389" t="str" cm="1">
        <f t="array" ref="J389">INDEX(J$2:J$310,$A389)</f>
        <v>167 Wh/km</v>
      </c>
      <c r="K389" t="str" cm="1">
        <f t="array" ref="K389">INDEX(K$2:K$310,$A389)</f>
        <v>500 km/h</v>
      </c>
      <c r="L389" t="str" cm="1">
        <f t="array" ref="L389">INDEX(L$2:L$310,$A389)</f>
        <v>Front Wheel Drive</v>
      </c>
      <c r="M389" cm="1">
        <f t="array" ref="M389">INDEX(M$2:M$310,$A389)</f>
        <v>5</v>
      </c>
      <c r="N389" t="str" cm="1">
        <f t="array" ref="N389">INDEX(N$2:N$310,$A389)</f>
        <v>â‚¬46,600</v>
      </c>
      <c r="O389" t="str" cm="1">
        <f t="array" ref="O389">INDEX(O$2:O$310,$A389)</f>
        <v>Â£36,995</v>
      </c>
      <c r="P389" s="44" cm="1">
        <f t="array" ref="P389">INDEX(P$2:P$310,$A389)</f>
        <v>1</v>
      </c>
      <c r="Q389" s="26" cm="1">
        <f t="array" ref="Q389">INDEX(Q$2:Q$310,$A389)</f>
        <v>36995</v>
      </c>
      <c r="R389" s="17">
        <f t="shared" si="72"/>
        <v>360</v>
      </c>
      <c r="S389" s="20">
        <f t="shared" si="73"/>
        <v>60</v>
      </c>
      <c r="T389" s="18">
        <f t="shared" si="74"/>
        <v>0.16700000000000001</v>
      </c>
      <c r="U389" s="12">
        <f t="shared" si="78"/>
        <v>1.0020000000000002</v>
      </c>
      <c r="V389" s="17">
        <f t="shared" si="79"/>
        <v>223.69418519393042</v>
      </c>
      <c r="W389" s="18">
        <f t="shared" si="75"/>
        <v>3.7282364198988405</v>
      </c>
      <c r="X389" s="26">
        <f t="shared" si="76"/>
        <v>165.38203694444445</v>
      </c>
    </row>
    <row r="390" spans="1:24" x14ac:dyDescent="0.35">
      <c r="A390">
        <f t="shared" si="77"/>
        <v>66</v>
      </c>
      <c r="C390">
        <v>78</v>
      </c>
      <c r="E390" t="str" cm="1">
        <f t="array" ref="E390">INDEX(E$2:E$310,$A390)</f>
        <v>BMW iX xDrive40</v>
      </c>
      <c r="F390" t="str" cm="1">
        <f t="array" ref="F390">INDEX(F$2:F$310,$A390)</f>
        <v>71 kWh useable battery          Available since October 2021</v>
      </c>
      <c r="G390" t="str" cm="1">
        <f t="array" ref="G390">INDEX(G$2:G$310,$A390)</f>
        <v>6.1 sec</v>
      </c>
      <c r="H390" t="str" cm="1">
        <f t="array" ref="H390">INDEX(H$2:H$310,$A390)</f>
        <v>200 km/h</v>
      </c>
      <c r="I390" t="str" cm="1">
        <f t="array" ref="I390">INDEX(I$2:I$310,$A390)</f>
        <v>360 km</v>
      </c>
      <c r="J390" t="str" cm="1">
        <f t="array" ref="J390">INDEX(J$2:J$310,$A390)</f>
        <v>197 Wh/km</v>
      </c>
      <c r="K390" t="str" cm="1">
        <f t="array" ref="K390">INDEX(K$2:K$310,$A390)</f>
        <v>480 km/h</v>
      </c>
      <c r="L390" t="str" cm="1">
        <f t="array" ref="L390">INDEX(L$2:L$310,$A390)</f>
        <v>All Wheel Drive</v>
      </c>
      <c r="M390" cm="1">
        <f t="array" ref="M390">INDEX(M$2:M$310,$A390)</f>
        <v>5</v>
      </c>
      <c r="N390" t="str" cm="1">
        <f t="array" ref="N390">INDEX(N$2:N$310,$A390)</f>
        <v>â‚¬77,300</v>
      </c>
      <c r="O390" t="str" cm="1">
        <f t="array" ref="O390">INDEX(O$2:O$310,$A390)</f>
        <v>Â£69,905</v>
      </c>
      <c r="P390" s="44" cm="1">
        <f t="array" ref="P390">INDEX(P$2:P$310,$A390)</f>
        <v>1</v>
      </c>
      <c r="Q390" s="26" cm="1">
        <f t="array" ref="Q390">INDEX(Q$2:Q$310,$A390)</f>
        <v>69905</v>
      </c>
      <c r="R390" s="17">
        <f t="shared" si="72"/>
        <v>360</v>
      </c>
      <c r="S390" s="20">
        <f t="shared" si="73"/>
        <v>71</v>
      </c>
      <c r="T390" s="18">
        <f t="shared" si="74"/>
        <v>0.19700000000000001</v>
      </c>
      <c r="U390" s="12">
        <f t="shared" si="78"/>
        <v>0.99887323943661976</v>
      </c>
      <c r="V390" s="17">
        <f t="shared" si="79"/>
        <v>223.69418519393042</v>
      </c>
      <c r="W390" s="18">
        <f t="shared" si="75"/>
        <v>3.1506223266750766</v>
      </c>
      <c r="X390" s="26">
        <f t="shared" si="76"/>
        <v>312.50253527777778</v>
      </c>
    </row>
    <row r="391" spans="1:24" x14ac:dyDescent="0.35">
      <c r="A391">
        <f t="shared" si="77"/>
        <v>192</v>
      </c>
      <c r="C391">
        <v>79</v>
      </c>
      <c r="E391" t="str" cm="1">
        <f t="array" ref="E391">INDEX(E$2:E$310,$A391)</f>
        <v>MG MG4 Electric 64 kWh</v>
      </c>
      <c r="F391" t="str" cm="1">
        <f t="array" ref="F391">INDEX(F$2:F$310,$A391)</f>
        <v>61.7 kWh useable battery          Available since October 2022</v>
      </c>
      <c r="G391" t="str" cm="1">
        <f t="array" ref="G391">INDEX(G$2:G$310,$A391)</f>
        <v>7.9 sec</v>
      </c>
      <c r="H391" t="str" cm="1">
        <f t="array" ref="H391">INDEX(H$2:H$310,$A391)</f>
        <v>160 km/h</v>
      </c>
      <c r="I391" t="str" cm="1">
        <f t="array" ref="I391">INDEX(I$2:I$310,$A391)</f>
        <v>365 km</v>
      </c>
      <c r="J391" t="str" cm="1">
        <f t="array" ref="J391">INDEX(J$2:J$310,$A391)</f>
        <v>169 Wh/km</v>
      </c>
      <c r="K391" t="str" cm="1">
        <f t="array" ref="K391">INDEX(K$2:K$310,$A391)</f>
        <v>450 km/h</v>
      </c>
      <c r="L391" t="str" cm="1">
        <f t="array" ref="L391">INDEX(L$2:L$310,$A391)</f>
        <v>Rear Wheel Drive</v>
      </c>
      <c r="M391" cm="1">
        <f t="array" ref="M391">INDEX(M$2:M$310,$A391)</f>
        <v>5</v>
      </c>
      <c r="N391" t="str" cm="1">
        <f t="array" ref="N391">INDEX(N$2:N$310,$A391)</f>
        <v>â‚¬35,990</v>
      </c>
      <c r="O391" t="str" cm="1">
        <f t="array" ref="O391">INDEX(O$2:O$310,$A391)</f>
        <v>Â£28,495</v>
      </c>
      <c r="P391" s="44" cm="1">
        <f t="array" ref="P391">INDEX(P$2:P$310,$A391)</f>
        <v>1</v>
      </c>
      <c r="Q391" s="26" cm="1">
        <f t="array" ref="Q391">INDEX(Q$2:Q$310,$A391)</f>
        <v>28495</v>
      </c>
      <c r="R391" s="17">
        <f t="shared" si="72"/>
        <v>365</v>
      </c>
      <c r="S391" s="20">
        <f t="shared" si="73"/>
        <v>61.7</v>
      </c>
      <c r="T391" s="18">
        <f t="shared" si="74"/>
        <v>0.16900000000000001</v>
      </c>
      <c r="U391" s="12">
        <f t="shared" si="78"/>
        <v>0.99975688816855757</v>
      </c>
      <c r="V391" s="17">
        <f t="shared" si="79"/>
        <v>226.80104887717945</v>
      </c>
      <c r="W391" s="18">
        <f t="shared" si="75"/>
        <v>3.6758678910401854</v>
      </c>
      <c r="X391" s="26">
        <f t="shared" si="76"/>
        <v>125.63874876712329</v>
      </c>
    </row>
    <row r="392" spans="1:24" x14ac:dyDescent="0.35">
      <c r="A392">
        <f t="shared" si="77"/>
        <v>100</v>
      </c>
      <c r="C392">
        <v>80</v>
      </c>
      <c r="E392" t="str" cm="1">
        <f t="array" ref="E392">INDEX(E$2:E$310,$A392)</f>
        <v>MG ZS EV Long Range</v>
      </c>
      <c r="F392" t="str" cm="1">
        <f t="array" ref="F392">INDEX(F$2:F$310,$A392)</f>
        <v>68.3 kWh useable battery          Available since November 2021</v>
      </c>
      <c r="G392" t="str" cm="1">
        <f t="array" ref="G392">INDEX(G$2:G$310,$A392)</f>
        <v>8.4 sec</v>
      </c>
      <c r="H392" t="str" cm="1">
        <f t="array" ref="H392">INDEX(H$2:H$310,$A392)</f>
        <v>175 km/h</v>
      </c>
      <c r="I392" t="str" cm="1">
        <f t="array" ref="I392">INDEX(I$2:I$310,$A392)</f>
        <v>365 km</v>
      </c>
      <c r="J392" t="str" cm="1">
        <f t="array" ref="J392">INDEX(J$2:J$310,$A392)</f>
        <v>187 Wh/km</v>
      </c>
      <c r="K392" t="str" cm="1">
        <f t="array" ref="K392">INDEX(K$2:K$310,$A392)</f>
        <v>410 km/h</v>
      </c>
      <c r="L392" t="str" cm="1">
        <f t="array" ref="L392">INDEX(L$2:L$310,$A392)</f>
        <v>Front Wheel Drive</v>
      </c>
      <c r="M392" cm="1">
        <f t="array" ref="M392">INDEX(M$2:M$310,$A392)</f>
        <v>5</v>
      </c>
      <c r="N392" t="str" cm="1">
        <f t="array" ref="N392">INDEX(N$2:N$310,$A392)</f>
        <v>â‚¬37,990</v>
      </c>
      <c r="O392" t="str" cm="1">
        <f t="array" ref="O392">INDEX(O$2:O$310,$A392)</f>
        <v>Â£31,995</v>
      </c>
      <c r="P392" s="44" cm="1">
        <f t="array" ref="P392">INDEX(P$2:P$310,$A392)</f>
        <v>1</v>
      </c>
      <c r="Q392" s="26" cm="1">
        <f t="array" ref="Q392">INDEX(Q$2:Q$310,$A392)</f>
        <v>31995</v>
      </c>
      <c r="R392" s="17">
        <f t="shared" si="72"/>
        <v>365</v>
      </c>
      <c r="S392" s="20">
        <f t="shared" si="73"/>
        <v>68.3</v>
      </c>
      <c r="T392" s="18">
        <f t="shared" si="74"/>
        <v>0.187</v>
      </c>
      <c r="U392" s="12">
        <f t="shared" si="78"/>
        <v>0.99934114202049784</v>
      </c>
      <c r="V392" s="17">
        <f t="shared" si="79"/>
        <v>226.80104887717945</v>
      </c>
      <c r="W392" s="18">
        <f t="shared" si="75"/>
        <v>3.3206595736043845</v>
      </c>
      <c r="X392" s="26">
        <f t="shared" si="76"/>
        <v>141.07077616438357</v>
      </c>
    </row>
    <row r="393" spans="1:24" x14ac:dyDescent="0.35">
      <c r="A393">
        <f t="shared" si="77"/>
        <v>162</v>
      </c>
      <c r="C393">
        <v>81</v>
      </c>
      <c r="E393" t="str" cm="1">
        <f t="array" ref="E393">INDEX(E$2:E$310,$A393)</f>
        <v>Genesis GV60 Sport Plus</v>
      </c>
      <c r="F393" t="str" cm="1">
        <f t="array" ref="F393">INDEX(F$2:F$310,$A393)</f>
        <v>74 kWh useable battery          Available since June 2022</v>
      </c>
      <c r="G393" t="str" cm="1">
        <f t="array" ref="G393">INDEX(G$2:G$310,$A393)</f>
        <v>4.0 sec</v>
      </c>
      <c r="H393" t="str" cm="1">
        <f t="array" ref="H393">INDEX(H$2:H$310,$A393)</f>
        <v>235 km/h</v>
      </c>
      <c r="I393" t="str" cm="1">
        <f t="array" ref="I393">INDEX(I$2:I$310,$A393)</f>
        <v>365 km</v>
      </c>
      <c r="J393" t="str" cm="1">
        <f t="array" ref="J393">INDEX(J$2:J$310,$A393)</f>
        <v>203 Wh/km</v>
      </c>
      <c r="K393" t="str" cm="1">
        <f t="array" ref="K393">INDEX(K$2:K$310,$A393)</f>
        <v>950 km/h</v>
      </c>
      <c r="L393" t="str" cm="1">
        <f t="array" ref="L393">INDEX(L$2:L$310,$A393)</f>
        <v>All Wheel Drive</v>
      </c>
      <c r="M393" cm="1">
        <f t="array" ref="M393">INDEX(M$2:M$310,$A393)</f>
        <v>5</v>
      </c>
      <c r="N393" t="str" cm="1">
        <f t="array" ref="N393">INDEX(N$2:N$310,$A393)</f>
        <v>â‚¬73,100</v>
      </c>
      <c r="O393" t="str" cm="1">
        <f t="array" ref="O393">INDEX(O$2:O$310,$A393)</f>
        <v>Â£67,505</v>
      </c>
      <c r="P393" s="44" cm="1">
        <f t="array" ref="P393">INDEX(P$2:P$310,$A393)</f>
        <v>1</v>
      </c>
      <c r="Q393" s="26" cm="1">
        <f t="array" ref="Q393">INDEX(Q$2:Q$310,$A393)</f>
        <v>67505</v>
      </c>
      <c r="R393" s="17">
        <f t="shared" si="72"/>
        <v>365</v>
      </c>
      <c r="S393" s="20">
        <f t="shared" si="73"/>
        <v>74</v>
      </c>
      <c r="T393" s="18">
        <f t="shared" si="74"/>
        <v>0.20300000000000001</v>
      </c>
      <c r="U393" s="12">
        <f t="shared" si="78"/>
        <v>1.0012837837837838</v>
      </c>
      <c r="V393" s="17">
        <f t="shared" si="79"/>
        <v>226.80104887717945</v>
      </c>
      <c r="W393" s="18">
        <f t="shared" si="75"/>
        <v>3.0648790388808034</v>
      </c>
      <c r="X393" s="26">
        <f t="shared" si="76"/>
        <v>297.63971698630138</v>
      </c>
    </row>
    <row r="394" spans="1:24" x14ac:dyDescent="0.35">
      <c r="A394">
        <f t="shared" si="77"/>
        <v>218</v>
      </c>
      <c r="C394">
        <v>82</v>
      </c>
      <c r="E394" t="str" cm="1">
        <f t="array" ref="E394">INDEX(E$2:E$310,$A394)</f>
        <v>Kia e-Soul 64 kWh</v>
      </c>
      <c r="F394" t="str" cm="1">
        <f t="array" ref="F394">INDEX(F$2:F$310,$A394)</f>
        <v>64 kWh useable battery          Available since September 2022</v>
      </c>
      <c r="G394" t="str" cm="1">
        <f t="array" ref="G394">INDEX(G$2:G$310,$A394)</f>
        <v>7.9 sec</v>
      </c>
      <c r="H394" t="str" cm="1">
        <f t="array" ref="H394">INDEX(H$2:H$310,$A394)</f>
        <v>167 km/h</v>
      </c>
      <c r="I394" t="str" cm="1">
        <f t="array" ref="I394">INDEX(I$2:I$310,$A394)</f>
        <v>370 km</v>
      </c>
      <c r="J394" t="str" cm="1">
        <f t="array" ref="J394">INDEX(J$2:J$310,$A394)</f>
        <v>173 Wh/km</v>
      </c>
      <c r="K394" t="str" cm="1">
        <f t="array" ref="K394">INDEX(K$2:K$310,$A394)</f>
        <v>350 km/h</v>
      </c>
      <c r="L394" t="str" cm="1">
        <f t="array" ref="L394">INDEX(L$2:L$310,$A394)</f>
        <v>Front Wheel Drive</v>
      </c>
      <c r="M394" cm="1">
        <f t="array" ref="M394">INDEX(M$2:M$310,$A394)</f>
        <v>5</v>
      </c>
      <c r="N394" t="str" cm="1">
        <f t="array" ref="N394">INDEX(N$2:N$310,$A394)</f>
        <v>â‚¬46,950</v>
      </c>
      <c r="O394" t="str" cm="1">
        <f t="array" ref="O394">INDEX(O$2:O$310,$A394)</f>
        <v>Â£39,045</v>
      </c>
      <c r="P394" s="44" cm="1">
        <f t="array" ref="P394">INDEX(P$2:P$310,$A394)</f>
        <v>1</v>
      </c>
      <c r="Q394" s="26" cm="1">
        <f t="array" ref="Q394">INDEX(Q$2:Q$310,$A394)</f>
        <v>39045</v>
      </c>
      <c r="R394" s="17">
        <f t="shared" si="72"/>
        <v>370</v>
      </c>
      <c r="S394" s="20">
        <f t="shared" si="73"/>
        <v>64</v>
      </c>
      <c r="T394" s="18">
        <f t="shared" si="74"/>
        <v>0.17299999999999999</v>
      </c>
      <c r="U394" s="12">
        <f t="shared" si="78"/>
        <v>1.0001562499999999</v>
      </c>
      <c r="V394" s="17">
        <f t="shared" si="79"/>
        <v>229.90791256042851</v>
      </c>
      <c r="W394" s="18">
        <f t="shared" si="75"/>
        <v>3.5923111337566955</v>
      </c>
      <c r="X394" s="26">
        <f t="shared" si="76"/>
        <v>169.82886567567567</v>
      </c>
    </row>
    <row r="395" spans="1:24" x14ac:dyDescent="0.35">
      <c r="A395">
        <f t="shared" si="77"/>
        <v>65</v>
      </c>
      <c r="C395">
        <v>83</v>
      </c>
      <c r="E395" t="str" cm="1">
        <f t="array" ref="E395">INDEX(E$2:E$310,$A395)</f>
        <v>Kia EV6 GT</v>
      </c>
      <c r="F395" t="str" cm="1">
        <f t="array" ref="F395">INDEX(F$2:F$310,$A395)</f>
        <v>74 kWh useable battery          Available since April 2022</v>
      </c>
      <c r="G395" t="str" cm="1">
        <f t="array" ref="G395">INDEX(G$2:G$310,$A395)</f>
        <v>3.5 sec</v>
      </c>
      <c r="H395" t="str" cm="1">
        <f t="array" ref="H395">INDEX(H$2:H$310,$A395)</f>
        <v>260 km/h</v>
      </c>
      <c r="I395" t="str" cm="1">
        <f t="array" ref="I395">INDEX(I$2:I$310,$A395)</f>
        <v>370 km</v>
      </c>
      <c r="J395" t="str" cm="1">
        <f t="array" ref="J395">INDEX(J$2:J$310,$A395)</f>
        <v>200 Wh/km</v>
      </c>
      <c r="K395" t="str" cm="1">
        <f t="array" ref="K395">INDEX(K$2:K$310,$A395)</f>
        <v>970 km/h</v>
      </c>
      <c r="L395" t="str" cm="1">
        <f t="array" ref="L395">INDEX(L$2:L$310,$A395)</f>
        <v>All Wheel Drive</v>
      </c>
      <c r="M395" cm="1">
        <f t="array" ref="M395">INDEX(M$2:M$310,$A395)</f>
        <v>5</v>
      </c>
      <c r="N395" t="str" cm="1">
        <f t="array" ref="N395">INDEX(N$2:N$310,$A395)</f>
        <v>â‚¬72,990</v>
      </c>
      <c r="O395" t="str" cm="1">
        <f t="array" ref="O395">INDEX(O$2:O$310,$A395)</f>
        <v>Â£62,645</v>
      </c>
      <c r="P395" s="44" cm="1">
        <f t="array" ref="P395">INDEX(P$2:P$310,$A395)</f>
        <v>1</v>
      </c>
      <c r="Q395" s="26" cm="1">
        <f t="array" ref="Q395">INDEX(Q$2:Q$310,$A395)</f>
        <v>62645</v>
      </c>
      <c r="R395" s="17">
        <f t="shared" si="72"/>
        <v>370</v>
      </c>
      <c r="S395" s="20">
        <f t="shared" si="73"/>
        <v>74</v>
      </c>
      <c r="T395" s="18">
        <f t="shared" si="74"/>
        <v>0.2</v>
      </c>
      <c r="U395" s="12">
        <f t="shared" si="78"/>
        <v>1</v>
      </c>
      <c r="V395" s="17">
        <f t="shared" si="79"/>
        <v>229.90791256042851</v>
      </c>
      <c r="W395" s="18">
        <f t="shared" si="75"/>
        <v>3.1068636832490339</v>
      </c>
      <c r="X395" s="26">
        <f t="shared" si="76"/>
        <v>272.47866027027027</v>
      </c>
    </row>
    <row r="396" spans="1:24" x14ac:dyDescent="0.35">
      <c r="A396">
        <f t="shared" si="77"/>
        <v>37</v>
      </c>
      <c r="C396">
        <v>84</v>
      </c>
      <c r="E396" t="str" cm="1">
        <f t="array" ref="E396">INDEX(E$2:E$310,$A396)</f>
        <v>Mercedes EQC 400 4MATIC</v>
      </c>
      <c r="F396" t="str" cm="1">
        <f t="array" ref="F396">INDEX(F$2:F$310,$A396)</f>
        <v>80 kWh useable battery          Available since November 2020</v>
      </c>
      <c r="G396" t="str" cm="1">
        <f t="array" ref="G396">INDEX(G$2:G$310,$A396)</f>
        <v>5.1 sec</v>
      </c>
      <c r="H396" t="str" cm="1">
        <f t="array" ref="H396">INDEX(H$2:H$310,$A396)</f>
        <v>180 km/h</v>
      </c>
      <c r="I396" t="str" cm="1">
        <f t="array" ref="I396">INDEX(I$2:I$310,$A396)</f>
        <v>370 km</v>
      </c>
      <c r="J396" t="str" cm="1">
        <f t="array" ref="J396">INDEX(J$2:J$310,$A396)</f>
        <v>216 Wh/km</v>
      </c>
      <c r="K396" t="str" cm="1">
        <f t="array" ref="K396">INDEX(K$2:K$310,$A396)</f>
        <v>440 km/h</v>
      </c>
      <c r="L396" t="str" cm="1">
        <f t="array" ref="L396">INDEX(L$2:L$310,$A396)</f>
        <v>All Wheel Drive</v>
      </c>
      <c r="M396" cm="1">
        <f t="array" ref="M396">INDEX(M$2:M$310,$A396)</f>
        <v>5</v>
      </c>
      <c r="N396" t="str" cm="1">
        <f t="array" ref="N396">INDEX(N$2:N$310,$A396)</f>
        <v>â‚¬66,069</v>
      </c>
      <c r="O396" t="str" cm="1">
        <f t="array" ref="O396">INDEX(O$2:O$310,$A396)</f>
        <v>Â£72,335</v>
      </c>
      <c r="P396" s="44" cm="1">
        <f t="array" ref="P396">INDEX(P$2:P$310,$A396)</f>
        <v>1</v>
      </c>
      <c r="Q396" s="26" cm="1">
        <f t="array" ref="Q396">INDEX(Q$2:Q$310,$A396)</f>
        <v>72335</v>
      </c>
      <c r="R396" s="17">
        <f t="shared" si="72"/>
        <v>370</v>
      </c>
      <c r="S396" s="20">
        <f t="shared" si="73"/>
        <v>80</v>
      </c>
      <c r="T396" s="18">
        <f t="shared" si="74"/>
        <v>0.216</v>
      </c>
      <c r="U396" s="12">
        <f t="shared" si="78"/>
        <v>0.99899999999999989</v>
      </c>
      <c r="V396" s="17">
        <f t="shared" si="79"/>
        <v>229.90791256042851</v>
      </c>
      <c r="W396" s="18">
        <f t="shared" si="75"/>
        <v>2.8738489070053563</v>
      </c>
      <c r="X396" s="26">
        <f t="shared" si="76"/>
        <v>314.62597</v>
      </c>
    </row>
    <row r="397" spans="1:24" x14ac:dyDescent="0.35">
      <c r="A397">
        <f t="shared" si="77"/>
        <v>150</v>
      </c>
      <c r="C397">
        <v>85</v>
      </c>
      <c r="E397" t="str" cm="1">
        <f t="array" ref="E397">INDEX(E$2:E$310,$A397)</f>
        <v>Porsche Taycan 4S Sport Turismo</v>
      </c>
      <c r="F397" t="str" cm="1">
        <f t="array" ref="F397">INDEX(F$2:F$310,$A397)</f>
        <v>71 kWh useable battery          Available since March 2022</v>
      </c>
      <c r="G397" t="str" cm="1">
        <f t="array" ref="G397">INDEX(G$2:G$310,$A397)</f>
        <v>4.0 sec</v>
      </c>
      <c r="H397" t="str" cm="1">
        <f t="array" ref="H397">INDEX(H$2:H$310,$A397)</f>
        <v>250 km/h</v>
      </c>
      <c r="I397" t="str" cm="1">
        <f t="array" ref="I397">INDEX(I$2:I$310,$A397)</f>
        <v>370 km</v>
      </c>
      <c r="J397" t="str" cm="1">
        <f t="array" ref="J397">INDEX(J$2:J$310,$A397)</f>
        <v>192 Wh/km</v>
      </c>
      <c r="K397" t="str" cm="1">
        <f t="array" ref="K397">INDEX(K$2:K$310,$A397)</f>
        <v>910 km/h</v>
      </c>
      <c r="L397" t="str" cm="1">
        <f t="array" ref="L397">INDEX(L$2:L$310,$A397)</f>
        <v>All Wheel Drive</v>
      </c>
      <c r="M397" cm="1">
        <f t="array" ref="M397">INDEX(M$2:M$310,$A397)</f>
        <v>4</v>
      </c>
      <c r="N397" t="str" cm="1">
        <f t="array" ref="N397">INDEX(N$2:N$310,$A397)</f>
        <v>â‚¬109,819</v>
      </c>
      <c r="O397" t="str" cm="1">
        <f t="array" ref="O397">INDEX(O$2:O$310,$A397)</f>
        <v>Â£87,500</v>
      </c>
      <c r="P397" s="44" cm="1">
        <f t="array" ref="P397">INDEX(P$2:P$310,$A397)</f>
        <v>1</v>
      </c>
      <c r="Q397" s="26" cm="1">
        <f t="array" ref="Q397">INDEX(Q$2:Q$310,$A397)</f>
        <v>87500</v>
      </c>
      <c r="R397" s="17">
        <f t="shared" si="72"/>
        <v>370</v>
      </c>
      <c r="S397" s="20">
        <f t="shared" si="73"/>
        <v>71</v>
      </c>
      <c r="T397" s="18">
        <f t="shared" si="74"/>
        <v>0.192</v>
      </c>
      <c r="U397" s="12">
        <f t="shared" si="78"/>
        <v>1.00056338028169</v>
      </c>
      <c r="V397" s="17">
        <f t="shared" si="79"/>
        <v>229.90791256042851</v>
      </c>
      <c r="W397" s="18">
        <f t="shared" si="75"/>
        <v>3.2381396135271623</v>
      </c>
      <c r="X397" s="26">
        <f t="shared" si="76"/>
        <v>380.58716216216214</v>
      </c>
    </row>
    <row r="398" spans="1:24" x14ac:dyDescent="0.35">
      <c r="A398">
        <f t="shared" si="77"/>
        <v>183</v>
      </c>
      <c r="C398">
        <v>86</v>
      </c>
      <c r="E398" t="str" cm="1">
        <f t="array" ref="E398">INDEX(E$2:E$310,$A398)</f>
        <v>Mercedes EQA 250+</v>
      </c>
      <c r="F398" t="str" cm="1">
        <f t="array" ref="F398">INDEX(F$2:F$310,$A398)</f>
        <v>70.5 kWh useable battery          Available since June 2022</v>
      </c>
      <c r="G398" t="str" cm="1">
        <f t="array" ref="G398">INDEX(G$2:G$310,$A398)</f>
        <v>8.6 sec</v>
      </c>
      <c r="H398" t="str" cm="1">
        <f t="array" ref="H398">INDEX(H$2:H$310,$A398)</f>
        <v>160 km/h</v>
      </c>
      <c r="I398" t="str" cm="1">
        <f t="array" ref="I398">INDEX(I$2:I$310,$A398)</f>
        <v>375 km</v>
      </c>
      <c r="J398" t="str" cm="1">
        <f t="array" ref="J398">INDEX(J$2:J$310,$A398)</f>
        <v>188 Wh/km</v>
      </c>
      <c r="K398" t="str" cm="1">
        <f t="array" ref="K398">INDEX(K$2:K$310,$A398)</f>
        <v>520 km/h</v>
      </c>
      <c r="L398" t="str" cm="1">
        <f t="array" ref="L398">INDEX(L$2:L$310,$A398)</f>
        <v>Front Wheel Drive</v>
      </c>
      <c r="M398" cm="1">
        <f t="array" ref="M398">INDEX(M$2:M$310,$A398)</f>
        <v>5</v>
      </c>
      <c r="N398" t="str" cm="1">
        <f t="array" ref="N398">INDEX(N$2:N$310,$A398)</f>
        <v>â‚¬52,205</v>
      </c>
      <c r="O398" t="str" cm="1">
        <f t="array" ref="O398">INDEX(O$2:O$310,$A398)</f>
        <v>Â£52,010</v>
      </c>
      <c r="P398" s="44" cm="1">
        <f t="array" ref="P398">INDEX(P$2:P$310,$A398)</f>
        <v>1</v>
      </c>
      <c r="Q398" s="26" cm="1">
        <f t="array" ref="Q398">INDEX(Q$2:Q$310,$A398)</f>
        <v>52010</v>
      </c>
      <c r="R398" s="17">
        <f t="shared" si="72"/>
        <v>375</v>
      </c>
      <c r="S398" s="20">
        <f t="shared" si="73"/>
        <v>70.5</v>
      </c>
      <c r="T398" s="18">
        <f t="shared" si="74"/>
        <v>0.188</v>
      </c>
      <c r="U398" s="12">
        <f t="shared" si="78"/>
        <v>1</v>
      </c>
      <c r="V398" s="17">
        <f t="shared" si="79"/>
        <v>233.01477624367755</v>
      </c>
      <c r="W398" s="18">
        <f t="shared" si="75"/>
        <v>3.3051741311159937</v>
      </c>
      <c r="X398" s="26">
        <f t="shared" si="76"/>
        <v>223.20472906666666</v>
      </c>
    </row>
    <row r="399" spans="1:24" x14ac:dyDescent="0.35">
      <c r="A399">
        <f t="shared" si="77"/>
        <v>193</v>
      </c>
      <c r="C399">
        <v>87</v>
      </c>
      <c r="E399" t="str" cm="1">
        <f t="array" ref="E399">INDEX(E$2:E$310,$A399)</f>
        <v>Fisker Ocean Sport</v>
      </c>
      <c r="F399" t="str" cm="1">
        <f t="array" ref="F399">INDEX(F$2:F$310,$A399)</f>
        <v>75 kWh useable battery          Available since March 2023</v>
      </c>
      <c r="G399" t="str" cm="1">
        <f t="array" ref="G399">INDEX(G$2:G$310,$A399)</f>
        <v>7.4 sec</v>
      </c>
      <c r="H399" t="str" cm="1">
        <f t="array" ref="H399">INDEX(H$2:H$310,$A399)</f>
        <v>160 km/h</v>
      </c>
      <c r="I399" t="str" cm="1">
        <f t="array" ref="I399">INDEX(I$2:I$310,$A399)</f>
        <v>380 km</v>
      </c>
      <c r="J399" t="str" cm="1">
        <f t="array" ref="J399">INDEX(J$2:J$310,$A399)</f>
        <v>197 Wh/km</v>
      </c>
      <c r="K399" t="str" cm="1">
        <f t="array" ref="K399">INDEX(K$2:K$310,$A399)</f>
        <v>480 km/h</v>
      </c>
      <c r="L399" t="str" cm="1">
        <f t="array" ref="L399">INDEX(L$2:L$310,$A399)</f>
        <v>Front Wheel Drive</v>
      </c>
      <c r="M399" cm="1">
        <f t="array" ref="M399">INDEX(M$2:M$310,$A399)</f>
        <v>5</v>
      </c>
      <c r="N399" t="str" cm="1">
        <f t="array" ref="N399">INDEX(N$2:N$310,$A399)</f>
        <v>â‚¬41,560</v>
      </c>
      <c r="O399" t="str" cm="1">
        <f t="array" ref="O399">INDEX(O$2:O$310,$A399)</f>
        <v>Â£35,970</v>
      </c>
      <c r="P399" s="44" cm="1">
        <f t="array" ref="P399">INDEX(P$2:P$310,$A399)</f>
        <v>1</v>
      </c>
      <c r="Q399" s="26" cm="1">
        <f t="array" ref="Q399">INDEX(Q$2:Q$310,$A399)</f>
        <v>35970</v>
      </c>
      <c r="R399" s="17">
        <f t="shared" si="72"/>
        <v>380</v>
      </c>
      <c r="S399" s="20">
        <f t="shared" si="73"/>
        <v>75</v>
      </c>
      <c r="T399" s="18">
        <f t="shared" si="74"/>
        <v>0.19700000000000001</v>
      </c>
      <c r="U399" s="12">
        <f t="shared" si="78"/>
        <v>0.99813333333333332</v>
      </c>
      <c r="V399" s="17">
        <f t="shared" si="79"/>
        <v>236.12163992692658</v>
      </c>
      <c r="W399" s="18">
        <f t="shared" si="75"/>
        <v>3.1482885323590208</v>
      </c>
      <c r="X399" s="26">
        <f t="shared" si="76"/>
        <v>152.33673631578947</v>
      </c>
    </row>
    <row r="400" spans="1:24" x14ac:dyDescent="0.35">
      <c r="A400">
        <f t="shared" si="77"/>
        <v>172</v>
      </c>
      <c r="C400">
        <v>88</v>
      </c>
      <c r="E400" t="str" cm="1">
        <f t="array" ref="E400">INDEX(E$2:E$310,$A400)</f>
        <v xml:space="preserve">Kia Niro EV </v>
      </c>
      <c r="F400" t="str" cm="1">
        <f t="array" ref="F400">INDEX(F$2:F$310,$A400)</f>
        <v>64.8 kWh useable battery          Available since June 2022</v>
      </c>
      <c r="G400" t="str" cm="1">
        <f t="array" ref="G400">INDEX(G$2:G$310,$A400)</f>
        <v>7.8 sec</v>
      </c>
      <c r="H400" t="str" cm="1">
        <f t="array" ref="H400">INDEX(H$2:H$310,$A400)</f>
        <v>167 km/h</v>
      </c>
      <c r="I400" t="str" cm="1">
        <f t="array" ref="I400">INDEX(I$2:I$310,$A400)</f>
        <v>380 km</v>
      </c>
      <c r="J400" t="str" cm="1">
        <f t="array" ref="J400">INDEX(J$2:J$310,$A400)</f>
        <v>171 Wh/km</v>
      </c>
      <c r="K400" t="str" cm="1">
        <f t="array" ref="K400">INDEX(K$2:K$310,$A400)</f>
        <v>380 km/h</v>
      </c>
      <c r="L400" t="str" cm="1">
        <f t="array" ref="L400">INDEX(L$2:L$310,$A400)</f>
        <v>Front Wheel Drive</v>
      </c>
      <c r="M400" cm="1">
        <f t="array" ref="M400">INDEX(M$2:M$310,$A400)</f>
        <v>5</v>
      </c>
      <c r="N400" t="str" cm="1">
        <f t="array" ref="N400">INDEX(N$2:N$310,$A400)</f>
        <v>â‚¬47,590</v>
      </c>
      <c r="O400" t="str" cm="1">
        <f t="array" ref="O400">INDEX(O$2:O$310,$A400)</f>
        <v>Â£36,795</v>
      </c>
      <c r="P400" s="44" cm="1">
        <f t="array" ref="P400">INDEX(P$2:P$310,$A400)</f>
        <v>1</v>
      </c>
      <c r="Q400" s="26" cm="1">
        <f t="array" ref="Q400">INDEX(Q$2:Q$310,$A400)</f>
        <v>36795</v>
      </c>
      <c r="R400" s="17">
        <f t="shared" si="72"/>
        <v>380</v>
      </c>
      <c r="S400" s="20">
        <f t="shared" si="73"/>
        <v>64.8</v>
      </c>
      <c r="T400" s="18">
        <f t="shared" si="74"/>
        <v>0.17100000000000001</v>
      </c>
      <c r="U400" s="12">
        <f t="shared" si="78"/>
        <v>1.002777777777778</v>
      </c>
      <c r="V400" s="17">
        <f t="shared" si="79"/>
        <v>236.12163992692658</v>
      </c>
      <c r="W400" s="18">
        <f t="shared" si="75"/>
        <v>3.6438524680081263</v>
      </c>
      <c r="X400" s="26">
        <f t="shared" si="76"/>
        <v>155.83069815789472</v>
      </c>
    </row>
    <row r="401" spans="1:24" x14ac:dyDescent="0.35">
      <c r="A401">
        <f t="shared" si="77"/>
        <v>107</v>
      </c>
      <c r="C401">
        <v>89</v>
      </c>
      <c r="E401" t="str" cm="1">
        <f t="array" ref="E401">INDEX(E$2:E$310,$A401)</f>
        <v xml:space="preserve">Tesla Model 3 </v>
      </c>
      <c r="F401" t="str" cm="1">
        <f t="array" ref="F401">INDEX(F$2:F$310,$A401)</f>
        <v>57.5 kWh useable battery          Available since December 2021</v>
      </c>
      <c r="G401" t="str" cm="1">
        <f t="array" ref="G401">INDEX(G$2:G$310,$A401)</f>
        <v>6.1 sec</v>
      </c>
      <c r="H401" t="str" cm="1">
        <f t="array" ref="H401">INDEX(H$2:H$310,$A401)</f>
        <v>225 km/h</v>
      </c>
      <c r="I401" t="str" cm="1">
        <f t="array" ref="I401">INDEX(I$2:I$310,$A401)</f>
        <v>380 km</v>
      </c>
      <c r="J401" t="str" cm="1">
        <f t="array" ref="J401">INDEX(J$2:J$310,$A401)</f>
        <v>151 Wh/km</v>
      </c>
      <c r="K401" t="str" cm="1">
        <f t="array" ref="K401">INDEX(K$2:K$310,$A401)</f>
        <v>630 km/h</v>
      </c>
      <c r="L401" t="str" cm="1">
        <f t="array" ref="L401">INDEX(L$2:L$310,$A401)</f>
        <v>Rear Wheel Drive</v>
      </c>
      <c r="M401" cm="1">
        <f t="array" ref="M401">INDEX(M$2:M$310,$A401)</f>
        <v>5</v>
      </c>
      <c r="N401" t="str" cm="1">
        <f t="array" ref="N401">INDEX(N$2:N$310,$A401)</f>
        <v>â‚¬44,668</v>
      </c>
      <c r="O401" t="str" cm="1">
        <f t="array" ref="O401">INDEX(O$2:O$310,$A401)</f>
        <v>Â£42,990</v>
      </c>
      <c r="P401" s="44" cm="1">
        <f t="array" ref="P401">INDEX(P$2:P$310,$A401)</f>
        <v>1</v>
      </c>
      <c r="Q401" s="26" cm="1">
        <f t="array" ref="Q401">INDEX(Q$2:Q$310,$A401)</f>
        <v>42990</v>
      </c>
      <c r="R401" s="17">
        <f t="shared" si="72"/>
        <v>380</v>
      </c>
      <c r="S401" s="20">
        <f t="shared" si="73"/>
        <v>57.5</v>
      </c>
      <c r="T401" s="18">
        <f t="shared" si="74"/>
        <v>0.151</v>
      </c>
      <c r="U401" s="12">
        <f t="shared" si="78"/>
        <v>0.99791304347826082</v>
      </c>
      <c r="V401" s="17">
        <f t="shared" si="79"/>
        <v>236.12163992692658</v>
      </c>
      <c r="W401" s="18">
        <f t="shared" si="75"/>
        <v>4.1064633030769837</v>
      </c>
      <c r="X401" s="26">
        <f t="shared" si="76"/>
        <v>182.06717526315788</v>
      </c>
    </row>
    <row r="402" spans="1:24" x14ac:dyDescent="0.35">
      <c r="A402">
        <f t="shared" si="77"/>
        <v>161</v>
      </c>
      <c r="C402">
        <v>90</v>
      </c>
      <c r="E402" t="str" cm="1">
        <f t="array" ref="E402">INDEX(E$2:E$310,$A402)</f>
        <v>Genesis GV60 Sport</v>
      </c>
      <c r="F402" t="str" cm="1">
        <f t="array" ref="F402">INDEX(F$2:F$310,$A402)</f>
        <v>74 kWh useable battery          Available since June 2022</v>
      </c>
      <c r="G402" t="str" cm="1">
        <f t="array" ref="G402">INDEX(G$2:G$310,$A402)</f>
        <v>5.5 sec</v>
      </c>
      <c r="H402" t="str" cm="1">
        <f t="array" ref="H402">INDEX(H$2:H$310,$A402)</f>
        <v>200 km/h</v>
      </c>
      <c r="I402" t="str" cm="1">
        <f t="array" ref="I402">INDEX(I$2:I$310,$A402)</f>
        <v>380 km</v>
      </c>
      <c r="J402" t="str" cm="1">
        <f t="array" ref="J402">INDEX(J$2:J$310,$A402)</f>
        <v>195 Wh/km</v>
      </c>
      <c r="K402" t="str" cm="1">
        <f t="array" ref="K402">INDEX(K$2:K$310,$A402)</f>
        <v>990 km/h</v>
      </c>
      <c r="L402" t="str" cm="1">
        <f t="array" ref="L402">INDEX(L$2:L$310,$A402)</f>
        <v>All Wheel Drive</v>
      </c>
      <c r="M402" cm="1">
        <f t="array" ref="M402">INDEX(M$2:M$310,$A402)</f>
        <v>5</v>
      </c>
      <c r="N402" t="str" cm="1">
        <f t="array" ref="N402">INDEX(N$2:N$310,$A402)</f>
        <v>â‚¬63,200</v>
      </c>
      <c r="O402" t="str" cm="1">
        <f t="array" ref="O402">INDEX(O$2:O$310,$A402)</f>
        <v>Â£58,365</v>
      </c>
      <c r="P402" s="44" cm="1">
        <f t="array" ref="P402">INDEX(P$2:P$310,$A402)</f>
        <v>1</v>
      </c>
      <c r="Q402" s="26" cm="1">
        <f t="array" ref="Q402">INDEX(Q$2:Q$310,$A402)</f>
        <v>58365</v>
      </c>
      <c r="R402" s="17">
        <f t="shared" si="72"/>
        <v>380</v>
      </c>
      <c r="S402" s="20">
        <f t="shared" si="73"/>
        <v>74</v>
      </c>
      <c r="T402" s="18">
        <f t="shared" si="74"/>
        <v>0.19500000000000001</v>
      </c>
      <c r="U402" s="12">
        <f t="shared" si="78"/>
        <v>1.0013513513513514</v>
      </c>
      <c r="V402" s="17">
        <f t="shared" si="79"/>
        <v>236.12163992692658</v>
      </c>
      <c r="W402" s="18">
        <f t="shared" si="75"/>
        <v>3.1908329719854942</v>
      </c>
      <c r="X402" s="26">
        <f t="shared" si="76"/>
        <v>247.18191868421053</v>
      </c>
    </row>
    <row r="403" spans="1:24" x14ac:dyDescent="0.35">
      <c r="A403">
        <f t="shared" si="77"/>
        <v>279</v>
      </c>
      <c r="C403">
        <v>91</v>
      </c>
      <c r="E403" t="str" cm="1">
        <f t="array" ref="E403">INDEX(E$2:E$310,$A403)</f>
        <v>Jaguar I-Pace EV400</v>
      </c>
      <c r="F403" t="str" cm="1">
        <f t="array" ref="F403">INDEX(F$2:F$310,$A403)</f>
        <v>84.7 kWh useable battery          Available since January 2023</v>
      </c>
      <c r="G403" t="str" cm="1">
        <f t="array" ref="G403">INDEX(G$2:G$310,$A403)</f>
        <v>4.8 sec</v>
      </c>
      <c r="H403" t="str" cm="1">
        <f t="array" ref="H403">INDEX(H$2:H$310,$A403)</f>
        <v>200 km/h</v>
      </c>
      <c r="I403" t="str" cm="1">
        <f t="array" ref="I403">INDEX(I$2:I$310,$A403)</f>
        <v>380 km</v>
      </c>
      <c r="J403" t="str" cm="1">
        <f t="array" ref="J403">INDEX(J$2:J$310,$A403)</f>
        <v>223 Wh/km</v>
      </c>
      <c r="K403" t="str" cm="1">
        <f t="array" ref="K403">INDEX(K$2:K$310,$A403)</f>
        <v>360 km/h</v>
      </c>
      <c r="L403" t="str" cm="1">
        <f t="array" ref="L403">INDEX(L$2:L$310,$A403)</f>
        <v>All Wheel Drive</v>
      </c>
      <c r="M403" cm="1">
        <f t="array" ref="M403">INDEX(M$2:M$310,$A403)</f>
        <v>5</v>
      </c>
      <c r="N403" t="str" cm="1">
        <f t="array" ref="N403">INDEX(N$2:N$310,$A403)</f>
        <v>â‚¬92,400</v>
      </c>
      <c r="O403" t="str" cm="1">
        <f t="array" ref="O403">INDEX(O$2:O$310,$A403)</f>
        <v>Â£69,995</v>
      </c>
      <c r="P403" s="44" cm="1">
        <f t="array" ref="P403">INDEX(P$2:P$310,$A403)</f>
        <v>1</v>
      </c>
      <c r="Q403" s="26" cm="1">
        <f t="array" ref="Q403">INDEX(Q$2:Q$310,$A403)</f>
        <v>69995</v>
      </c>
      <c r="R403" s="17">
        <f t="shared" si="72"/>
        <v>380</v>
      </c>
      <c r="S403" s="20">
        <f t="shared" si="73"/>
        <v>84.7</v>
      </c>
      <c r="T403" s="18">
        <f t="shared" si="74"/>
        <v>0.223</v>
      </c>
      <c r="U403" s="12">
        <f t="shared" si="78"/>
        <v>1.0004722550177094</v>
      </c>
      <c r="V403" s="17">
        <f t="shared" si="79"/>
        <v>236.12163992692658</v>
      </c>
      <c r="W403" s="18">
        <f t="shared" si="75"/>
        <v>2.7877407311325451</v>
      </c>
      <c r="X403" s="26">
        <f t="shared" si="76"/>
        <v>296.43619289473685</v>
      </c>
    </row>
    <row r="404" spans="1:24" x14ac:dyDescent="0.35">
      <c r="A404">
        <f t="shared" si="77"/>
        <v>148</v>
      </c>
      <c r="C404">
        <v>92</v>
      </c>
      <c r="E404" t="str" cm="1">
        <f t="array" ref="E404">INDEX(E$2:E$310,$A404)</f>
        <v>Porsche Taycan Sport Turismo</v>
      </c>
      <c r="F404" t="str" cm="1">
        <f t="array" ref="F404">INDEX(F$2:F$310,$A404)</f>
        <v>71 kWh useable battery          Available since March 2022</v>
      </c>
      <c r="G404" t="str" cm="1">
        <f t="array" ref="G404">INDEX(G$2:G$310,$A404)</f>
        <v>5.4 sec</v>
      </c>
      <c r="H404" t="str" cm="1">
        <f t="array" ref="H404">INDEX(H$2:H$310,$A404)</f>
        <v>230 km/h</v>
      </c>
      <c r="I404" t="str" cm="1">
        <f t="array" ref="I404">INDEX(I$2:I$310,$A404)</f>
        <v>380 km</v>
      </c>
      <c r="J404" t="str" cm="1">
        <f t="array" ref="J404">INDEX(J$2:J$310,$A404)</f>
        <v>187 Wh/km</v>
      </c>
      <c r="K404" t="str" cm="1">
        <f t="array" ref="K404">INDEX(K$2:K$310,$A404)</f>
        <v>930 km/h</v>
      </c>
      <c r="L404" t="str" cm="1">
        <f t="array" ref="L404">INDEX(L$2:L$310,$A404)</f>
        <v>Rear Wheel Drive</v>
      </c>
      <c r="M404" cm="1">
        <f t="array" ref="M404">INDEX(M$2:M$310,$A404)</f>
        <v>4</v>
      </c>
      <c r="N404" t="str" cm="1">
        <f t="array" ref="N404">INDEX(N$2:N$310,$A404)</f>
        <v>â‚¬89,351</v>
      </c>
      <c r="O404" t="str" cm="1">
        <f t="array" ref="O404">INDEX(O$2:O$310,$A404)</f>
        <v>Â£76,500</v>
      </c>
      <c r="P404" s="44" cm="1">
        <f t="array" ref="P404">INDEX(P$2:P$310,$A404)</f>
        <v>1</v>
      </c>
      <c r="Q404" s="26" cm="1">
        <f t="array" ref="Q404">INDEX(Q$2:Q$310,$A404)</f>
        <v>76500</v>
      </c>
      <c r="R404" s="17">
        <f t="shared" si="72"/>
        <v>380</v>
      </c>
      <c r="S404" s="20">
        <f t="shared" si="73"/>
        <v>71</v>
      </c>
      <c r="T404" s="18">
        <f t="shared" si="74"/>
        <v>0.187</v>
      </c>
      <c r="U404" s="12">
        <f t="shared" si="78"/>
        <v>1.0008450704225351</v>
      </c>
      <c r="V404" s="17">
        <f t="shared" si="79"/>
        <v>236.12163992692658</v>
      </c>
      <c r="W404" s="18">
        <f t="shared" si="75"/>
        <v>3.3256569003792475</v>
      </c>
      <c r="X404" s="26">
        <f t="shared" si="76"/>
        <v>323.98555263157891</v>
      </c>
    </row>
    <row r="405" spans="1:24" x14ac:dyDescent="0.35">
      <c r="A405">
        <f t="shared" si="77"/>
        <v>284</v>
      </c>
      <c r="C405">
        <v>93</v>
      </c>
      <c r="E405" t="str" cm="1">
        <f t="array" ref="E405">INDEX(E$2:E$310,$A405)</f>
        <v>Polestar 2 Standard Range Single Motor</v>
      </c>
      <c r="F405" t="str" cm="1">
        <f t="array" ref="F405">INDEX(F$2:F$310,$A405)</f>
        <v>67 kWh useable battery          Available since January 2023</v>
      </c>
      <c r="G405" t="str" cm="1">
        <f t="array" ref="G405">INDEX(G$2:G$310,$A405)</f>
        <v>6.4 sec</v>
      </c>
      <c r="H405" t="str" cm="1">
        <f t="array" ref="H405">INDEX(H$2:H$310,$A405)</f>
        <v>205 km/h</v>
      </c>
      <c r="I405" t="str" cm="1">
        <f t="array" ref="I405">INDEX(I$2:I$310,$A405)</f>
        <v>385 km</v>
      </c>
      <c r="J405" t="str" cm="1">
        <f t="array" ref="J405">INDEX(J$2:J$310,$A405)</f>
        <v>174 Wh/km</v>
      </c>
      <c r="K405" t="str" cm="1">
        <f t="array" ref="K405">INDEX(K$2:K$310,$A405)</f>
        <v>620 km/h</v>
      </c>
      <c r="L405" t="str" cm="1">
        <f t="array" ref="L405">INDEX(L$2:L$310,$A405)</f>
        <v>Rear Wheel Drive</v>
      </c>
      <c r="M405" cm="1">
        <f t="array" ref="M405">INDEX(M$2:M$310,$A405)</f>
        <v>5</v>
      </c>
      <c r="N405" t="str" cm="1">
        <f t="array" ref="N405">INDEX(N$2:N$310,$A405)</f>
        <v>â‚¬50,775</v>
      </c>
      <c r="O405" t="str" cm="1">
        <f t="array" ref="O405">INDEX(O$2:O$310,$A405)</f>
        <v>Â£44,950</v>
      </c>
      <c r="P405" s="44" cm="1">
        <f t="array" ref="P405">INDEX(P$2:P$310,$A405)</f>
        <v>1</v>
      </c>
      <c r="Q405" s="26" cm="1">
        <f t="array" ref="Q405">INDEX(Q$2:Q$310,$A405)</f>
        <v>44950</v>
      </c>
      <c r="R405" s="17">
        <f t="shared" si="72"/>
        <v>385</v>
      </c>
      <c r="S405" s="20">
        <f t="shared" si="73"/>
        <v>67</v>
      </c>
      <c r="T405" s="18">
        <f t="shared" si="74"/>
        <v>0.17399999999999999</v>
      </c>
      <c r="U405" s="12">
        <f t="shared" si="78"/>
        <v>0.99985074626865666</v>
      </c>
      <c r="V405" s="17">
        <f t="shared" si="79"/>
        <v>239.22850361017561</v>
      </c>
      <c r="W405" s="18">
        <f t="shared" si="75"/>
        <v>3.5705746807488898</v>
      </c>
      <c r="X405" s="26">
        <f t="shared" si="76"/>
        <v>187.89567012987013</v>
      </c>
    </row>
    <row r="406" spans="1:24" x14ac:dyDescent="0.35">
      <c r="A406">
        <f t="shared" si="77"/>
        <v>170</v>
      </c>
      <c r="C406">
        <v>94</v>
      </c>
      <c r="E406" t="str" cm="1">
        <f t="array" ref="E406">INDEX(E$2:E$310,$A406)</f>
        <v>Hyundai IONIQ 5 Long Range AWD</v>
      </c>
      <c r="F406" t="str" cm="1">
        <f t="array" ref="F406">INDEX(F$2:F$310,$A406)</f>
        <v>74 kWh useable battery          Available since April 2022</v>
      </c>
      <c r="G406" t="str" cm="1">
        <f t="array" ref="G406">INDEX(G$2:G$310,$A406)</f>
        <v>5.1 sec</v>
      </c>
      <c r="H406" t="str" cm="1">
        <f t="array" ref="H406">INDEX(H$2:H$310,$A406)</f>
        <v>185 km/h</v>
      </c>
      <c r="I406" t="str" cm="1">
        <f t="array" ref="I406">INDEX(I$2:I$310,$A406)</f>
        <v>385 km</v>
      </c>
      <c r="J406" t="str" cm="1">
        <f t="array" ref="J406">INDEX(J$2:J$310,$A406)</f>
        <v>192 Wh/km</v>
      </c>
      <c r="K406" t="str" cm="1">
        <f t="array" ref="K406">INDEX(K$2:K$310,$A406)</f>
        <v>1010 km/h</v>
      </c>
      <c r="L406" t="str" cm="1">
        <f t="array" ref="L406">INDEX(L$2:L$310,$A406)</f>
        <v>All Wheel Drive</v>
      </c>
      <c r="M406" cm="1">
        <f t="array" ref="M406">INDEX(M$2:M$310,$A406)</f>
        <v>5</v>
      </c>
      <c r="N406" t="str" cm="1">
        <f t="array" ref="N406">INDEX(N$2:N$310,$A406)</f>
        <v>â‚¬59,200</v>
      </c>
      <c r="O406" t="str" cm="1">
        <f t="array" ref="O406">INDEX(O$2:O$310,$A406)</f>
        <v>Â£50,150</v>
      </c>
      <c r="P406" s="44" cm="1">
        <f t="array" ref="P406">INDEX(P$2:P$310,$A406)</f>
        <v>1</v>
      </c>
      <c r="Q406" s="26" cm="1">
        <f t="array" ref="Q406">INDEX(Q$2:Q$310,$A406)</f>
        <v>50150</v>
      </c>
      <c r="R406" s="17">
        <f t="shared" si="72"/>
        <v>385</v>
      </c>
      <c r="S406" s="20">
        <f t="shared" si="73"/>
        <v>74</v>
      </c>
      <c r="T406" s="18">
        <f t="shared" si="74"/>
        <v>0.192</v>
      </c>
      <c r="U406" s="12">
        <f t="shared" si="78"/>
        <v>0.99891891891891893</v>
      </c>
      <c r="V406" s="17">
        <f t="shared" si="79"/>
        <v>239.22850361017561</v>
      </c>
      <c r="W406" s="18">
        <f t="shared" si="75"/>
        <v>3.2328176163537243</v>
      </c>
      <c r="X406" s="26">
        <f t="shared" si="76"/>
        <v>209.63221038961038</v>
      </c>
    </row>
    <row r="407" spans="1:24" x14ac:dyDescent="0.35">
      <c r="A407">
        <f t="shared" si="77"/>
        <v>78</v>
      </c>
      <c r="C407">
        <v>95</v>
      </c>
      <c r="E407" t="str" cm="1">
        <f t="array" ref="E407">INDEX(E$2:E$310,$A407)</f>
        <v>Audi Q4 e-tron 50 quattro</v>
      </c>
      <c r="F407" t="str" cm="1">
        <f t="array" ref="F407">INDEX(F$2:F$310,$A407)</f>
        <v>76.6 kWh useable battery          Available since July 2021</v>
      </c>
      <c r="G407" t="str" cm="1">
        <f t="array" ref="G407">INDEX(G$2:G$310,$A407)</f>
        <v>6.2 sec</v>
      </c>
      <c r="H407" t="str" cm="1">
        <f t="array" ref="H407">INDEX(H$2:H$310,$A407)</f>
        <v>180 km/h</v>
      </c>
      <c r="I407" t="str" cm="1">
        <f t="array" ref="I407">INDEX(I$2:I$310,$A407)</f>
        <v>385 km</v>
      </c>
      <c r="J407" t="str" cm="1">
        <f t="array" ref="J407">INDEX(J$2:J$310,$A407)</f>
        <v>199 Wh/km</v>
      </c>
      <c r="K407" t="str" cm="1">
        <f t="array" ref="K407">INDEX(K$2:K$310,$A407)</f>
        <v>490 km/h</v>
      </c>
      <c r="L407" t="str" cm="1">
        <f t="array" ref="L407">INDEX(L$2:L$310,$A407)</f>
        <v>All Wheel Drive</v>
      </c>
      <c r="M407" cm="1">
        <f t="array" ref="M407">INDEX(M$2:M$310,$A407)</f>
        <v>5</v>
      </c>
      <c r="N407" t="str" cm="1">
        <f t="array" ref="N407">INDEX(N$2:N$310,$A407)</f>
        <v>â‚¬57,900</v>
      </c>
      <c r="O407" t="str" cm="1">
        <f t="array" ref="O407">INDEX(O$2:O$310,$A407)</f>
        <v>Â£56,310</v>
      </c>
      <c r="P407" s="44" cm="1">
        <f t="array" ref="P407">INDEX(P$2:P$310,$A407)</f>
        <v>1</v>
      </c>
      <c r="Q407" s="26" cm="1">
        <f t="array" ref="Q407">INDEX(Q$2:Q$310,$A407)</f>
        <v>56310</v>
      </c>
      <c r="R407" s="17">
        <f t="shared" si="72"/>
        <v>385</v>
      </c>
      <c r="S407" s="20">
        <f t="shared" si="73"/>
        <v>76.599999999999994</v>
      </c>
      <c r="T407" s="18">
        <f t="shared" si="74"/>
        <v>0.19900000000000001</v>
      </c>
      <c r="U407" s="12">
        <f t="shared" si="78"/>
        <v>1.0001958224543082</v>
      </c>
      <c r="V407" s="17">
        <f t="shared" si="79"/>
        <v>239.22850361017561</v>
      </c>
      <c r="W407" s="18">
        <f t="shared" si="75"/>
        <v>3.1230875144931542</v>
      </c>
      <c r="X407" s="26">
        <f t="shared" si="76"/>
        <v>235.38165038961037</v>
      </c>
    </row>
    <row r="408" spans="1:24" x14ac:dyDescent="0.35">
      <c r="A408">
        <f t="shared" si="77"/>
        <v>95</v>
      </c>
      <c r="C408">
        <v>96</v>
      </c>
      <c r="E408" t="str" cm="1">
        <f t="array" ref="E408">INDEX(E$2:E$310,$A408)</f>
        <v xml:space="preserve">BMW iX3 </v>
      </c>
      <c r="F408" t="str" cm="1">
        <f t="array" ref="F408">INDEX(F$2:F$310,$A408)</f>
        <v>74 kWh useable battery          Available since September 2021</v>
      </c>
      <c r="G408" t="str" cm="1">
        <f t="array" ref="G408">INDEX(G$2:G$310,$A408)</f>
        <v>6.8 sec</v>
      </c>
      <c r="H408" t="str" cm="1">
        <f t="array" ref="H408">INDEX(H$2:H$310,$A408)</f>
        <v>180 km/h</v>
      </c>
      <c r="I408" t="str" cm="1">
        <f t="array" ref="I408">INDEX(I$2:I$310,$A408)</f>
        <v>385 km</v>
      </c>
      <c r="J408" t="str" cm="1">
        <f t="array" ref="J408">INDEX(J$2:J$310,$A408)</f>
        <v>192 Wh/km</v>
      </c>
      <c r="K408" t="str" cm="1">
        <f t="array" ref="K408">INDEX(K$2:K$310,$A408)</f>
        <v>520 km/h</v>
      </c>
      <c r="L408" t="str" cm="1">
        <f t="array" ref="L408">INDEX(L$2:L$310,$A408)</f>
        <v>Rear Wheel Drive</v>
      </c>
      <c r="M408" cm="1">
        <f t="array" ref="M408">INDEX(M$2:M$310,$A408)</f>
        <v>5</v>
      </c>
      <c r="N408" t="str" cm="1">
        <f t="array" ref="N408">INDEX(N$2:N$310,$A408)</f>
        <v>â‚¬67,300</v>
      </c>
      <c r="O408" t="str" cm="1">
        <f t="array" ref="O408">INDEX(O$2:O$310,$A408)</f>
        <v>Â£64,165</v>
      </c>
      <c r="P408" s="44" cm="1">
        <f t="array" ref="P408">INDEX(P$2:P$310,$A408)</f>
        <v>1</v>
      </c>
      <c r="Q408" s="26" cm="1">
        <f t="array" ref="Q408">INDEX(Q$2:Q$310,$A408)</f>
        <v>64165</v>
      </c>
      <c r="R408" s="17">
        <f t="shared" si="72"/>
        <v>385</v>
      </c>
      <c r="S408" s="20">
        <f t="shared" si="73"/>
        <v>74</v>
      </c>
      <c r="T408" s="18">
        <f t="shared" si="74"/>
        <v>0.192</v>
      </c>
      <c r="U408" s="12">
        <f t="shared" si="78"/>
        <v>0.99891891891891893</v>
      </c>
      <c r="V408" s="17">
        <f t="shared" si="79"/>
        <v>239.22850361017561</v>
      </c>
      <c r="W408" s="18">
        <f t="shared" si="75"/>
        <v>3.2328176163537243</v>
      </c>
      <c r="X408" s="26">
        <f t="shared" si="76"/>
        <v>268.21636649350648</v>
      </c>
    </row>
    <row r="409" spans="1:24" x14ac:dyDescent="0.35">
      <c r="A409">
        <f t="shared" si="77"/>
        <v>169</v>
      </c>
      <c r="C409">
        <v>98</v>
      </c>
      <c r="E409" t="str" cm="1">
        <f t="array" ref="E409">INDEX(E$2:E$310,$A409)</f>
        <v>Hyundai IONIQ 5 Long Range 2WD</v>
      </c>
      <c r="F409" t="str" cm="1">
        <f t="array" ref="F409">INDEX(F$2:F$310,$A409)</f>
        <v>74 kWh useable battery          Available since April 2022</v>
      </c>
      <c r="G409" t="str" cm="1">
        <f t="array" ref="G409">INDEX(G$2:G$310,$A409)</f>
        <v>7.3 sec</v>
      </c>
      <c r="H409" t="str" cm="1">
        <f t="array" ref="H409">INDEX(H$2:H$310,$A409)</f>
        <v>185 km/h</v>
      </c>
      <c r="I409" t="str" cm="1">
        <f t="array" ref="I409">INDEX(I$2:I$310,$A409)</f>
        <v>390 km</v>
      </c>
      <c r="J409" t="str" cm="1">
        <f t="array" ref="J409">INDEX(J$2:J$310,$A409)</f>
        <v>190 Wh/km</v>
      </c>
      <c r="K409" t="str" cm="1">
        <f t="array" ref="K409">INDEX(K$2:K$310,$A409)</f>
        <v>1020 km/h</v>
      </c>
      <c r="L409" t="str" cm="1">
        <f t="array" ref="L409">INDEX(L$2:L$310,$A409)</f>
        <v>Rear Wheel Drive</v>
      </c>
      <c r="M409" cm="1">
        <f t="array" ref="M409">INDEX(M$2:M$310,$A409)</f>
        <v>5</v>
      </c>
      <c r="N409" t="str" cm="1">
        <f t="array" ref="N409">INDEX(N$2:N$310,$A409)</f>
        <v>â‚¬47,900</v>
      </c>
      <c r="O409" t="str" cm="1">
        <f t="array" ref="O409">INDEX(O$2:O$310,$A409)</f>
        <v>Â£46,650</v>
      </c>
      <c r="P409" s="44" cm="1">
        <f t="array" ref="P409">INDEX(P$2:P$310,$A409)</f>
        <v>1</v>
      </c>
      <c r="Q409" s="26" cm="1">
        <f t="array" ref="Q409">INDEX(Q$2:Q$310,$A409)</f>
        <v>46650</v>
      </c>
      <c r="R409" s="17">
        <f t="shared" ref="R409:R436" si="80">1*LEFT(I409,FIND(" ",I409)-1)</f>
        <v>390</v>
      </c>
      <c r="S409" s="20">
        <f t="shared" ref="S409:S436" si="81">1*LEFT(F409,FIND("k",F409)-2)</f>
        <v>74</v>
      </c>
      <c r="T409" s="18">
        <f t="shared" ref="T409:T436" si="82">LEFT(J409,FIND("W",J409)-1)/1000</f>
        <v>0.19</v>
      </c>
      <c r="U409" s="12">
        <f t="shared" si="78"/>
        <v>1.0013513513513514</v>
      </c>
      <c r="V409" s="17">
        <f t="shared" si="79"/>
        <v>242.33536729342464</v>
      </c>
      <c r="W409" s="18">
        <f t="shared" ref="W409:W436" si="83">V409/S409</f>
        <v>3.2748022607219545</v>
      </c>
      <c r="X409" s="26">
        <f t="shared" si="76"/>
        <v>192.50182307692307</v>
      </c>
    </row>
    <row r="410" spans="1:24" x14ac:dyDescent="0.35">
      <c r="A410">
        <f t="shared" si="77"/>
        <v>266</v>
      </c>
      <c r="C410">
        <v>99</v>
      </c>
      <c r="E410" t="str" cm="1">
        <f t="array" ref="E410">INDEX(E$2:E$310,$A410)</f>
        <v>Volvo XC40 Recharge Twin Motor</v>
      </c>
      <c r="F410" t="str" cm="1">
        <f t="array" ref="F410">INDEX(F$2:F$310,$A410)</f>
        <v>79 kWh useable battery          Available since December 2022</v>
      </c>
      <c r="G410" t="str" cm="1">
        <f t="array" ref="G410">INDEX(G$2:G$310,$A410)</f>
        <v>4.8 sec</v>
      </c>
      <c r="H410" t="str" cm="1">
        <f t="array" ref="H410">INDEX(H$2:H$310,$A410)</f>
        <v>180 km/h</v>
      </c>
      <c r="I410" t="str" cm="1">
        <f t="array" ref="I410">INDEX(I$2:I$310,$A410)</f>
        <v>390 km</v>
      </c>
      <c r="J410" t="str" cm="1">
        <f t="array" ref="J410">INDEX(J$2:J$310,$A410)</f>
        <v>203 Wh/km</v>
      </c>
      <c r="K410" t="str" cm="1">
        <f t="array" ref="K410">INDEX(K$2:K$310,$A410)</f>
        <v>580 km/h</v>
      </c>
      <c r="L410" t="str" cm="1">
        <f t="array" ref="L410">INDEX(L$2:L$310,$A410)</f>
        <v>All Wheel Drive</v>
      </c>
      <c r="M410" cm="1">
        <f t="array" ref="M410">INDEX(M$2:M$310,$A410)</f>
        <v>5</v>
      </c>
      <c r="N410" t="str" cm="1">
        <f t="array" ref="N410">INDEX(N$2:N$310,$A410)</f>
        <v>â‚¬59,950</v>
      </c>
      <c r="O410" t="str" cm="1">
        <f t="array" ref="O410">INDEX(O$2:O$310,$A410)</f>
        <v>Â£51,755</v>
      </c>
      <c r="P410" s="44" cm="1">
        <f t="array" ref="P410">INDEX(P$2:P$310,$A410)</f>
        <v>1</v>
      </c>
      <c r="Q410" s="26" cm="1">
        <f t="array" ref="Q410">INDEX(Q$2:Q$310,$A410)</f>
        <v>51755</v>
      </c>
      <c r="R410" s="17">
        <f t="shared" si="80"/>
        <v>390</v>
      </c>
      <c r="S410" s="20">
        <f t="shared" si="81"/>
        <v>79</v>
      </c>
      <c r="T410" s="18">
        <f t="shared" si="82"/>
        <v>0.20300000000000001</v>
      </c>
      <c r="U410" s="12">
        <f t="shared" si="78"/>
        <v>1.0021518987341773</v>
      </c>
      <c r="V410" s="17">
        <f t="shared" si="79"/>
        <v>242.33536729342464</v>
      </c>
      <c r="W410" s="18">
        <f t="shared" si="83"/>
        <v>3.0675362948534763</v>
      </c>
      <c r="X410" s="26">
        <f t="shared" si="76"/>
        <v>213.56767102564103</v>
      </c>
    </row>
    <row r="411" spans="1:24" x14ac:dyDescent="0.35">
      <c r="A411">
        <f t="shared" si="77"/>
        <v>160</v>
      </c>
      <c r="C411">
        <v>100</v>
      </c>
      <c r="E411" t="str" cm="1">
        <f t="array" ref="E411">INDEX(E$2:E$310,$A411)</f>
        <v>Genesis GV60 Premium</v>
      </c>
      <c r="F411" t="str" cm="1">
        <f t="array" ref="F411">INDEX(F$2:F$310,$A411)</f>
        <v>74 kWh useable battery          Available since June 2022</v>
      </c>
      <c r="G411" t="str" cm="1">
        <f t="array" ref="G411">INDEX(G$2:G$310,$A411)</f>
        <v>7.8 sec</v>
      </c>
      <c r="H411" t="str" cm="1">
        <f t="array" ref="H411">INDEX(H$2:H$310,$A411)</f>
        <v>185 km/h</v>
      </c>
      <c r="I411" t="str" cm="1">
        <f t="array" ref="I411">INDEX(I$2:I$310,$A411)</f>
        <v>390 km</v>
      </c>
      <c r="J411" t="str" cm="1">
        <f t="array" ref="J411">INDEX(J$2:J$310,$A411)</f>
        <v>190 Wh/km</v>
      </c>
      <c r="K411" t="str" cm="1">
        <f t="array" ref="K411">INDEX(K$2:K$310,$A411)</f>
        <v>1020 km/h</v>
      </c>
      <c r="L411" t="str" cm="1">
        <f t="array" ref="L411">INDEX(L$2:L$310,$A411)</f>
        <v>Rear Wheel Drive</v>
      </c>
      <c r="M411" cm="1">
        <f t="array" ref="M411">INDEX(M$2:M$310,$A411)</f>
        <v>5</v>
      </c>
      <c r="N411" t="str" cm="1">
        <f t="array" ref="N411">INDEX(N$2:N$310,$A411)</f>
        <v>N/A</v>
      </c>
      <c r="O411" t="str" cm="1">
        <f t="array" ref="O411">INDEX(O$2:O$310,$A411)</f>
        <v>Â£53,905</v>
      </c>
      <c r="P411" s="44" cm="1">
        <f t="array" ref="P411">INDEX(P$2:P$310,$A411)</f>
        <v>1</v>
      </c>
      <c r="Q411" s="26" cm="1">
        <f t="array" ref="Q411">INDEX(Q$2:Q$310,$A411)</f>
        <v>53905</v>
      </c>
      <c r="R411" s="17">
        <f t="shared" si="80"/>
        <v>390</v>
      </c>
      <c r="S411" s="20">
        <f t="shared" si="81"/>
        <v>74</v>
      </c>
      <c r="T411" s="18">
        <f t="shared" si="82"/>
        <v>0.19</v>
      </c>
      <c r="U411" s="12">
        <f t="shared" si="78"/>
        <v>1.0013513513513514</v>
      </c>
      <c r="V411" s="17">
        <f t="shared" si="79"/>
        <v>242.33536729342464</v>
      </c>
      <c r="W411" s="18">
        <f t="shared" si="83"/>
        <v>3.2748022607219545</v>
      </c>
      <c r="X411" s="26">
        <f t="shared" si="76"/>
        <v>222.43967358974359</v>
      </c>
    </row>
    <row r="412" spans="1:24" x14ac:dyDescent="0.35">
      <c r="A412">
        <f t="shared" si="77"/>
        <v>61</v>
      </c>
      <c r="C412">
        <v>101</v>
      </c>
      <c r="E412" t="str" cm="1">
        <f t="array" ref="E412">INDEX(E$2:E$310,$A412)</f>
        <v>Hyundai Kona Electric 64 kWh</v>
      </c>
      <c r="F412" t="str" cm="1">
        <f t="array" ref="F412">INDEX(F$2:F$310,$A412)</f>
        <v>64 kWh useable battery          Available since June 2021</v>
      </c>
      <c r="G412" t="str" cm="1">
        <f t="array" ref="G412">INDEX(G$2:G$310,$A412)</f>
        <v>7.9 sec</v>
      </c>
      <c r="H412" t="str" cm="1">
        <f t="array" ref="H412">INDEX(H$2:H$310,$A412)</f>
        <v>167 km/h</v>
      </c>
      <c r="I412" t="str" cm="1">
        <f t="array" ref="I412">INDEX(I$2:I$310,$A412)</f>
        <v>395 km</v>
      </c>
      <c r="J412" t="str" cm="1">
        <f t="array" ref="J412">INDEX(J$2:J$310,$A412)</f>
        <v>162 Wh/km</v>
      </c>
      <c r="K412" t="str" cm="1">
        <f t="array" ref="K412">INDEX(K$2:K$310,$A412)</f>
        <v>370 km/h</v>
      </c>
      <c r="L412" t="str" cm="1">
        <f t="array" ref="L412">INDEX(L$2:L$310,$A412)</f>
        <v>Front Wheel Drive</v>
      </c>
      <c r="M412" cm="1">
        <f t="array" ref="M412">INDEX(M$2:M$310,$A412)</f>
        <v>5</v>
      </c>
      <c r="N412" t="str" cm="1">
        <f t="array" ref="N412">INDEX(N$2:N$310,$A412)</f>
        <v>â‚¬42,900</v>
      </c>
      <c r="O412" t="str" cm="1">
        <f t="array" ref="O412">INDEX(O$2:O$310,$A412)</f>
        <v>Â£37,750</v>
      </c>
      <c r="P412" s="44" cm="1">
        <f t="array" ref="P412">INDEX(P$2:P$310,$A412)</f>
        <v>1</v>
      </c>
      <c r="Q412" s="26" cm="1">
        <f t="array" ref="Q412">INDEX(Q$2:Q$310,$A412)</f>
        <v>37750</v>
      </c>
      <c r="R412" s="17">
        <f t="shared" si="80"/>
        <v>395</v>
      </c>
      <c r="S412" s="20">
        <f t="shared" si="81"/>
        <v>64</v>
      </c>
      <c r="T412" s="18">
        <f t="shared" si="82"/>
        <v>0.16200000000000001</v>
      </c>
      <c r="U412" s="12">
        <f t="shared" si="78"/>
        <v>0.99984375000000003</v>
      </c>
      <c r="V412" s="17">
        <f t="shared" si="79"/>
        <v>245.44223097667367</v>
      </c>
      <c r="W412" s="18">
        <f t="shared" si="83"/>
        <v>3.8350348590105261</v>
      </c>
      <c r="X412" s="26">
        <f t="shared" si="76"/>
        <v>153.80401265822783</v>
      </c>
    </row>
    <row r="413" spans="1:24" x14ac:dyDescent="0.35">
      <c r="A413">
        <f t="shared" si="77"/>
        <v>13</v>
      </c>
      <c r="C413">
        <v>102</v>
      </c>
      <c r="E413" t="str" cm="1">
        <f t="array" ref="E413">INDEX(E$2:E$310,$A413)</f>
        <v>Porsche Taycan 4S</v>
      </c>
      <c r="F413" t="str" cm="1">
        <f t="array" ref="F413">INDEX(F$2:F$310,$A413)</f>
        <v>71 kWh useable battery          Available since May 2020</v>
      </c>
      <c r="G413" t="str" cm="1">
        <f t="array" ref="G413">INDEX(G$2:G$310,$A413)</f>
        <v>4.0 sec</v>
      </c>
      <c r="H413" t="str" cm="1">
        <f t="array" ref="H413">INDEX(H$2:H$310,$A413)</f>
        <v>250 km/h</v>
      </c>
      <c r="I413" t="str" cm="1">
        <f t="array" ref="I413">INDEX(I$2:I$310,$A413)</f>
        <v>395 km</v>
      </c>
      <c r="J413" t="str" cm="1">
        <f t="array" ref="J413">INDEX(J$2:J$310,$A413)</f>
        <v>180 Wh/km</v>
      </c>
      <c r="K413" t="str" cm="1">
        <f t="array" ref="K413">INDEX(K$2:K$310,$A413)</f>
        <v>970 km/h</v>
      </c>
      <c r="L413" t="str" cm="1">
        <f t="array" ref="L413">INDEX(L$2:L$310,$A413)</f>
        <v>All Wheel Drive</v>
      </c>
      <c r="M413" cm="1">
        <f t="array" ref="M413">INDEX(M$2:M$310,$A413)</f>
        <v>4</v>
      </c>
      <c r="N413" t="str" cm="1">
        <f t="array" ref="N413">INDEX(N$2:N$310,$A413)</f>
        <v>â‚¬108,867</v>
      </c>
      <c r="O413" t="str" cm="1">
        <f t="array" ref="O413">INDEX(O$2:O$310,$A413)</f>
        <v>Â£86,500</v>
      </c>
      <c r="P413" s="44" cm="1">
        <f t="array" ref="P413">INDEX(P$2:P$310,$A413)</f>
        <v>1</v>
      </c>
      <c r="Q413" s="26" cm="1">
        <f t="array" ref="Q413">INDEX(Q$2:Q$310,$A413)</f>
        <v>86500</v>
      </c>
      <c r="R413" s="17">
        <f t="shared" si="80"/>
        <v>395</v>
      </c>
      <c r="S413" s="20">
        <f t="shared" si="81"/>
        <v>71</v>
      </c>
      <c r="T413" s="18">
        <f t="shared" si="82"/>
        <v>0.18</v>
      </c>
      <c r="U413" s="12">
        <f t="shared" si="78"/>
        <v>1.0014084507042254</v>
      </c>
      <c r="V413" s="17">
        <f t="shared" si="79"/>
        <v>245.44223097667367</v>
      </c>
      <c r="W413" s="18">
        <f t="shared" si="83"/>
        <v>3.4569328306573754</v>
      </c>
      <c r="X413" s="26">
        <f t="shared" si="76"/>
        <v>352.42508860759494</v>
      </c>
    </row>
    <row r="414" spans="1:24" x14ac:dyDescent="0.35">
      <c r="A414">
        <f t="shared" si="77"/>
        <v>297</v>
      </c>
      <c r="C414">
        <v>104</v>
      </c>
      <c r="E414" t="str" cm="1">
        <f t="array" ref="E414">INDEX(E$2:E$310,$A414)</f>
        <v>Hyundai Kona Electric 65 kWh</v>
      </c>
      <c r="F414" t="str" cm="1">
        <f t="array" ref="F414">INDEX(F$2:F$310,$A414)</f>
        <v>65.4 kWh useable battery          Expected from September 2023</v>
      </c>
      <c r="G414" t="str" cm="1">
        <f t="array" ref="G414">INDEX(G$2:G$310,$A414)</f>
        <v>8.0 sec</v>
      </c>
      <c r="H414" t="str" cm="1">
        <f t="array" ref="H414">INDEX(H$2:H$310,$A414)</f>
        <v>167 km/h</v>
      </c>
      <c r="I414" t="str" cm="1">
        <f t="array" ref="I414">INDEX(I$2:I$310,$A414)</f>
        <v>400 km</v>
      </c>
      <c r="J414" t="str" cm="1">
        <f t="array" ref="J414">INDEX(J$2:J$310,$A414)</f>
        <v>164 Wh/km</v>
      </c>
      <c r="K414" t="str" cm="1">
        <f t="array" ref="K414">INDEX(K$2:K$310,$A414)</f>
        <v>410 km/h</v>
      </c>
      <c r="L414" t="str" cm="1">
        <f t="array" ref="L414">INDEX(L$2:L$310,$A414)</f>
        <v>Front Wheel Drive</v>
      </c>
      <c r="M414" cm="1">
        <f t="array" ref="M414">INDEX(M$2:M$310,$A414)</f>
        <v>5</v>
      </c>
      <c r="N414" t="str" cm="1">
        <f t="array" ref="N414">INDEX(N$2:N$310,$A414)</f>
        <v>â‚¬48,000</v>
      </c>
      <c r="O414" t="str" cm="1">
        <f t="array" ref="O414">INDEX(O$2:O$310,$A414)</f>
        <v>Â£40,000</v>
      </c>
      <c r="P414" s="44" cm="1">
        <f t="array" ref="P414">INDEX(P$2:P$310,$A414)</f>
        <v>1</v>
      </c>
      <c r="Q414" s="26" cm="1">
        <f t="array" ref="Q414">INDEX(Q$2:Q$310,$A414)</f>
        <v>40000</v>
      </c>
      <c r="R414" s="17">
        <f t="shared" si="80"/>
        <v>400</v>
      </c>
      <c r="S414" s="20">
        <f t="shared" si="81"/>
        <v>65.400000000000006</v>
      </c>
      <c r="T414" s="18">
        <f t="shared" si="82"/>
        <v>0.16400000000000001</v>
      </c>
      <c r="U414" s="12">
        <f t="shared" si="78"/>
        <v>1.0030581039755351</v>
      </c>
      <c r="V414" s="17">
        <f t="shared" si="79"/>
        <v>248.5490946599227</v>
      </c>
      <c r="W414" s="18">
        <f t="shared" si="83"/>
        <v>3.8004448724758819</v>
      </c>
      <c r="X414" s="26">
        <f t="shared" si="76"/>
        <v>160.934</v>
      </c>
    </row>
    <row r="415" spans="1:24" x14ac:dyDescent="0.35">
      <c r="A415">
        <f t="shared" si="77"/>
        <v>253</v>
      </c>
      <c r="C415">
        <v>105</v>
      </c>
      <c r="E415" t="str" cm="1">
        <f t="array" ref="E415">INDEX(E$2:E$310,$A415)</f>
        <v>BMW i4 eDrive35</v>
      </c>
      <c r="F415" t="str" cm="1">
        <f t="array" ref="F415">INDEX(F$2:F$310,$A415)</f>
        <v>67 kWh useable battery          Available since November 2022</v>
      </c>
      <c r="G415" t="str" cm="1">
        <f t="array" ref="G415">INDEX(G$2:G$310,$A415)</f>
        <v>6.0 sec</v>
      </c>
      <c r="H415" t="str" cm="1">
        <f t="array" ref="H415">INDEX(H$2:H$310,$A415)</f>
        <v>190 km/h</v>
      </c>
      <c r="I415" t="str" cm="1">
        <f t="array" ref="I415">INDEX(I$2:I$310,$A415)</f>
        <v>400 km</v>
      </c>
      <c r="J415" t="str" cm="1">
        <f t="array" ref="J415">INDEX(J$2:J$310,$A415)</f>
        <v>168 Wh/km</v>
      </c>
      <c r="K415" t="str" cm="1">
        <f t="array" ref="K415">INDEX(K$2:K$310,$A415)</f>
        <v>540 km/h</v>
      </c>
      <c r="L415" t="str" cm="1">
        <f t="array" ref="L415">INDEX(L$2:L$310,$A415)</f>
        <v>Rear Wheel Drive</v>
      </c>
      <c r="M415" cm="1">
        <f t="array" ref="M415">INDEX(M$2:M$310,$A415)</f>
        <v>5</v>
      </c>
      <c r="N415" t="str" cm="1">
        <f t="array" ref="N415">INDEX(N$2:N$310,$A415)</f>
        <v>â‚¬56,500</v>
      </c>
      <c r="O415" t="str" cm="1">
        <f t="array" ref="O415">INDEX(O$2:O$310,$A415)</f>
        <v>Â£49,995</v>
      </c>
      <c r="P415" s="44" cm="1">
        <f t="array" ref="P415">INDEX(P$2:P$310,$A415)</f>
        <v>1</v>
      </c>
      <c r="Q415" s="26" cm="1">
        <f t="array" ref="Q415">INDEX(Q$2:Q$310,$A415)</f>
        <v>49995</v>
      </c>
      <c r="R415" s="17">
        <f t="shared" si="80"/>
        <v>400</v>
      </c>
      <c r="S415" s="20">
        <f t="shared" si="81"/>
        <v>67</v>
      </c>
      <c r="T415" s="18">
        <f t="shared" si="82"/>
        <v>0.16800000000000001</v>
      </c>
      <c r="U415" s="12">
        <f t="shared" si="78"/>
        <v>1.0029850746268656</v>
      </c>
      <c r="V415" s="17">
        <f t="shared" si="79"/>
        <v>248.5490946599227</v>
      </c>
      <c r="W415" s="18">
        <f t="shared" si="83"/>
        <v>3.7096879799988463</v>
      </c>
      <c r="X415" s="26">
        <f t="shared" si="76"/>
        <v>201.14738324999999</v>
      </c>
    </row>
    <row r="416" spans="1:24" x14ac:dyDescent="0.35">
      <c r="A416">
        <f t="shared" si="77"/>
        <v>73</v>
      </c>
      <c r="C416">
        <v>106</v>
      </c>
      <c r="E416" t="str" cm="1">
        <f t="array" ref="E416">INDEX(E$2:E$310,$A416)</f>
        <v>Kia EV6 Long Range AWD</v>
      </c>
      <c r="F416" t="str" cm="1">
        <f t="array" ref="F416">INDEX(F$2:F$310,$A416)</f>
        <v>74 kWh useable battery          Available since October 2021</v>
      </c>
      <c r="G416" t="str" cm="1">
        <f t="array" ref="G416">INDEX(G$2:G$310,$A416)</f>
        <v>5.2 sec</v>
      </c>
      <c r="H416" t="str" cm="1">
        <f t="array" ref="H416">INDEX(H$2:H$310,$A416)</f>
        <v>185 km/h</v>
      </c>
      <c r="I416" t="str" cm="1">
        <f t="array" ref="I416">INDEX(I$2:I$310,$A416)</f>
        <v>400 km</v>
      </c>
      <c r="J416" t="str" cm="1">
        <f t="array" ref="J416">INDEX(J$2:J$310,$A416)</f>
        <v>185 Wh/km</v>
      </c>
      <c r="K416" t="str" cm="1">
        <f t="array" ref="K416">INDEX(K$2:K$310,$A416)</f>
        <v>1050 km/h</v>
      </c>
      <c r="L416" t="str" cm="1">
        <f t="array" ref="L416">INDEX(L$2:L$310,$A416)</f>
        <v>All Wheel Drive</v>
      </c>
      <c r="M416" cm="1">
        <f t="array" ref="M416">INDEX(M$2:M$310,$A416)</f>
        <v>5</v>
      </c>
      <c r="N416" t="str" cm="1">
        <f t="array" ref="N416">INDEX(N$2:N$310,$A416)</f>
        <v>â‚¬55,980</v>
      </c>
      <c r="O416" t="str" cm="1">
        <f t="array" ref="O416">INDEX(O$2:O$310,$A416)</f>
        <v>Â£51,745</v>
      </c>
      <c r="P416" s="44" cm="1">
        <f t="array" ref="P416">INDEX(P$2:P$310,$A416)</f>
        <v>1</v>
      </c>
      <c r="Q416" s="26" cm="1">
        <f t="array" ref="Q416">INDEX(Q$2:Q$310,$A416)</f>
        <v>51745</v>
      </c>
      <c r="R416" s="17">
        <f t="shared" si="80"/>
        <v>400</v>
      </c>
      <c r="S416" s="20">
        <f t="shared" si="81"/>
        <v>74</v>
      </c>
      <c r="T416" s="18">
        <f t="shared" si="82"/>
        <v>0.185</v>
      </c>
      <c r="U416" s="12">
        <f t="shared" si="78"/>
        <v>1</v>
      </c>
      <c r="V416" s="17">
        <f t="shared" si="79"/>
        <v>248.5490946599227</v>
      </c>
      <c r="W416" s="18">
        <f t="shared" si="83"/>
        <v>3.3587715494584147</v>
      </c>
      <c r="X416" s="26">
        <f t="shared" si="76"/>
        <v>208.18824574999999</v>
      </c>
    </row>
    <row r="417" spans="1:24" x14ac:dyDescent="0.35">
      <c r="A417">
        <f t="shared" si="77"/>
        <v>22</v>
      </c>
      <c r="C417">
        <v>107</v>
      </c>
      <c r="E417" t="str" cm="1">
        <f t="array" ref="E417">INDEX(E$2:E$310,$A417)</f>
        <v>Skoda Enyaq iV 80x</v>
      </c>
      <c r="F417" t="str" cm="1">
        <f t="array" ref="F417">INDEX(F$2:F$310,$A417)</f>
        <v>77 kWh useable battery          Available since June 2021</v>
      </c>
      <c r="G417" t="str" cm="1">
        <f t="array" ref="G417">INDEX(G$2:G$310,$A417)</f>
        <v>6.9 sec</v>
      </c>
      <c r="H417" t="str" cm="1">
        <f t="array" ref="H417">INDEX(H$2:H$310,$A417)</f>
        <v>160 km/h</v>
      </c>
      <c r="I417" t="str" cm="1">
        <f t="array" ref="I417">INDEX(I$2:I$310,$A417)</f>
        <v>400 km</v>
      </c>
      <c r="J417" t="str" cm="1">
        <f t="array" ref="J417">INDEX(J$2:J$310,$A417)</f>
        <v>193 Wh/km</v>
      </c>
      <c r="K417" t="str" cm="1">
        <f t="array" ref="K417">INDEX(K$2:K$310,$A417)</f>
        <v>500 km/h</v>
      </c>
      <c r="L417" t="str" cm="1">
        <f t="array" ref="L417">INDEX(L$2:L$310,$A417)</f>
        <v>All Wheel Drive</v>
      </c>
      <c r="M417" cm="1">
        <f t="array" ref="M417">INDEX(M$2:M$310,$A417)</f>
        <v>5</v>
      </c>
      <c r="N417" t="str" cm="1">
        <f t="array" ref="N417">INDEX(N$2:N$310,$A417)</f>
        <v>N/A</v>
      </c>
      <c r="O417" t="str" cm="1">
        <f t="array" ref="O417">INDEX(O$2:O$310,$A417)</f>
        <v>Â£51,765</v>
      </c>
      <c r="P417" s="44" cm="1">
        <f t="array" ref="P417">INDEX(P$2:P$310,$A417)</f>
        <v>1</v>
      </c>
      <c r="Q417" s="26" cm="1">
        <f t="array" ref="Q417">INDEX(Q$2:Q$310,$A417)</f>
        <v>51765</v>
      </c>
      <c r="R417" s="17">
        <f t="shared" si="80"/>
        <v>400</v>
      </c>
      <c r="S417" s="20">
        <f t="shared" si="81"/>
        <v>77</v>
      </c>
      <c r="T417" s="18">
        <f t="shared" si="82"/>
        <v>0.193</v>
      </c>
      <c r="U417" s="12">
        <f t="shared" si="78"/>
        <v>1.0025974025974027</v>
      </c>
      <c r="V417" s="17">
        <f t="shared" si="79"/>
        <v>248.5490946599227</v>
      </c>
      <c r="W417" s="18">
        <f t="shared" si="83"/>
        <v>3.2279103202587365</v>
      </c>
      <c r="X417" s="26">
        <f t="shared" si="76"/>
        <v>208.26871274999999</v>
      </c>
    </row>
    <row r="418" spans="1:24" x14ac:dyDescent="0.35">
      <c r="A418">
        <f t="shared" si="77"/>
        <v>295</v>
      </c>
      <c r="C418">
        <v>108</v>
      </c>
      <c r="E418" t="str" cm="1">
        <f t="array" ref="E418">INDEX(E$2:E$310,$A418)</f>
        <v>Volkswagen ID.4 GTX</v>
      </c>
      <c r="F418" t="str" cm="1">
        <f t="array" ref="F418">INDEX(F$2:F$310,$A418)</f>
        <v>77 kWh useable battery          Available since July 2022</v>
      </c>
      <c r="G418" t="str" cm="1">
        <f t="array" ref="G418">INDEX(G$2:G$310,$A418)</f>
        <v>6.3 sec</v>
      </c>
      <c r="H418" t="str" cm="1">
        <f t="array" ref="H418">INDEX(H$2:H$310,$A418)</f>
        <v>180 km/h</v>
      </c>
      <c r="I418" t="str" cm="1">
        <f t="array" ref="I418">INDEX(I$2:I$310,$A418)</f>
        <v>400 km</v>
      </c>
      <c r="J418" t="str" cm="1">
        <f t="array" ref="J418">INDEX(J$2:J$310,$A418)</f>
        <v>193 Wh/km</v>
      </c>
      <c r="K418" t="str" cm="1">
        <f t="array" ref="K418">INDEX(K$2:K$310,$A418)</f>
        <v>560 km/h</v>
      </c>
      <c r="L418" t="str" cm="1">
        <f t="array" ref="L418">INDEX(L$2:L$310,$A418)</f>
        <v>All Wheel Drive</v>
      </c>
      <c r="M418" cm="1">
        <f t="array" ref="M418">INDEX(M$2:M$310,$A418)</f>
        <v>5</v>
      </c>
      <c r="N418" t="str" cm="1">
        <f t="array" ref="N418">INDEX(N$2:N$310,$A418)</f>
        <v>â‚¬53,255</v>
      </c>
      <c r="O418" t="str" cm="1">
        <f t="array" ref="O418">INDEX(O$2:O$310,$A418)</f>
        <v>Â£52,865</v>
      </c>
      <c r="P418" s="44" cm="1">
        <f t="array" ref="P418">INDEX(P$2:P$310,$A418)</f>
        <v>1</v>
      </c>
      <c r="Q418" s="26" cm="1">
        <f t="array" ref="Q418">INDEX(Q$2:Q$310,$A418)</f>
        <v>52865</v>
      </c>
      <c r="R418" s="17">
        <f t="shared" si="80"/>
        <v>400</v>
      </c>
      <c r="S418" s="20">
        <f t="shared" si="81"/>
        <v>77</v>
      </c>
      <c r="T418" s="18">
        <f t="shared" si="82"/>
        <v>0.193</v>
      </c>
      <c r="U418" s="12">
        <f t="shared" si="78"/>
        <v>1.0025974025974027</v>
      </c>
      <c r="V418" s="17">
        <f t="shared" si="79"/>
        <v>248.5490946599227</v>
      </c>
      <c r="W418" s="18">
        <f t="shared" si="83"/>
        <v>3.2279103202587365</v>
      </c>
      <c r="X418" s="26">
        <f t="shared" si="76"/>
        <v>212.69439775000001</v>
      </c>
    </row>
    <row r="419" spans="1:24" x14ac:dyDescent="0.35">
      <c r="A419">
        <f t="shared" si="77"/>
        <v>269</v>
      </c>
      <c r="C419">
        <v>109</v>
      </c>
      <c r="E419" t="str" cm="1">
        <f t="array" ref="E419">INDEX(E$2:E$310,$A419)</f>
        <v>Volvo C40 Recharge Twin Motor</v>
      </c>
      <c r="F419" t="str" cm="1">
        <f t="array" ref="F419">INDEX(F$2:F$310,$A419)</f>
        <v>79 kWh useable battery          Available since December 2022</v>
      </c>
      <c r="G419" t="str" cm="1">
        <f t="array" ref="G419">INDEX(G$2:G$310,$A419)</f>
        <v>4.7 sec</v>
      </c>
      <c r="H419" t="str" cm="1">
        <f t="array" ref="H419">INDEX(H$2:H$310,$A419)</f>
        <v>180 km/h</v>
      </c>
      <c r="I419" t="str" cm="1">
        <f t="array" ref="I419">INDEX(I$2:I$310,$A419)</f>
        <v>400 km</v>
      </c>
      <c r="J419" t="str" cm="1">
        <f t="array" ref="J419">INDEX(J$2:J$310,$A419)</f>
        <v>198 Wh/km</v>
      </c>
      <c r="K419" t="str" cm="1">
        <f t="array" ref="K419">INDEX(K$2:K$310,$A419)</f>
        <v>600 km/h</v>
      </c>
      <c r="L419" t="str" cm="1">
        <f t="array" ref="L419">INDEX(L$2:L$310,$A419)</f>
        <v>All Wheel Drive</v>
      </c>
      <c r="M419" cm="1">
        <f t="array" ref="M419">INDEX(M$2:M$310,$A419)</f>
        <v>5</v>
      </c>
      <c r="N419" t="str" cm="1">
        <f t="array" ref="N419">INDEX(N$2:N$310,$A419)</f>
        <v>â‚¬61,400</v>
      </c>
      <c r="O419" t="str" cm="1">
        <f t="array" ref="O419">INDEX(O$2:O$310,$A419)</f>
        <v>Â£53,605</v>
      </c>
      <c r="P419" s="44" cm="1">
        <f t="array" ref="P419">INDEX(P$2:P$310,$A419)</f>
        <v>1</v>
      </c>
      <c r="Q419" s="26" cm="1">
        <f t="array" ref="Q419">INDEX(Q$2:Q$310,$A419)</f>
        <v>53605</v>
      </c>
      <c r="R419" s="17">
        <f t="shared" si="80"/>
        <v>400</v>
      </c>
      <c r="S419" s="20">
        <f t="shared" si="81"/>
        <v>79</v>
      </c>
      <c r="T419" s="18">
        <f t="shared" si="82"/>
        <v>0.19800000000000001</v>
      </c>
      <c r="U419" s="12">
        <f t="shared" si="78"/>
        <v>1.0025316455696203</v>
      </c>
      <c r="V419" s="17">
        <f t="shared" si="79"/>
        <v>248.5490946599227</v>
      </c>
      <c r="W419" s="18">
        <f t="shared" si="83"/>
        <v>3.1461910716445911</v>
      </c>
      <c r="X419" s="26">
        <f t="shared" si="76"/>
        <v>215.67167674999999</v>
      </c>
    </row>
    <row r="420" spans="1:24" x14ac:dyDescent="0.35">
      <c r="A420">
        <f t="shared" si="77"/>
        <v>79</v>
      </c>
      <c r="C420">
        <v>110</v>
      </c>
      <c r="E420" t="str" cm="1">
        <f t="array" ref="E420">INDEX(E$2:E$310,$A420)</f>
        <v>Audi Q4 Sportback e-tron 50 quattro</v>
      </c>
      <c r="F420" t="str" cm="1">
        <f t="array" ref="F420">INDEX(F$2:F$310,$A420)</f>
        <v>76.6 kWh useable battery          Available since August 2021</v>
      </c>
      <c r="G420" t="str" cm="1">
        <f t="array" ref="G420">INDEX(G$2:G$310,$A420)</f>
        <v>6.2 sec</v>
      </c>
      <c r="H420" t="str" cm="1">
        <f t="array" ref="H420">INDEX(H$2:H$310,$A420)</f>
        <v>180 km/h</v>
      </c>
      <c r="I420" t="str" cm="1">
        <f t="array" ref="I420">INDEX(I$2:I$310,$A420)</f>
        <v>400 km</v>
      </c>
      <c r="J420" t="str" cm="1">
        <f t="array" ref="J420">INDEX(J$2:J$310,$A420)</f>
        <v>192 Wh/km</v>
      </c>
      <c r="K420" t="str" cm="1">
        <f t="array" ref="K420">INDEX(K$2:K$310,$A420)</f>
        <v>500 km/h</v>
      </c>
      <c r="L420" t="str" cm="1">
        <f t="array" ref="L420">INDEX(L$2:L$310,$A420)</f>
        <v>All Wheel Drive</v>
      </c>
      <c r="M420" cm="1">
        <f t="array" ref="M420">INDEX(M$2:M$310,$A420)</f>
        <v>5</v>
      </c>
      <c r="N420" t="str" cm="1">
        <f t="array" ref="N420">INDEX(N$2:N$310,$A420)</f>
        <v>â‚¬59,900</v>
      </c>
      <c r="O420" t="str" cm="1">
        <f t="array" ref="O420">INDEX(O$2:O$310,$A420)</f>
        <v>Â£57,810</v>
      </c>
      <c r="P420" s="44" cm="1">
        <f t="array" ref="P420">INDEX(P$2:P$310,$A420)</f>
        <v>1</v>
      </c>
      <c r="Q420" s="26" cm="1">
        <f t="array" ref="Q420">INDEX(Q$2:Q$310,$A420)</f>
        <v>57810</v>
      </c>
      <c r="R420" s="17">
        <f t="shared" si="80"/>
        <v>400</v>
      </c>
      <c r="S420" s="20">
        <f t="shared" si="81"/>
        <v>76.599999999999994</v>
      </c>
      <c r="T420" s="18">
        <f t="shared" si="82"/>
        <v>0.192</v>
      </c>
      <c r="U420" s="12">
        <f t="shared" si="78"/>
        <v>1.0026109660574414</v>
      </c>
      <c r="V420" s="17">
        <f t="shared" si="79"/>
        <v>248.5490946599227</v>
      </c>
      <c r="W420" s="18">
        <f t="shared" si="83"/>
        <v>3.2447662488240563</v>
      </c>
      <c r="X420" s="26">
        <f t="shared" si="76"/>
        <v>232.58986350000001</v>
      </c>
    </row>
    <row r="421" spans="1:24" x14ac:dyDescent="0.35">
      <c r="A421">
        <f t="shared" si="77"/>
        <v>63</v>
      </c>
      <c r="C421">
        <v>111</v>
      </c>
      <c r="E421" t="str" cm="1">
        <f t="array" ref="E421">INDEX(E$2:E$310,$A421)</f>
        <v>Porsche Taycan Turbo Cross Turismo</v>
      </c>
      <c r="F421" t="str" cm="1">
        <f t="array" ref="F421">INDEX(F$2:F$310,$A421)</f>
        <v>83.7 kWh useable battery          Available since July 2021</v>
      </c>
      <c r="G421" t="str" cm="1">
        <f t="array" ref="G421">INDEX(G$2:G$310,$A421)</f>
        <v>3.3 sec</v>
      </c>
      <c r="H421" t="str" cm="1">
        <f t="array" ref="H421">INDEX(H$2:H$310,$A421)</f>
        <v>250 km/h</v>
      </c>
      <c r="I421" t="str" cm="1">
        <f t="array" ref="I421">INDEX(I$2:I$310,$A421)</f>
        <v>400 km</v>
      </c>
      <c r="J421" t="str" cm="1">
        <f t="array" ref="J421">INDEX(J$2:J$310,$A421)</f>
        <v>209 Wh/km</v>
      </c>
      <c r="K421" t="str" cm="1">
        <f t="array" ref="K421">INDEX(K$2:K$310,$A421)</f>
        <v>980 km/h</v>
      </c>
      <c r="L421" t="str" cm="1">
        <f t="array" ref="L421">INDEX(L$2:L$310,$A421)</f>
        <v>All Wheel Drive</v>
      </c>
      <c r="M421" cm="1">
        <f t="array" ref="M421">INDEX(M$2:M$310,$A421)</f>
        <v>4</v>
      </c>
      <c r="N421" t="str" cm="1">
        <f t="array" ref="N421">INDEX(N$2:N$310,$A421)</f>
        <v>â‚¬157,776</v>
      </c>
      <c r="O421" t="str" cm="1">
        <f t="array" ref="O421">INDEX(O$2:O$310,$A421)</f>
        <v>Â£120,900</v>
      </c>
      <c r="P421" s="44" cm="1">
        <f t="array" ref="P421">INDEX(P$2:P$310,$A421)</f>
        <v>1</v>
      </c>
      <c r="Q421" s="26" cm="1">
        <f t="array" ref="Q421">INDEX(Q$2:Q$310,$A421)</f>
        <v>120900</v>
      </c>
      <c r="R421" s="17">
        <f t="shared" si="80"/>
        <v>400</v>
      </c>
      <c r="S421" s="20">
        <f t="shared" si="81"/>
        <v>83.7</v>
      </c>
      <c r="T421" s="18">
        <f t="shared" si="82"/>
        <v>0.20899999999999999</v>
      </c>
      <c r="U421" s="12">
        <f t="shared" si="78"/>
        <v>0.99880525686977284</v>
      </c>
      <c r="V421" s="17">
        <f t="shared" si="79"/>
        <v>248.5490946599227</v>
      </c>
      <c r="W421" s="18">
        <f t="shared" si="83"/>
        <v>2.9695232336908326</v>
      </c>
      <c r="X421" s="26">
        <f t="shared" si="76"/>
        <v>486.42301500000002</v>
      </c>
    </row>
    <row r="422" spans="1:24" x14ac:dyDescent="0.35">
      <c r="A422">
        <f t="shared" si="77"/>
        <v>77</v>
      </c>
      <c r="C422">
        <v>113</v>
      </c>
      <c r="E422" t="str" cm="1">
        <f t="array" ref="E422">INDEX(E$2:E$310,$A422)</f>
        <v>Audi Q4 e-tron 40</v>
      </c>
      <c r="F422" t="str" cm="1">
        <f t="array" ref="F422">INDEX(F$2:F$310,$A422)</f>
        <v>76.6 kWh useable battery          Available since June 2021</v>
      </c>
      <c r="G422" t="str" cm="1">
        <f t="array" ref="G422">INDEX(G$2:G$310,$A422)</f>
        <v>8.5 sec</v>
      </c>
      <c r="H422" t="str" cm="1">
        <f t="array" ref="H422">INDEX(H$2:H$310,$A422)</f>
        <v>160 km/h</v>
      </c>
      <c r="I422" t="str" cm="1">
        <f t="array" ref="I422">INDEX(I$2:I$310,$A422)</f>
        <v>405 km</v>
      </c>
      <c r="J422" t="str" cm="1">
        <f t="array" ref="J422">INDEX(J$2:J$310,$A422)</f>
        <v>189 Wh/km</v>
      </c>
      <c r="K422" t="str" cm="1">
        <f t="array" ref="K422">INDEX(K$2:K$310,$A422)</f>
        <v>510 km/h</v>
      </c>
      <c r="L422" t="str" cm="1">
        <f t="array" ref="L422">INDEX(L$2:L$310,$A422)</f>
        <v>Rear Wheel Drive</v>
      </c>
      <c r="M422" cm="1">
        <f t="array" ref="M422">INDEX(M$2:M$310,$A422)</f>
        <v>5</v>
      </c>
      <c r="N422" t="str" cm="1">
        <f t="array" ref="N422">INDEX(N$2:N$310,$A422)</f>
        <v>â‚¬51,900</v>
      </c>
      <c r="O422" t="str" cm="1">
        <f t="array" ref="O422">INDEX(O$2:O$310,$A422)</f>
        <v>Â£49,930</v>
      </c>
      <c r="P422" s="44" cm="1">
        <f t="array" ref="P422">INDEX(P$2:P$310,$A422)</f>
        <v>1</v>
      </c>
      <c r="Q422" s="26" cm="1">
        <f t="array" ref="Q422">INDEX(Q$2:Q$310,$A422)</f>
        <v>49930</v>
      </c>
      <c r="R422" s="17">
        <f t="shared" si="80"/>
        <v>405</v>
      </c>
      <c r="S422" s="20">
        <f t="shared" si="81"/>
        <v>76.599999999999994</v>
      </c>
      <c r="T422" s="18">
        <f t="shared" si="82"/>
        <v>0.189</v>
      </c>
      <c r="U422" s="12">
        <f t="shared" si="78"/>
        <v>0.99928198433420379</v>
      </c>
      <c r="V422" s="17">
        <f t="shared" si="79"/>
        <v>251.65595834317173</v>
      </c>
      <c r="W422" s="18">
        <f t="shared" si="83"/>
        <v>3.2853258269343573</v>
      </c>
      <c r="X422" s="26">
        <f t="shared" si="76"/>
        <v>198.40579308641975</v>
      </c>
    </row>
    <row r="423" spans="1:24" x14ac:dyDescent="0.35">
      <c r="A423">
        <f t="shared" si="77"/>
        <v>158</v>
      </c>
      <c r="C423">
        <v>114</v>
      </c>
      <c r="E423" t="str" cm="1">
        <f t="array" ref="E423">INDEX(E$2:E$310,$A423)</f>
        <v>Skoda Enyaq Coupe iV RS</v>
      </c>
      <c r="F423" t="str" cm="1">
        <f t="array" ref="F423">INDEX(F$2:F$310,$A423)</f>
        <v>77 kWh useable battery          Available since March 2022</v>
      </c>
      <c r="G423" t="str" cm="1">
        <f t="array" ref="G423">INDEX(G$2:G$310,$A423)</f>
        <v>6.5 sec</v>
      </c>
      <c r="H423" t="str" cm="1">
        <f t="array" ref="H423">INDEX(H$2:H$310,$A423)</f>
        <v>180 km/h</v>
      </c>
      <c r="I423" t="str" cm="1">
        <f t="array" ref="I423">INDEX(I$2:I$310,$A423)</f>
        <v>405 km</v>
      </c>
      <c r="J423" t="str" cm="1">
        <f t="array" ref="J423">INDEX(J$2:J$310,$A423)</f>
        <v>190 Wh/km</v>
      </c>
      <c r="K423" t="str" cm="1">
        <f t="array" ref="K423">INDEX(K$2:K$310,$A423)</f>
        <v>560 km/h</v>
      </c>
      <c r="L423" t="str" cm="1">
        <f t="array" ref="L423">INDEX(L$2:L$310,$A423)</f>
        <v>All Wheel Drive</v>
      </c>
      <c r="M423" cm="1">
        <f t="array" ref="M423">INDEX(M$2:M$310,$A423)</f>
        <v>5</v>
      </c>
      <c r="N423" t="str" cm="1">
        <f t="array" ref="N423">INDEX(N$2:N$310,$A423)</f>
        <v>â‚¬63,300</v>
      </c>
      <c r="O423" t="str" cm="1">
        <f t="array" ref="O423">INDEX(O$2:O$310,$A423)</f>
        <v>Â£54,370</v>
      </c>
      <c r="P423" s="44" cm="1">
        <f t="array" ref="P423">INDEX(P$2:P$310,$A423)</f>
        <v>1</v>
      </c>
      <c r="Q423" s="26" cm="1">
        <f t="array" ref="Q423">INDEX(Q$2:Q$310,$A423)</f>
        <v>54370</v>
      </c>
      <c r="R423" s="17">
        <f t="shared" si="80"/>
        <v>405</v>
      </c>
      <c r="S423" s="20">
        <f t="shared" si="81"/>
        <v>77</v>
      </c>
      <c r="T423" s="18">
        <f t="shared" si="82"/>
        <v>0.19</v>
      </c>
      <c r="U423" s="12">
        <f t="shared" si="78"/>
        <v>0.99935064935064932</v>
      </c>
      <c r="V423" s="17">
        <f t="shared" si="79"/>
        <v>251.65595834317173</v>
      </c>
      <c r="W423" s="18">
        <f t="shared" si="83"/>
        <v>3.2682591992619705</v>
      </c>
      <c r="X423" s="26">
        <f t="shared" si="76"/>
        <v>216.04892790123458</v>
      </c>
    </row>
    <row r="424" spans="1:24" x14ac:dyDescent="0.35">
      <c r="A424">
        <f t="shared" si="77"/>
        <v>110</v>
      </c>
      <c r="C424">
        <v>115</v>
      </c>
      <c r="E424" t="str" cm="1">
        <f t="array" ref="E424">INDEX(E$2:E$310,$A424)</f>
        <v>Volkswagen ID.5 GTX</v>
      </c>
      <c r="F424" t="str" cm="1">
        <f t="array" ref="F424">INDEX(F$2:F$310,$A424)</f>
        <v>77 kWh useable battery          Available since March 2022</v>
      </c>
      <c r="G424" t="str" cm="1">
        <f t="array" ref="G424">INDEX(G$2:G$310,$A424)</f>
        <v>6.3 sec</v>
      </c>
      <c r="H424" t="str" cm="1">
        <f t="array" ref="H424">INDEX(H$2:H$310,$A424)</f>
        <v>180 km/h</v>
      </c>
      <c r="I424" t="str" cm="1">
        <f t="array" ref="I424">INDEX(I$2:I$310,$A424)</f>
        <v>405 km</v>
      </c>
      <c r="J424" t="str" cm="1">
        <f t="array" ref="J424">INDEX(J$2:J$310,$A424)</f>
        <v>190 Wh/km</v>
      </c>
      <c r="K424" t="str" cm="1">
        <f t="array" ref="K424">INDEX(K$2:K$310,$A424)</f>
        <v>560 km/h</v>
      </c>
      <c r="L424" t="str" cm="1">
        <f t="array" ref="L424">INDEX(L$2:L$310,$A424)</f>
        <v>All Wheel Drive</v>
      </c>
      <c r="M424" cm="1">
        <f t="array" ref="M424">INDEX(M$2:M$310,$A424)</f>
        <v>5</v>
      </c>
      <c r="N424" t="str" cm="1">
        <f t="array" ref="N424">INDEX(N$2:N$310,$A424)</f>
        <v>â‚¬56,455</v>
      </c>
      <c r="O424" t="str" cm="1">
        <f t="array" ref="O424">INDEX(O$2:O$310,$A424)</f>
        <v>Â£56,545</v>
      </c>
      <c r="P424" s="44" cm="1">
        <f t="array" ref="P424">INDEX(P$2:P$310,$A424)</f>
        <v>1</v>
      </c>
      <c r="Q424" s="26" cm="1">
        <f t="array" ref="Q424">INDEX(Q$2:Q$310,$A424)</f>
        <v>56545</v>
      </c>
      <c r="R424" s="17">
        <f t="shared" si="80"/>
        <v>405</v>
      </c>
      <c r="S424" s="20">
        <f t="shared" si="81"/>
        <v>77</v>
      </c>
      <c r="T424" s="18">
        <f t="shared" si="82"/>
        <v>0.19</v>
      </c>
      <c r="U424" s="12">
        <f t="shared" si="78"/>
        <v>0.99935064935064932</v>
      </c>
      <c r="V424" s="17">
        <f t="shared" si="79"/>
        <v>251.65595834317173</v>
      </c>
      <c r="W424" s="18">
        <f t="shared" si="83"/>
        <v>3.2682591992619705</v>
      </c>
      <c r="X424" s="26">
        <f t="shared" si="76"/>
        <v>224.69167975308642</v>
      </c>
    </row>
    <row r="425" spans="1:24" x14ac:dyDescent="0.35">
      <c r="A425">
        <f t="shared" si="77"/>
        <v>3</v>
      </c>
      <c r="C425">
        <v>116</v>
      </c>
      <c r="E425" t="str" cm="1">
        <f t="array" ref="E425">INDEX(E$2:E$310,$A425)</f>
        <v>Audi e-tron GT RS</v>
      </c>
      <c r="F425" t="str" cm="1">
        <f t="array" ref="F425">INDEX(F$2:F$310,$A425)</f>
        <v>85 kWh useable battery          Available since March 2021</v>
      </c>
      <c r="G425" t="str" cm="1">
        <f t="array" ref="G425">INDEX(G$2:G$310,$A425)</f>
        <v>3.3 sec</v>
      </c>
      <c r="H425" t="str" cm="1">
        <f t="array" ref="H425">INDEX(H$2:H$310,$A425)</f>
        <v>250 km/h</v>
      </c>
      <c r="I425" t="str" cm="1">
        <f t="array" ref="I425">INDEX(I$2:I$310,$A425)</f>
        <v>405 km</v>
      </c>
      <c r="J425" t="str" cm="1">
        <f t="array" ref="J425">INDEX(J$2:J$310,$A425)</f>
        <v>210 Wh/km</v>
      </c>
      <c r="K425" t="str" cm="1">
        <f t="array" ref="K425">INDEX(K$2:K$310,$A425)</f>
        <v>1000 km/h</v>
      </c>
      <c r="L425" t="str" cm="1">
        <f t="array" ref="L425">INDEX(L$2:L$310,$A425)</f>
        <v>All Wheel Drive</v>
      </c>
      <c r="M425" cm="1">
        <f t="array" ref="M425">INDEX(M$2:M$310,$A425)</f>
        <v>4</v>
      </c>
      <c r="N425" t="str" cm="1">
        <f t="array" ref="N425">INDEX(N$2:N$310,$A425)</f>
        <v>â‚¬146,050</v>
      </c>
      <c r="O425" t="str" cm="1">
        <f t="array" ref="O425">INDEX(O$2:O$310,$A425)</f>
        <v>Â£115,000</v>
      </c>
      <c r="P425" s="44" cm="1">
        <f t="array" ref="P425">INDEX(P$2:P$310,$A425)</f>
        <v>1</v>
      </c>
      <c r="Q425" s="26" cm="1">
        <f t="array" ref="Q425">INDEX(Q$2:Q$310,$A425)</f>
        <v>115000</v>
      </c>
      <c r="R425" s="17">
        <f t="shared" si="80"/>
        <v>405</v>
      </c>
      <c r="S425" s="20">
        <f t="shared" si="81"/>
        <v>85</v>
      </c>
      <c r="T425" s="18">
        <f t="shared" si="82"/>
        <v>0.21</v>
      </c>
      <c r="U425" s="12">
        <f t="shared" si="78"/>
        <v>1.0005882352941176</v>
      </c>
      <c r="V425" s="17">
        <f t="shared" si="79"/>
        <v>251.65595834317173</v>
      </c>
      <c r="W425" s="18">
        <f t="shared" si="83"/>
        <v>2.960658333449079</v>
      </c>
      <c r="X425" s="26">
        <f t="shared" si="76"/>
        <v>456.97308641975309</v>
      </c>
    </row>
    <row r="426" spans="1:24" x14ac:dyDescent="0.35">
      <c r="A426">
        <f t="shared" si="77"/>
        <v>152</v>
      </c>
      <c r="C426">
        <v>117</v>
      </c>
      <c r="E426" t="str" cm="1">
        <f t="array" ref="E426">INDEX(E$2:E$310,$A426)</f>
        <v>Porsche Taycan Turbo Sport Turismo</v>
      </c>
      <c r="F426" t="str" cm="1">
        <f t="array" ref="F426">INDEX(F$2:F$310,$A426)</f>
        <v>83.7 kWh useable battery          Available since March 2022</v>
      </c>
      <c r="G426" t="str" cm="1">
        <f t="array" ref="G426">INDEX(G$2:G$310,$A426)</f>
        <v>3.2 sec</v>
      </c>
      <c r="H426" t="str" cm="1">
        <f t="array" ref="H426">INDEX(H$2:H$310,$A426)</f>
        <v>260 km/h</v>
      </c>
      <c r="I426" t="str" cm="1">
        <f t="array" ref="I426">INDEX(I$2:I$310,$A426)</f>
        <v>405 km</v>
      </c>
      <c r="J426" t="str" cm="1">
        <f t="array" ref="J426">INDEX(J$2:J$310,$A426)</f>
        <v>207 Wh/km</v>
      </c>
      <c r="K426" t="str" cm="1">
        <f t="array" ref="K426">INDEX(K$2:K$310,$A426)</f>
        <v>1000 km/h</v>
      </c>
      <c r="L426" t="str" cm="1">
        <f t="array" ref="L426">INDEX(L$2:L$310,$A426)</f>
        <v>All Wheel Drive</v>
      </c>
      <c r="M426" cm="1">
        <f t="array" ref="M426">INDEX(M$2:M$310,$A426)</f>
        <v>4</v>
      </c>
      <c r="N426" t="str" cm="1">
        <f t="array" ref="N426">INDEX(N$2:N$310,$A426)</f>
        <v>â‚¬157,300</v>
      </c>
      <c r="O426" t="str" cm="1">
        <f t="array" ref="O426">INDEX(O$2:O$310,$A426)</f>
        <v>Â£120,900</v>
      </c>
      <c r="P426" s="44" cm="1">
        <f t="array" ref="P426">INDEX(P$2:P$310,$A426)</f>
        <v>1</v>
      </c>
      <c r="Q426" s="26" cm="1">
        <f t="array" ref="Q426">INDEX(Q$2:Q$310,$A426)</f>
        <v>120900</v>
      </c>
      <c r="R426" s="17">
        <f t="shared" si="80"/>
        <v>405</v>
      </c>
      <c r="S426" s="20">
        <f t="shared" si="81"/>
        <v>83.7</v>
      </c>
      <c r="T426" s="18">
        <f t="shared" si="82"/>
        <v>0.20699999999999999</v>
      </c>
      <c r="U426" s="12">
        <f t="shared" si="78"/>
        <v>1.0016129032258063</v>
      </c>
      <c r="V426" s="17">
        <f t="shared" si="79"/>
        <v>251.65595834317173</v>
      </c>
      <c r="W426" s="18">
        <f t="shared" si="83"/>
        <v>3.006642274111968</v>
      </c>
      <c r="X426" s="26">
        <f t="shared" si="76"/>
        <v>480.4177925925926</v>
      </c>
    </row>
    <row r="427" spans="1:24" x14ac:dyDescent="0.35">
      <c r="A427">
        <f t="shared" si="77"/>
        <v>154</v>
      </c>
      <c r="C427">
        <v>119</v>
      </c>
      <c r="E427" t="str" cm="1">
        <f t="array" ref="E427">INDEX(E$2:E$310,$A427)</f>
        <v>Volkswagen ID.4 Pro</v>
      </c>
      <c r="F427" t="str" cm="1">
        <f t="array" ref="F427">INDEX(F$2:F$310,$A427)</f>
        <v>77 kWh useable battery          Available since February 2022</v>
      </c>
      <c r="G427" t="str" cm="1">
        <f t="array" ref="G427">INDEX(G$2:G$310,$A427)</f>
        <v>10.4 sec</v>
      </c>
      <c r="H427" t="str" cm="1">
        <f t="array" ref="H427">INDEX(H$2:H$310,$A427)</f>
        <v>160 km/h</v>
      </c>
      <c r="I427" t="str" cm="1">
        <f t="array" ref="I427">INDEX(I$2:I$310,$A427)</f>
        <v>410 km</v>
      </c>
      <c r="J427" t="str" cm="1">
        <f t="array" ref="J427">INDEX(J$2:J$310,$A427)</f>
        <v>188 Wh/km</v>
      </c>
      <c r="K427" t="str" cm="1">
        <f t="array" ref="K427">INDEX(K$2:K$310,$A427)</f>
        <v>520 km/h</v>
      </c>
      <c r="L427" t="str" cm="1">
        <f t="array" ref="L427">INDEX(L$2:L$310,$A427)</f>
        <v>Rear Wheel Drive</v>
      </c>
      <c r="M427" cm="1">
        <f t="array" ref="M427">INDEX(M$2:M$310,$A427)</f>
        <v>5</v>
      </c>
      <c r="N427" t="str" cm="1">
        <f t="array" ref="N427">INDEX(N$2:N$310,$A427)</f>
        <v>N/A</v>
      </c>
      <c r="O427" t="str" cm="1">
        <f t="array" ref="O427">INDEX(O$2:O$310,$A427)</f>
        <v>Â£44,605</v>
      </c>
      <c r="P427" s="44" cm="1">
        <f t="array" ref="P427">INDEX(P$2:P$310,$A427)</f>
        <v>1</v>
      </c>
      <c r="Q427" s="26" cm="1">
        <f t="array" ref="Q427">INDEX(Q$2:Q$310,$A427)</f>
        <v>44605</v>
      </c>
      <c r="R427" s="17">
        <f t="shared" si="80"/>
        <v>410</v>
      </c>
      <c r="S427" s="20">
        <f t="shared" si="81"/>
        <v>77</v>
      </c>
      <c r="T427" s="18">
        <f t="shared" si="82"/>
        <v>0.188</v>
      </c>
      <c r="U427" s="12">
        <f t="shared" si="78"/>
        <v>1.001038961038961</v>
      </c>
      <c r="V427" s="17">
        <f t="shared" si="79"/>
        <v>254.76282202642076</v>
      </c>
      <c r="W427" s="18">
        <f t="shared" si="83"/>
        <v>3.3086080782652045</v>
      </c>
      <c r="X427" s="26">
        <f t="shared" si="76"/>
        <v>175.08441634146342</v>
      </c>
    </row>
    <row r="428" spans="1:24" x14ac:dyDescent="0.35">
      <c r="A428">
        <f t="shared" si="77"/>
        <v>72</v>
      </c>
      <c r="C428">
        <v>120</v>
      </c>
      <c r="E428" t="str" cm="1">
        <f t="array" ref="E428">INDEX(E$2:E$310,$A428)</f>
        <v>Kia EV6 Long Range 2WD</v>
      </c>
      <c r="F428" t="str" cm="1">
        <f t="array" ref="F428">INDEX(F$2:F$310,$A428)</f>
        <v>74 kWh useable battery          Available since October 2021</v>
      </c>
      <c r="G428" t="str" cm="1">
        <f t="array" ref="G428">INDEX(G$2:G$310,$A428)</f>
        <v>7.3 sec</v>
      </c>
      <c r="H428" t="str" cm="1">
        <f t="array" ref="H428">INDEX(H$2:H$310,$A428)</f>
        <v>185 km/h</v>
      </c>
      <c r="I428" t="str" cm="1">
        <f t="array" ref="I428">INDEX(I$2:I$310,$A428)</f>
        <v>410 km</v>
      </c>
      <c r="J428" t="str" cm="1">
        <f t="array" ref="J428">INDEX(J$2:J$310,$A428)</f>
        <v>180 Wh/km</v>
      </c>
      <c r="K428" t="str" cm="1">
        <f t="array" ref="K428">INDEX(K$2:K$310,$A428)</f>
        <v>1070 km/h</v>
      </c>
      <c r="L428" t="str" cm="1">
        <f t="array" ref="L428">INDEX(L$2:L$310,$A428)</f>
        <v>Rear Wheel Drive</v>
      </c>
      <c r="M428" cm="1">
        <f t="array" ref="M428">INDEX(M$2:M$310,$A428)</f>
        <v>5</v>
      </c>
      <c r="N428" t="str" cm="1">
        <f t="array" ref="N428">INDEX(N$2:N$310,$A428)</f>
        <v>â‚¬51,990</v>
      </c>
      <c r="O428" t="str" cm="1">
        <f t="array" ref="O428">INDEX(O$2:O$310,$A428)</f>
        <v>Â£45,245</v>
      </c>
      <c r="P428" s="44" cm="1">
        <f t="array" ref="P428">INDEX(P$2:P$310,$A428)</f>
        <v>1</v>
      </c>
      <c r="Q428" s="26" cm="1">
        <f t="array" ref="Q428">INDEX(Q$2:Q$310,$A428)</f>
        <v>45245</v>
      </c>
      <c r="R428" s="17">
        <f t="shared" si="80"/>
        <v>410</v>
      </c>
      <c r="S428" s="20">
        <f t="shared" si="81"/>
        <v>74</v>
      </c>
      <c r="T428" s="18">
        <f t="shared" si="82"/>
        <v>0.18</v>
      </c>
      <c r="U428" s="12">
        <f t="shared" si="78"/>
        <v>0.99729729729729732</v>
      </c>
      <c r="V428" s="17">
        <f t="shared" si="79"/>
        <v>254.76282202642076</v>
      </c>
      <c r="W428" s="18">
        <f t="shared" si="83"/>
        <v>3.442740838194875</v>
      </c>
      <c r="X428" s="26">
        <f t="shared" si="76"/>
        <v>177.59655682926831</v>
      </c>
    </row>
    <row r="429" spans="1:24" x14ac:dyDescent="0.35">
      <c r="A429">
        <f t="shared" si="77"/>
        <v>30</v>
      </c>
      <c r="C429">
        <v>121</v>
      </c>
      <c r="E429" t="str" cm="1">
        <f t="array" ref="E429">INDEX(E$2:E$310,$A429)</f>
        <v>Volkswagen ID.4 Pro Performance</v>
      </c>
      <c r="F429" t="str" cm="1">
        <f t="array" ref="F429">INDEX(F$2:F$310,$A429)</f>
        <v>77 kWh useable battery          Available since January 2021</v>
      </c>
      <c r="G429" t="str" cm="1">
        <f t="array" ref="G429">INDEX(G$2:G$310,$A429)</f>
        <v>8.5 sec</v>
      </c>
      <c r="H429" t="str" cm="1">
        <f t="array" ref="H429">INDEX(H$2:H$310,$A429)</f>
        <v>160 km/h</v>
      </c>
      <c r="I429" t="str" cm="1">
        <f t="array" ref="I429">INDEX(I$2:I$310,$A429)</f>
        <v>410 km</v>
      </c>
      <c r="J429" t="str" cm="1">
        <f t="array" ref="J429">INDEX(J$2:J$310,$A429)</f>
        <v>188 Wh/km</v>
      </c>
      <c r="K429" t="str" cm="1">
        <f t="array" ref="K429">INDEX(K$2:K$310,$A429)</f>
        <v>520 km/h</v>
      </c>
      <c r="L429" t="str" cm="1">
        <f t="array" ref="L429">INDEX(L$2:L$310,$A429)</f>
        <v>Rear Wheel Drive</v>
      </c>
      <c r="M429" cm="1">
        <f t="array" ref="M429">INDEX(M$2:M$310,$A429)</f>
        <v>5</v>
      </c>
      <c r="N429" t="str" cm="1">
        <f t="array" ref="N429">INDEX(N$2:N$310,$A429)</f>
        <v>â‚¬46,335</v>
      </c>
      <c r="O429" t="str" cm="1">
        <f t="array" ref="O429">INDEX(O$2:O$310,$A429)</f>
        <v>Â£46,035</v>
      </c>
      <c r="P429" s="44" cm="1">
        <f t="array" ref="P429">INDEX(P$2:P$310,$A429)</f>
        <v>1</v>
      </c>
      <c r="Q429" s="26" cm="1">
        <f t="array" ref="Q429">INDEX(Q$2:Q$310,$A429)</f>
        <v>46035</v>
      </c>
      <c r="R429" s="17">
        <f t="shared" si="80"/>
        <v>410</v>
      </c>
      <c r="S429" s="20">
        <f t="shared" si="81"/>
        <v>77</v>
      </c>
      <c r="T429" s="18">
        <f t="shared" si="82"/>
        <v>0.188</v>
      </c>
      <c r="U429" s="12">
        <f t="shared" si="78"/>
        <v>1.001038961038961</v>
      </c>
      <c r="V429" s="17">
        <f t="shared" si="79"/>
        <v>254.76282202642076</v>
      </c>
      <c r="W429" s="18">
        <f t="shared" si="83"/>
        <v>3.3086080782652045</v>
      </c>
      <c r="X429" s="26">
        <f t="shared" si="76"/>
        <v>180.69748024390245</v>
      </c>
    </row>
    <row r="430" spans="1:24" x14ac:dyDescent="0.35">
      <c r="A430">
        <f t="shared" si="77"/>
        <v>287</v>
      </c>
      <c r="C430">
        <v>122</v>
      </c>
      <c r="E430" t="str" cm="1">
        <f t="array" ref="E430">INDEX(E$2:E$310,$A430)</f>
        <v>Polestar 2 Long Range Performance</v>
      </c>
      <c r="F430" t="str" cm="1">
        <f t="array" ref="F430">INDEX(F$2:F$310,$A430)</f>
        <v>78 kWh useable battery          Available since January 2023</v>
      </c>
      <c r="G430" t="str" cm="1">
        <f t="array" ref="G430">INDEX(G$2:G$310,$A430)</f>
        <v>4.2 sec</v>
      </c>
      <c r="H430" t="str" cm="1">
        <f t="array" ref="H430">INDEX(H$2:H$310,$A430)</f>
        <v>205 km/h</v>
      </c>
      <c r="I430" t="str" cm="1">
        <f t="array" ref="I430">INDEX(I$2:I$310,$A430)</f>
        <v>410 km</v>
      </c>
      <c r="J430" t="str" cm="1">
        <f t="array" ref="J430">INDEX(J$2:J$310,$A430)</f>
        <v>190 Wh/km</v>
      </c>
      <c r="K430" t="str" cm="1">
        <f t="array" ref="K430">INDEX(K$2:K$310,$A430)</f>
        <v>630 km/h</v>
      </c>
      <c r="L430" t="str" cm="1">
        <f t="array" ref="L430">INDEX(L$2:L$310,$A430)</f>
        <v>All Wheel Drive</v>
      </c>
      <c r="M430" cm="1">
        <f t="array" ref="M430">INDEX(M$2:M$310,$A430)</f>
        <v>5</v>
      </c>
      <c r="N430" t="str" cm="1">
        <f t="array" ref="N430">INDEX(N$2:N$310,$A430)</f>
        <v>â‚¬65,275</v>
      </c>
      <c r="O430" t="str" cm="1">
        <f t="array" ref="O430">INDEX(O$2:O$310,$A430)</f>
        <v>Â£57,950</v>
      </c>
      <c r="P430" s="44" cm="1">
        <f t="array" ref="P430">INDEX(P$2:P$310,$A430)</f>
        <v>1</v>
      </c>
      <c r="Q430" s="26" cm="1">
        <f t="array" ref="Q430">INDEX(Q$2:Q$310,$A430)</f>
        <v>57950</v>
      </c>
      <c r="R430" s="17">
        <f t="shared" si="80"/>
        <v>410</v>
      </c>
      <c r="S430" s="20">
        <f t="shared" si="81"/>
        <v>78</v>
      </c>
      <c r="T430" s="18">
        <f t="shared" si="82"/>
        <v>0.19</v>
      </c>
      <c r="U430" s="12">
        <f t="shared" si="78"/>
        <v>0.99871794871794872</v>
      </c>
      <c r="V430" s="17">
        <f t="shared" si="79"/>
        <v>254.76282202642076</v>
      </c>
      <c r="W430" s="18">
        <f t="shared" si="83"/>
        <v>3.2661900259797534</v>
      </c>
      <c r="X430" s="26">
        <f t="shared" si="76"/>
        <v>227.46647073170732</v>
      </c>
    </row>
    <row r="431" spans="1:24" x14ac:dyDescent="0.35">
      <c r="A431">
        <f t="shared" si="77"/>
        <v>50</v>
      </c>
      <c r="C431">
        <v>123</v>
      </c>
      <c r="E431" t="str" cm="1">
        <f t="array" ref="E431">INDEX(E$2:E$310,$A431)</f>
        <v xml:space="preserve">Porsche Taycan </v>
      </c>
      <c r="F431" t="str" cm="1">
        <f t="array" ref="F431">INDEX(F$2:F$310,$A431)</f>
        <v>71 kWh useable battery          Available since February 2021</v>
      </c>
      <c r="G431" t="str" cm="1">
        <f t="array" ref="G431">INDEX(G$2:G$310,$A431)</f>
        <v>5.4 sec</v>
      </c>
      <c r="H431" t="str" cm="1">
        <f t="array" ref="H431">INDEX(H$2:H$310,$A431)</f>
        <v>230 km/h</v>
      </c>
      <c r="I431" t="str" cm="1">
        <f t="array" ref="I431">INDEX(I$2:I$310,$A431)</f>
        <v>410 km</v>
      </c>
      <c r="J431" t="str" cm="1">
        <f t="array" ref="J431">INDEX(J$2:J$310,$A431)</f>
        <v>173 Wh/km</v>
      </c>
      <c r="K431" t="str" cm="1">
        <f t="array" ref="K431">INDEX(K$2:K$310,$A431)</f>
        <v>1010 km/h</v>
      </c>
      <c r="L431" t="str" cm="1">
        <f t="array" ref="L431">INDEX(L$2:L$310,$A431)</f>
        <v>Rear Wheel Drive</v>
      </c>
      <c r="M431" cm="1">
        <f t="array" ref="M431">INDEX(M$2:M$310,$A431)</f>
        <v>4</v>
      </c>
      <c r="N431" t="str" cm="1">
        <f t="array" ref="N431">INDEX(N$2:N$310,$A431)</f>
        <v>â‚¬88,399</v>
      </c>
      <c r="O431" t="str" cm="1">
        <f t="array" ref="O431">INDEX(O$2:O$310,$A431)</f>
        <v>Â£75,500</v>
      </c>
      <c r="P431" s="44" cm="1">
        <f t="array" ref="P431">INDEX(P$2:P$310,$A431)</f>
        <v>1</v>
      </c>
      <c r="Q431" s="26" cm="1">
        <f t="array" ref="Q431">INDEX(Q$2:Q$310,$A431)</f>
        <v>75500</v>
      </c>
      <c r="R431" s="17">
        <f t="shared" si="80"/>
        <v>410</v>
      </c>
      <c r="S431" s="20">
        <f t="shared" si="81"/>
        <v>71</v>
      </c>
      <c r="T431" s="18">
        <f t="shared" si="82"/>
        <v>0.17299999999999999</v>
      </c>
      <c r="U431" s="12">
        <f t="shared" si="78"/>
        <v>0.99901408450704221</v>
      </c>
      <c r="V431" s="17">
        <f t="shared" si="79"/>
        <v>254.76282202642076</v>
      </c>
      <c r="W431" s="18">
        <f t="shared" si="83"/>
        <v>3.5882087609355038</v>
      </c>
      <c r="X431" s="26">
        <f t="shared" si="76"/>
        <v>296.35407317073174</v>
      </c>
    </row>
    <row r="432" spans="1:24" x14ac:dyDescent="0.35">
      <c r="A432">
        <f t="shared" si="77"/>
        <v>6</v>
      </c>
      <c r="C432">
        <v>124</v>
      </c>
      <c r="E432" t="str" cm="1">
        <f t="array" ref="E432">INDEX(E$2:E$310,$A432)</f>
        <v>Tesla Model Y Performance</v>
      </c>
      <c r="F432" t="str" cm="1">
        <f t="array" ref="F432">INDEX(F$2:F$310,$A432)</f>
        <v>75 kWh useable battery          Available since March 2022</v>
      </c>
      <c r="G432" t="str" cm="1">
        <f t="array" ref="G432">INDEX(G$2:G$310,$A432)</f>
        <v>3.7 sec</v>
      </c>
      <c r="H432" t="str" cm="1">
        <f t="array" ref="H432">INDEX(H$2:H$310,$A432)</f>
        <v>250 km/h</v>
      </c>
      <c r="I432" t="str" cm="1">
        <f t="array" ref="I432">INDEX(I$2:I$310,$A432)</f>
        <v>415 km</v>
      </c>
      <c r="J432" t="str" cm="1">
        <f t="array" ref="J432">INDEX(J$2:J$310,$A432)</f>
        <v>181 Wh/km</v>
      </c>
      <c r="K432" t="str" cm="1">
        <f t="array" ref="K432">INDEX(K$2:K$310,$A432)</f>
        <v>640 km/h</v>
      </c>
      <c r="L432" t="str" cm="1">
        <f t="array" ref="L432">INDEX(L$2:L$310,$A432)</f>
        <v>All Wheel Drive</v>
      </c>
      <c r="M432" cm="1">
        <f t="array" ref="M432">INDEX(M$2:M$310,$A432)</f>
        <v>5</v>
      </c>
      <c r="N432" t="str" cm="1">
        <f t="array" ref="N432">INDEX(N$2:N$310,$A432)</f>
        <v>â‚¬63,667</v>
      </c>
      <c r="O432" t="str" cm="1">
        <f t="array" ref="O432">INDEX(O$2:O$310,$A432)</f>
        <v>Â£59,990</v>
      </c>
      <c r="P432" s="44" cm="1">
        <f t="array" ref="P432">INDEX(P$2:P$310,$A432)</f>
        <v>1</v>
      </c>
      <c r="Q432" s="26" cm="1">
        <f t="array" ref="Q432">INDEX(Q$2:Q$310,$A432)</f>
        <v>59990</v>
      </c>
      <c r="R432" s="17">
        <f t="shared" si="80"/>
        <v>415</v>
      </c>
      <c r="S432" s="20">
        <f t="shared" si="81"/>
        <v>75</v>
      </c>
      <c r="T432" s="18">
        <f t="shared" si="82"/>
        <v>0.18099999999999999</v>
      </c>
      <c r="U432" s="12">
        <f t="shared" si="78"/>
        <v>1.0015333333333334</v>
      </c>
      <c r="V432" s="17">
        <f t="shared" si="79"/>
        <v>257.8696857096698</v>
      </c>
      <c r="W432" s="18">
        <f t="shared" si="83"/>
        <v>3.4382624761289304</v>
      </c>
      <c r="X432" s="26">
        <f t="shared" si="76"/>
        <v>232.63688337349399</v>
      </c>
    </row>
    <row r="433" spans="1:24" x14ac:dyDescent="0.35">
      <c r="A433">
        <f t="shared" si="77"/>
        <v>238</v>
      </c>
      <c r="C433">
        <v>125</v>
      </c>
      <c r="E433" t="str" cm="1">
        <f t="array" ref="E433">INDEX(E$2:E$310,$A433)</f>
        <v>Audi Q8 e-tron 50 quattro</v>
      </c>
      <c r="F433" t="str" cm="1">
        <f t="array" ref="F433">INDEX(F$2:F$310,$A433)</f>
        <v>89 kWh useable battery          Available since December 2022</v>
      </c>
      <c r="G433" t="str" cm="1">
        <f t="array" ref="G433">INDEX(G$2:G$310,$A433)</f>
        <v>6.0 sec</v>
      </c>
      <c r="H433" t="str" cm="1">
        <f t="array" ref="H433">INDEX(H$2:H$310,$A433)</f>
        <v>200 km/h</v>
      </c>
      <c r="I433" t="str" cm="1">
        <f t="array" ref="I433">INDEX(I$2:I$310,$A433)</f>
        <v>415 km</v>
      </c>
      <c r="J433" t="str" cm="1">
        <f t="array" ref="J433">INDEX(J$2:J$310,$A433)</f>
        <v>214 Wh/km</v>
      </c>
      <c r="K433" t="str" cm="1">
        <f t="array" ref="K433">INDEX(K$2:K$310,$A433)</f>
        <v>580 km/h</v>
      </c>
      <c r="L433" t="str" cm="1">
        <f t="array" ref="L433">INDEX(L$2:L$310,$A433)</f>
        <v>All Wheel Drive</v>
      </c>
      <c r="M433" cm="1">
        <f t="array" ref="M433">INDEX(M$2:M$310,$A433)</f>
        <v>5</v>
      </c>
      <c r="N433" t="str" cm="1">
        <f t="array" ref="N433">INDEX(N$2:N$310,$A433)</f>
        <v>â‚¬74,400</v>
      </c>
      <c r="O433" t="str" cm="1">
        <f t="array" ref="O433">INDEX(O$2:O$310,$A433)</f>
        <v>Â£67,800</v>
      </c>
      <c r="P433" s="44" cm="1">
        <f t="array" ref="P433">INDEX(P$2:P$310,$A433)</f>
        <v>1</v>
      </c>
      <c r="Q433" s="26" cm="1">
        <f t="array" ref="Q433">INDEX(Q$2:Q$310,$A433)</f>
        <v>67800</v>
      </c>
      <c r="R433" s="17">
        <f t="shared" si="80"/>
        <v>415</v>
      </c>
      <c r="S433" s="20">
        <f t="shared" si="81"/>
        <v>89</v>
      </c>
      <c r="T433" s="18">
        <f t="shared" si="82"/>
        <v>0.214</v>
      </c>
      <c r="U433" s="12">
        <f t="shared" si="78"/>
        <v>0.99786516853932572</v>
      </c>
      <c r="V433" s="17">
        <f t="shared" si="79"/>
        <v>257.8696857096698</v>
      </c>
      <c r="W433" s="18">
        <f t="shared" si="83"/>
        <v>2.8974121989850539</v>
      </c>
      <c r="X433" s="26">
        <f t="shared" si="76"/>
        <v>262.92349879518071</v>
      </c>
    </row>
    <row r="434" spans="1:24" x14ac:dyDescent="0.35">
      <c r="A434">
        <f t="shared" si="77"/>
        <v>9</v>
      </c>
      <c r="C434">
        <v>126</v>
      </c>
      <c r="E434" t="str" cm="1">
        <f t="array" ref="E434">INDEX(E$2:E$310,$A434)</f>
        <v>Porsche Taycan Turbo</v>
      </c>
      <c r="F434" t="str" cm="1">
        <f t="array" ref="F434">INDEX(F$2:F$310,$A434)</f>
        <v>83.7 kWh useable battery          Available since January 2020</v>
      </c>
      <c r="G434" t="str" cm="1">
        <f t="array" ref="G434">INDEX(G$2:G$310,$A434)</f>
        <v>3.2 sec</v>
      </c>
      <c r="H434" t="str" cm="1">
        <f t="array" ref="H434">INDEX(H$2:H$310,$A434)</f>
        <v>260 km/h</v>
      </c>
      <c r="I434" t="str" cm="1">
        <f t="array" ref="I434">INDEX(I$2:I$310,$A434)</f>
        <v>415 km</v>
      </c>
      <c r="J434" t="str" cm="1">
        <f t="array" ref="J434">INDEX(J$2:J$310,$A434)</f>
        <v>202 Wh/km</v>
      </c>
      <c r="K434" t="str" cm="1">
        <f t="array" ref="K434">INDEX(K$2:K$310,$A434)</f>
        <v>1020 km/h</v>
      </c>
      <c r="L434" t="str" cm="1">
        <f t="array" ref="L434">INDEX(L$2:L$310,$A434)</f>
        <v>All Wheel Drive</v>
      </c>
      <c r="M434" cm="1">
        <f t="array" ref="M434">INDEX(M$2:M$310,$A434)</f>
        <v>4</v>
      </c>
      <c r="N434" t="str" cm="1">
        <f t="array" ref="N434">INDEX(N$2:N$310,$A434)</f>
        <v>â‚¬156,348</v>
      </c>
      <c r="O434" t="str" cm="1">
        <f t="array" ref="O434">INDEX(O$2:O$310,$A434)</f>
        <v>Â£119,900</v>
      </c>
      <c r="P434" s="44" cm="1">
        <f t="array" ref="P434">INDEX(P$2:P$310,$A434)</f>
        <v>1</v>
      </c>
      <c r="Q434" s="26" cm="1">
        <f t="array" ref="Q434">INDEX(Q$2:Q$310,$A434)</f>
        <v>119900</v>
      </c>
      <c r="R434" s="17">
        <f t="shared" si="80"/>
        <v>415</v>
      </c>
      <c r="S434" s="20">
        <f t="shared" si="81"/>
        <v>83.7</v>
      </c>
      <c r="T434" s="18">
        <f t="shared" si="82"/>
        <v>0.20200000000000001</v>
      </c>
      <c r="U434" s="12">
        <f t="shared" si="78"/>
        <v>1.0015531660692951</v>
      </c>
      <c r="V434" s="17">
        <f t="shared" si="79"/>
        <v>257.8696857096698</v>
      </c>
      <c r="W434" s="18">
        <f t="shared" si="83"/>
        <v>3.080880354954239</v>
      </c>
      <c r="X434" s="26">
        <f t="shared" si="76"/>
        <v>464.96353253012052</v>
      </c>
    </row>
    <row r="435" spans="1:24" x14ac:dyDescent="0.35">
      <c r="A435">
        <f t="shared" si="77"/>
        <v>21</v>
      </c>
      <c r="C435">
        <v>127</v>
      </c>
      <c r="E435" t="str" cm="1">
        <f t="array" ref="E435">INDEX(E$2:E$310,$A435)</f>
        <v>Skoda Enyaq iV 80</v>
      </c>
      <c r="F435" t="str" cm="1">
        <f t="array" ref="F435">INDEX(F$2:F$310,$A435)</f>
        <v>77 kWh useable battery          Available since April 2021</v>
      </c>
      <c r="G435" t="str" cm="1">
        <f t="array" ref="G435">INDEX(G$2:G$310,$A435)</f>
        <v>8.6 sec</v>
      </c>
      <c r="H435" t="str" cm="1">
        <f t="array" ref="H435">INDEX(H$2:H$310,$A435)</f>
        <v>160 km/h</v>
      </c>
      <c r="I435" t="str" cm="1">
        <f t="array" ref="I435">INDEX(I$2:I$310,$A435)</f>
        <v>420 km</v>
      </c>
      <c r="J435" t="str" cm="1">
        <f t="array" ref="J435">INDEX(J$2:J$310,$A435)</f>
        <v>183 Wh/km</v>
      </c>
      <c r="K435" t="str" cm="1">
        <f t="array" ref="K435">INDEX(K$2:K$310,$A435)</f>
        <v>530 km/h</v>
      </c>
      <c r="L435" t="str" cm="1">
        <f t="array" ref="L435">INDEX(L$2:L$310,$A435)</f>
        <v>Rear Wheel Drive</v>
      </c>
      <c r="M435" cm="1">
        <f t="array" ref="M435">INDEX(M$2:M$310,$A435)</f>
        <v>5</v>
      </c>
      <c r="N435" t="str" cm="1">
        <f t="array" ref="N435">INDEX(N$2:N$310,$A435)</f>
        <v>â‚¬48,900</v>
      </c>
      <c r="O435" t="str" cm="1">
        <f t="array" ref="O435">INDEX(O$2:O$310,$A435)</f>
        <v>Â£42,925</v>
      </c>
      <c r="P435" s="44" cm="1">
        <f t="array" ref="P435">INDEX(P$2:P$310,$A435)</f>
        <v>1</v>
      </c>
      <c r="Q435" s="26" cm="1">
        <f t="array" ref="Q435">INDEX(Q$2:Q$310,$A435)</f>
        <v>42925</v>
      </c>
      <c r="R435" s="17">
        <f t="shared" si="80"/>
        <v>420</v>
      </c>
      <c r="S435" s="20">
        <f t="shared" si="81"/>
        <v>77</v>
      </c>
      <c r="T435" s="18">
        <f t="shared" si="82"/>
        <v>0.183</v>
      </c>
      <c r="U435" s="12">
        <f t="shared" si="78"/>
        <v>0.99818181818181828</v>
      </c>
      <c r="V435" s="17">
        <f t="shared" si="79"/>
        <v>260.97654939291886</v>
      </c>
      <c r="W435" s="18">
        <f t="shared" si="83"/>
        <v>3.3893058362716735</v>
      </c>
      <c r="X435" s="26">
        <f t="shared" si="76"/>
        <v>164.47837976190476</v>
      </c>
    </row>
    <row r="436" spans="1:24" x14ac:dyDescent="0.35">
      <c r="A436">
        <f t="shared" si="77"/>
        <v>286</v>
      </c>
      <c r="C436">
        <v>128</v>
      </c>
      <c r="E436" t="str" cm="1">
        <f t="array" ref="E436">INDEX(E$2:E$310,$A436)</f>
        <v>Polestar 2 Long Range Dual Motor</v>
      </c>
      <c r="F436" t="str" cm="1">
        <f t="array" ref="F436">INDEX(F$2:F$310,$A436)</f>
        <v>78 kWh useable battery          Available since January 2023</v>
      </c>
      <c r="G436" t="str" cm="1">
        <f t="array" ref="G436">INDEX(G$2:G$310,$A436)</f>
        <v>4.5 sec</v>
      </c>
      <c r="H436" t="str" cm="1">
        <f t="array" ref="H436">INDEX(H$2:H$310,$A436)</f>
        <v>205 km/h</v>
      </c>
      <c r="I436" t="str" cm="1">
        <f t="array" ref="I436">INDEX(I$2:I$310,$A436)</f>
        <v>420 km</v>
      </c>
      <c r="J436" t="str" cm="1">
        <f t="array" ref="J436">INDEX(J$2:J$310,$A436)</f>
        <v>186 Wh/km</v>
      </c>
      <c r="K436" t="str" cm="1">
        <f t="array" ref="K436">INDEX(K$2:K$310,$A436)</f>
        <v>650 km/h</v>
      </c>
      <c r="L436" t="str" cm="1">
        <f t="array" ref="L436">INDEX(L$2:L$310,$A436)</f>
        <v>All Wheel Drive</v>
      </c>
      <c r="M436" cm="1">
        <f t="array" ref="M436">INDEX(M$2:M$310,$A436)</f>
        <v>5</v>
      </c>
      <c r="N436" t="str" cm="1">
        <f t="array" ref="N436">INDEX(N$2:N$310,$A436)</f>
        <v>â‚¬58,775</v>
      </c>
      <c r="O436" t="str" cm="1">
        <f t="array" ref="O436">INDEX(O$2:O$310,$A436)</f>
        <v>Â£52,950</v>
      </c>
      <c r="P436" s="44" cm="1">
        <f t="array" ref="P436">INDEX(P$2:P$310,$A436)</f>
        <v>1</v>
      </c>
      <c r="Q436" s="26" cm="1">
        <f t="array" ref="Q436">INDEX(Q$2:Q$310,$A436)</f>
        <v>52950</v>
      </c>
      <c r="R436" s="17">
        <f t="shared" si="80"/>
        <v>420</v>
      </c>
      <c r="S436" s="20">
        <f t="shared" si="81"/>
        <v>78</v>
      </c>
      <c r="T436" s="18">
        <f t="shared" si="82"/>
        <v>0.186</v>
      </c>
      <c r="U436" s="12">
        <f t="shared" si="78"/>
        <v>1.0015384615384615</v>
      </c>
      <c r="V436" s="17">
        <f t="shared" si="79"/>
        <v>260.97654939291886</v>
      </c>
      <c r="W436" s="18">
        <f t="shared" si="83"/>
        <v>3.3458531973451135</v>
      </c>
      <c r="X436" s="26">
        <f t="shared" si="76"/>
        <v>202.89179285714283</v>
      </c>
    </row>
    <row r="437" spans="1:24" x14ac:dyDescent="0.35">
      <c r="A437">
        <f t="shared" si="77"/>
        <v>28</v>
      </c>
      <c r="C437">
        <v>129</v>
      </c>
      <c r="E437" t="str" cm="1">
        <f t="array" ref="E437">INDEX(E$2:E$310,$A437)</f>
        <v>Nissan Ariya e-4ORCE 87kWh - 225 kW</v>
      </c>
      <c r="F437" t="str" cm="1">
        <f t="array" ref="F437">INDEX(F$2:F$310,$A437)</f>
        <v>87 kWh useable battery          Available since July 2022</v>
      </c>
      <c r="G437" t="str" cm="1">
        <f t="array" ref="G437">INDEX(G$2:G$310,$A437)</f>
        <v>5.7 sec</v>
      </c>
      <c r="H437" t="str" cm="1">
        <f t="array" ref="H437">INDEX(H$2:H$310,$A437)</f>
        <v>200 km/h</v>
      </c>
      <c r="I437" t="str" cm="1">
        <f t="array" ref="I437">INDEX(I$2:I$310,$A437)</f>
        <v>420 km</v>
      </c>
      <c r="J437" t="str" cm="1">
        <f t="array" ref="J437">INDEX(J$2:J$310,$A437)</f>
        <v>207 Wh/km</v>
      </c>
      <c r="K437" t="str" cm="1">
        <f t="array" ref="K437">INDEX(K$2:K$310,$A437)</f>
        <v>500 km/h</v>
      </c>
      <c r="L437" t="str" cm="1">
        <f t="array" ref="L437">INDEX(L$2:L$310,$A437)</f>
        <v>All Wheel Drive</v>
      </c>
      <c r="M437" cm="1">
        <f t="array" ref="M437">INDEX(M$2:M$310,$A437)</f>
        <v>5</v>
      </c>
      <c r="N437" t="str" cm="1">
        <f t="array" ref="N437">INDEX(N$2:N$310,$A437)</f>
        <v>â‚¬61,990</v>
      </c>
      <c r="O437" t="str" cm="1">
        <f t="array" ref="O437">INDEX(O$2:O$310,$A437)</f>
        <v>Â£54,595</v>
      </c>
      <c r="P437" s="44" cm="1">
        <f t="array" ref="P437">INDEX(P$2:P$310,$A437)</f>
        <v>1</v>
      </c>
      <c r="Q437" s="26" cm="1">
        <f t="array" ref="Q437">INDEX(Q$2:Q$310,$A437)</f>
        <v>54595</v>
      </c>
      <c r="R437" s="17">
        <f t="shared" ref="R437:R465" si="84">1*LEFT(I437,FIND(" ",I437)-1)</f>
        <v>420</v>
      </c>
      <c r="S437" s="20">
        <f t="shared" ref="S437:S465" si="85">1*LEFT(F437,FIND("k",F437)-2)</f>
        <v>87</v>
      </c>
      <c r="T437" s="18">
        <f t="shared" ref="T437:T465" si="86">LEFT(J437,FIND("W",J437)-1)/1000</f>
        <v>0.20699999999999999</v>
      </c>
      <c r="U437" s="12">
        <f t="shared" si="78"/>
        <v>0.99931034482758607</v>
      </c>
      <c r="V437" s="17">
        <f t="shared" si="79"/>
        <v>260.97654939291886</v>
      </c>
      <c r="W437" s="18">
        <f t="shared" ref="W437:W466" si="87">V437/S437</f>
        <v>2.9997304527921709</v>
      </c>
      <c r="X437" s="26">
        <f t="shared" ref="X437:X495" si="88">Q437/V437</f>
        <v>209.19504119047619</v>
      </c>
    </row>
    <row r="438" spans="1:24" x14ac:dyDescent="0.35">
      <c r="A438">
        <f t="shared" ref="A438:A494" si="89">MATCH($C438,$C$2:$C$310,0)</f>
        <v>59</v>
      </c>
      <c r="C438">
        <v>130</v>
      </c>
      <c r="E438" t="str" cm="1">
        <f t="array" ref="E438">INDEX(E$2:E$310,$A438)</f>
        <v>Audi e-tron GT quattro</v>
      </c>
      <c r="F438" t="str" cm="1">
        <f t="array" ref="F438">INDEX(F$2:F$310,$A438)</f>
        <v>85 kWh useable battery          Available since March 2021</v>
      </c>
      <c r="G438" t="str" cm="1">
        <f t="array" ref="G438">INDEX(G$2:G$310,$A438)</f>
        <v>4.1 sec</v>
      </c>
      <c r="H438" t="str" cm="1">
        <f t="array" ref="H438">INDEX(H$2:H$310,$A438)</f>
        <v>245 km/h</v>
      </c>
      <c r="I438" t="str" cm="1">
        <f t="array" ref="I438">INDEX(I$2:I$310,$A438)</f>
        <v>420 km</v>
      </c>
      <c r="J438" t="str" cm="1">
        <f t="array" ref="J438">INDEX(J$2:J$310,$A438)</f>
        <v>202 Wh/km</v>
      </c>
      <c r="K438" t="str" cm="1">
        <f t="array" ref="K438">INDEX(K$2:K$310,$A438)</f>
        <v>1030 km/h</v>
      </c>
      <c r="L438" t="str" cm="1">
        <f t="array" ref="L438">INDEX(L$2:L$310,$A438)</f>
        <v>All Wheel Drive</v>
      </c>
      <c r="M438" cm="1">
        <f t="array" ref="M438">INDEX(M$2:M$310,$A438)</f>
        <v>4</v>
      </c>
      <c r="N438" t="str" cm="1">
        <f t="array" ref="N438">INDEX(N$2:N$310,$A438)</f>
        <v>â‚¬106,050</v>
      </c>
      <c r="O438" t="str" cm="1">
        <f t="array" ref="O438">INDEX(O$2:O$310,$A438)</f>
        <v>Â£84,000</v>
      </c>
      <c r="P438" s="44" cm="1">
        <f t="array" ref="P438">INDEX(P$2:P$310,$A438)</f>
        <v>1</v>
      </c>
      <c r="Q438" s="26" cm="1">
        <f t="array" ref="Q438">INDEX(Q$2:Q$310,$A438)</f>
        <v>84000</v>
      </c>
      <c r="R438" s="17">
        <f t="shared" si="84"/>
        <v>420</v>
      </c>
      <c r="S438" s="20">
        <f t="shared" si="85"/>
        <v>85</v>
      </c>
      <c r="T438" s="18">
        <f t="shared" si="86"/>
        <v>0.20200000000000001</v>
      </c>
      <c r="U438" s="12">
        <f t="shared" ref="U438:U494" si="90">T438/(S438/R438)</f>
        <v>0.99811764705882355</v>
      </c>
      <c r="V438" s="17">
        <f t="shared" ref="V438:V494" si="91">R438/1.60934</f>
        <v>260.97654939291886</v>
      </c>
      <c r="W438" s="18">
        <f t="shared" si="87"/>
        <v>3.0703123457990453</v>
      </c>
      <c r="X438" s="26">
        <f t="shared" si="88"/>
        <v>321.86799999999999</v>
      </c>
    </row>
    <row r="439" spans="1:24" x14ac:dyDescent="0.35">
      <c r="A439">
        <f t="shared" si="89"/>
        <v>94</v>
      </c>
      <c r="C439">
        <v>131</v>
      </c>
      <c r="E439" t="str" cm="1">
        <f t="array" ref="E439">INDEX(E$2:E$310,$A439)</f>
        <v>Audi Q4 Sportback e-tron 40</v>
      </c>
      <c r="F439" t="str" cm="1">
        <f t="array" ref="F439">INDEX(F$2:F$310,$A439)</f>
        <v>76.6 kWh useable battery          Available since August 2021</v>
      </c>
      <c r="G439" t="str" cm="1">
        <f t="array" ref="G439">INDEX(G$2:G$310,$A439)</f>
        <v>8.5 sec</v>
      </c>
      <c r="H439" t="str" cm="1">
        <f t="array" ref="H439">INDEX(H$2:H$310,$A439)</f>
        <v>160 km/h</v>
      </c>
      <c r="I439" t="str" cm="1">
        <f t="array" ref="I439">INDEX(I$2:I$310,$A439)</f>
        <v>425 km</v>
      </c>
      <c r="J439" t="str" cm="1">
        <f t="array" ref="J439">INDEX(J$2:J$310,$A439)</f>
        <v>180 Wh/km</v>
      </c>
      <c r="K439" t="str" cm="1">
        <f t="array" ref="K439">INDEX(K$2:K$310,$A439)</f>
        <v>540 km/h</v>
      </c>
      <c r="L439" t="str" cm="1">
        <f t="array" ref="L439">INDEX(L$2:L$310,$A439)</f>
        <v>Rear Wheel Drive</v>
      </c>
      <c r="M439" cm="1">
        <f t="array" ref="M439">INDEX(M$2:M$310,$A439)</f>
        <v>5</v>
      </c>
      <c r="N439" t="str" cm="1">
        <f t="array" ref="N439">INDEX(N$2:N$310,$A439)</f>
        <v>â‚¬53,900</v>
      </c>
      <c r="O439" t="str" cm="1">
        <f t="array" ref="O439">INDEX(O$2:O$310,$A439)</f>
        <v>Â£51,430</v>
      </c>
      <c r="P439" s="44" cm="1">
        <f t="array" ref="P439">INDEX(P$2:P$310,$A439)</f>
        <v>1</v>
      </c>
      <c r="Q439" s="26" cm="1">
        <f t="array" ref="Q439">INDEX(Q$2:Q$310,$A439)</f>
        <v>51430</v>
      </c>
      <c r="R439" s="17">
        <f t="shared" si="84"/>
        <v>425</v>
      </c>
      <c r="S439" s="20">
        <f t="shared" si="85"/>
        <v>76.599999999999994</v>
      </c>
      <c r="T439" s="18">
        <f t="shared" si="86"/>
        <v>0.18</v>
      </c>
      <c r="U439" s="12">
        <f t="shared" si="90"/>
        <v>0.99869451697127942</v>
      </c>
      <c r="V439" s="17">
        <f t="shared" si="91"/>
        <v>264.08341307616786</v>
      </c>
      <c r="W439" s="18">
        <f t="shared" si="87"/>
        <v>3.4475641393755598</v>
      </c>
      <c r="X439" s="26">
        <f t="shared" si="88"/>
        <v>194.74907341176473</v>
      </c>
    </row>
    <row r="440" spans="1:24" x14ac:dyDescent="0.35">
      <c r="A440">
        <f t="shared" si="89"/>
        <v>226</v>
      </c>
      <c r="C440">
        <v>132</v>
      </c>
      <c r="E440" t="str" cm="1">
        <f t="array" ref="E440">INDEX(E$2:E$310,$A440)</f>
        <v>Ford Mustang Mach-E GT</v>
      </c>
      <c r="F440" t="str" cm="1">
        <f t="array" ref="F440">INDEX(F$2:F$310,$A440)</f>
        <v>91 kWh useable battery          Available since November 2022</v>
      </c>
      <c r="G440" t="str" cm="1">
        <f t="array" ref="G440">INDEX(G$2:G$310,$A440)</f>
        <v>4.4 sec</v>
      </c>
      <c r="H440" t="str" cm="1">
        <f t="array" ref="H440">INDEX(H$2:H$310,$A440)</f>
        <v>200 km/h</v>
      </c>
      <c r="I440" t="str" cm="1">
        <f t="array" ref="I440">INDEX(I$2:I$310,$A440)</f>
        <v>425 km</v>
      </c>
      <c r="J440" t="str" cm="1">
        <f t="array" ref="J440">INDEX(J$2:J$310,$A440)</f>
        <v>214 Wh/km</v>
      </c>
      <c r="K440" t="str" cm="1">
        <f t="array" ref="K440">INDEX(K$2:K$310,$A440)</f>
        <v>380 km/h</v>
      </c>
      <c r="L440" t="str" cm="1">
        <f t="array" ref="L440">INDEX(L$2:L$310,$A440)</f>
        <v>All Wheel Drive</v>
      </c>
      <c r="M440" cm="1">
        <f t="array" ref="M440">INDEX(M$2:M$310,$A440)</f>
        <v>5</v>
      </c>
      <c r="N440" t="str" cm="1">
        <f t="array" ref="N440">INDEX(N$2:N$310,$A440)</f>
        <v>â‚¬86,200</v>
      </c>
      <c r="O440" t="str" cm="1">
        <f t="array" ref="O440">INDEX(O$2:O$310,$A440)</f>
        <v>Â£74,540</v>
      </c>
      <c r="P440" s="44" cm="1">
        <f t="array" ref="P440">INDEX(P$2:P$310,$A440)</f>
        <v>1</v>
      </c>
      <c r="Q440" s="26" cm="1">
        <f t="array" ref="Q440">INDEX(Q$2:Q$310,$A440)</f>
        <v>74540</v>
      </c>
      <c r="R440" s="17">
        <f t="shared" si="84"/>
        <v>425</v>
      </c>
      <c r="S440" s="20">
        <f t="shared" si="85"/>
        <v>91</v>
      </c>
      <c r="T440" s="18">
        <f t="shared" si="86"/>
        <v>0.214</v>
      </c>
      <c r="U440" s="12">
        <f t="shared" si="90"/>
        <v>0.99945054945054945</v>
      </c>
      <c r="V440" s="17">
        <f t="shared" si="91"/>
        <v>264.08341307616786</v>
      </c>
      <c r="W440" s="18">
        <f t="shared" si="87"/>
        <v>2.902015528309537</v>
      </c>
      <c r="X440" s="26">
        <f t="shared" si="88"/>
        <v>282.2593025882353</v>
      </c>
    </row>
    <row r="441" spans="1:24" x14ac:dyDescent="0.35">
      <c r="A441">
        <f t="shared" si="89"/>
        <v>7</v>
      </c>
      <c r="C441">
        <v>133</v>
      </c>
      <c r="E441" t="str" cm="1">
        <f t="array" ref="E441">INDEX(E$2:E$310,$A441)</f>
        <v>Porsche Taycan 4 Cross Turismo</v>
      </c>
      <c r="F441" t="str" cm="1">
        <f t="array" ref="F441">INDEX(F$2:F$310,$A441)</f>
        <v>83.7 kWh useable battery          Available since July 2021</v>
      </c>
      <c r="G441" t="str" cm="1">
        <f t="array" ref="G441">INDEX(G$2:G$310,$A441)</f>
        <v>5.1 sec</v>
      </c>
      <c r="H441" t="str" cm="1">
        <f t="array" ref="H441">INDEX(H$2:H$310,$A441)</f>
        <v>220 km/h</v>
      </c>
      <c r="I441" t="str" cm="1">
        <f t="array" ref="I441">INDEX(I$2:I$310,$A441)</f>
        <v>425 km</v>
      </c>
      <c r="J441" t="str" cm="1">
        <f t="array" ref="J441">INDEX(J$2:J$310,$A441)</f>
        <v>197 Wh/km</v>
      </c>
      <c r="K441" t="str" cm="1">
        <f t="array" ref="K441">INDEX(K$2:K$310,$A441)</f>
        <v>1050 km/h</v>
      </c>
      <c r="L441" t="str" cm="1">
        <f t="array" ref="L441">INDEX(L$2:L$310,$A441)</f>
        <v>All Wheel Drive</v>
      </c>
      <c r="M441" cm="1">
        <f t="array" ref="M441">INDEX(M$2:M$310,$A441)</f>
        <v>4</v>
      </c>
      <c r="N441" t="str" cm="1">
        <f t="array" ref="N441">INDEX(N$2:N$310,$A441)</f>
        <v>â‚¬98,514</v>
      </c>
      <c r="O441" t="str" cm="1">
        <f t="array" ref="O441">INDEX(O$2:O$310,$A441)</f>
        <v>Â£84,500</v>
      </c>
      <c r="P441" s="44" cm="1">
        <f t="array" ref="P441">INDEX(P$2:P$310,$A441)</f>
        <v>1</v>
      </c>
      <c r="Q441" s="26" cm="1">
        <f t="array" ref="Q441">INDEX(Q$2:Q$310,$A441)</f>
        <v>84500</v>
      </c>
      <c r="R441" s="17">
        <f t="shared" si="84"/>
        <v>425</v>
      </c>
      <c r="S441" s="20">
        <f t="shared" si="85"/>
        <v>83.7</v>
      </c>
      <c r="T441" s="18">
        <f t="shared" si="86"/>
        <v>0.19700000000000001</v>
      </c>
      <c r="U441" s="12">
        <f t="shared" si="90"/>
        <v>1.0002986857825569</v>
      </c>
      <c r="V441" s="17">
        <f t="shared" si="91"/>
        <v>264.08341307616786</v>
      </c>
      <c r="W441" s="18">
        <f t="shared" si="87"/>
        <v>3.1551184357965094</v>
      </c>
      <c r="X441" s="26">
        <f t="shared" si="88"/>
        <v>319.97465882352941</v>
      </c>
    </row>
    <row r="442" spans="1:24" x14ac:dyDescent="0.35">
      <c r="A442">
        <f t="shared" si="89"/>
        <v>62</v>
      </c>
      <c r="C442">
        <v>134</v>
      </c>
      <c r="E442" t="str" cm="1">
        <f t="array" ref="E442">INDEX(E$2:E$310,$A442)</f>
        <v>Porsche Taycan 4S Cross Turismo</v>
      </c>
      <c r="F442" t="str" cm="1">
        <f t="array" ref="F442">INDEX(F$2:F$310,$A442)</f>
        <v>83.7 kWh useable battery          Available since July 2021</v>
      </c>
      <c r="G442" t="str" cm="1">
        <f t="array" ref="G442">INDEX(G$2:G$310,$A442)</f>
        <v>4.1 sec</v>
      </c>
      <c r="H442" t="str" cm="1">
        <f t="array" ref="H442">INDEX(H$2:H$310,$A442)</f>
        <v>240 km/h</v>
      </c>
      <c r="I442" t="str" cm="1">
        <f t="array" ref="I442">INDEX(I$2:I$310,$A442)</f>
        <v>425 km</v>
      </c>
      <c r="J442" t="str" cm="1">
        <f t="array" ref="J442">INDEX(J$2:J$310,$A442)</f>
        <v>197 Wh/km</v>
      </c>
      <c r="K442" t="str" cm="1">
        <f t="array" ref="K442">INDEX(K$2:K$310,$A442)</f>
        <v>1050 km/h</v>
      </c>
      <c r="L442" t="str" cm="1">
        <f t="array" ref="L442">INDEX(L$2:L$310,$A442)</f>
        <v>All Wheel Drive</v>
      </c>
      <c r="M442" cm="1">
        <f t="array" ref="M442">INDEX(M$2:M$310,$A442)</f>
        <v>4</v>
      </c>
      <c r="N442" t="str" cm="1">
        <f t="array" ref="N442">INDEX(N$2:N$310,$A442)</f>
        <v>â‚¬114,222</v>
      </c>
      <c r="O442" t="str" cm="1">
        <f t="array" ref="O442">INDEX(O$2:O$310,$A442)</f>
        <v>Â£91,000</v>
      </c>
      <c r="P442" s="44" cm="1">
        <f t="array" ref="P442">INDEX(P$2:P$310,$A442)</f>
        <v>1</v>
      </c>
      <c r="Q442" s="26" cm="1">
        <f t="array" ref="Q442">INDEX(Q$2:Q$310,$A442)</f>
        <v>91000</v>
      </c>
      <c r="R442" s="17">
        <f t="shared" si="84"/>
        <v>425</v>
      </c>
      <c r="S442" s="20">
        <f t="shared" si="85"/>
        <v>83.7</v>
      </c>
      <c r="T442" s="18">
        <f t="shared" si="86"/>
        <v>0.19700000000000001</v>
      </c>
      <c r="U442" s="12">
        <f t="shared" si="90"/>
        <v>1.0002986857825569</v>
      </c>
      <c r="V442" s="17">
        <f t="shared" si="91"/>
        <v>264.08341307616786</v>
      </c>
      <c r="W442" s="18">
        <f t="shared" si="87"/>
        <v>3.1551184357965094</v>
      </c>
      <c r="X442" s="26">
        <f t="shared" si="88"/>
        <v>344.58809411764707</v>
      </c>
    </row>
    <row r="443" spans="1:24" x14ac:dyDescent="0.35">
      <c r="A443">
        <f t="shared" si="89"/>
        <v>113</v>
      </c>
      <c r="C443">
        <v>135</v>
      </c>
      <c r="E443" t="str" cm="1">
        <f t="array" ref="E443">INDEX(E$2:E$310,$A443)</f>
        <v>Porsche Taycan GTS Sport Turismo</v>
      </c>
      <c r="F443" t="str" cm="1">
        <f t="array" ref="F443">INDEX(F$2:F$310,$A443)</f>
        <v>83.7 kWh useable battery          Available since February 2022</v>
      </c>
      <c r="G443" t="str" cm="1">
        <f t="array" ref="G443">INDEX(G$2:G$310,$A443)</f>
        <v>3.7 sec</v>
      </c>
      <c r="H443" t="str" cm="1">
        <f t="array" ref="H443">INDEX(H$2:H$310,$A443)</f>
        <v>250 km/h</v>
      </c>
      <c r="I443" t="str" cm="1">
        <f t="array" ref="I443">INDEX(I$2:I$310,$A443)</f>
        <v>425 km</v>
      </c>
      <c r="J443" t="str" cm="1">
        <f t="array" ref="J443">INDEX(J$2:J$310,$A443)</f>
        <v>197 Wh/km</v>
      </c>
      <c r="K443" t="str" cm="1">
        <f t="array" ref="K443">INDEX(K$2:K$310,$A443)</f>
        <v>1050 km/h</v>
      </c>
      <c r="L443" t="str" cm="1">
        <f t="array" ref="L443">INDEX(L$2:L$310,$A443)</f>
        <v>All Wheel Drive</v>
      </c>
      <c r="M443" cm="1">
        <f t="array" ref="M443">INDEX(M$2:M$310,$A443)</f>
        <v>4</v>
      </c>
      <c r="N443" t="str" cm="1">
        <f t="array" ref="N443">INDEX(N$2:N$310,$A443)</f>
        <v>â‚¬135,166</v>
      </c>
      <c r="O443" t="str" cm="1">
        <f t="array" ref="O443">INDEX(O$2:O$310,$A443)</f>
        <v>Â£107,000</v>
      </c>
      <c r="P443" s="44" cm="1">
        <f t="array" ref="P443">INDEX(P$2:P$310,$A443)</f>
        <v>1</v>
      </c>
      <c r="Q443" s="26" cm="1">
        <f t="array" ref="Q443">INDEX(Q$2:Q$310,$A443)</f>
        <v>107000</v>
      </c>
      <c r="R443" s="17">
        <f t="shared" si="84"/>
        <v>425</v>
      </c>
      <c r="S443" s="20">
        <f t="shared" si="85"/>
        <v>83.7</v>
      </c>
      <c r="T443" s="18">
        <f t="shared" si="86"/>
        <v>0.19700000000000001</v>
      </c>
      <c r="U443" s="12">
        <f t="shared" si="90"/>
        <v>1.0002986857825569</v>
      </c>
      <c r="V443" s="17">
        <f t="shared" si="91"/>
        <v>264.08341307616786</v>
      </c>
      <c r="W443" s="18">
        <f t="shared" si="87"/>
        <v>3.1551184357965094</v>
      </c>
      <c r="X443" s="26">
        <f t="shared" si="88"/>
        <v>405.17501176470591</v>
      </c>
    </row>
    <row r="444" spans="1:24" x14ac:dyDescent="0.35">
      <c r="A444">
        <f t="shared" si="89"/>
        <v>233</v>
      </c>
      <c r="C444">
        <v>136</v>
      </c>
      <c r="E444" t="str" cm="1">
        <f t="array" ref="E444">INDEX(E$2:E$310,$A444)</f>
        <v>Mercedes EQE SUV AMG 53 4MATIC+</v>
      </c>
      <c r="F444" t="str" cm="1">
        <f t="array" ref="F444">INDEX(F$2:F$310,$A444)</f>
        <v>90.6 kWh useable battery          Expected from May 2023</v>
      </c>
      <c r="G444" t="str" cm="1">
        <f t="array" ref="G444">INDEX(G$2:G$310,$A444)</f>
        <v>3.5 sec</v>
      </c>
      <c r="H444" t="str" cm="1">
        <f t="array" ref="H444">INDEX(H$2:H$310,$A444)</f>
        <v>240 km/h</v>
      </c>
      <c r="I444" t="str" cm="1">
        <f t="array" ref="I444">INDEX(I$2:I$310,$A444)</f>
        <v>425 km</v>
      </c>
      <c r="J444" t="str" cm="1">
        <f t="array" ref="J444">INDEX(J$2:J$310,$A444)</f>
        <v>213 Wh/km</v>
      </c>
      <c r="K444" t="str" cm="1">
        <f t="array" ref="K444">INDEX(K$2:K$310,$A444)</f>
        <v>630 km/h</v>
      </c>
      <c r="L444" t="str" cm="1">
        <f t="array" ref="L444">INDEX(L$2:L$310,$A444)</f>
        <v>All Wheel Drive</v>
      </c>
      <c r="M444" cm="1">
        <f t="array" ref="M444">INDEX(M$2:M$310,$A444)</f>
        <v>5</v>
      </c>
      <c r="N444" t="str" cm="1">
        <f t="array" ref="N444">INDEX(N$2:N$310,$A444)</f>
        <v>â‚¬130,000</v>
      </c>
      <c r="O444" t="str" cm="1">
        <f t="array" ref="O444">INDEX(O$2:O$310,$A444)</f>
        <v>Â£120,000</v>
      </c>
      <c r="P444" s="44" cm="1">
        <f t="array" ref="P444">INDEX(P$2:P$310,$A444)</f>
        <v>1</v>
      </c>
      <c r="Q444" s="26" cm="1">
        <f t="array" ref="Q444">INDEX(Q$2:Q$310,$A444)</f>
        <v>120000</v>
      </c>
      <c r="R444" s="17">
        <f t="shared" si="84"/>
        <v>425</v>
      </c>
      <c r="S444" s="20">
        <f t="shared" si="85"/>
        <v>90.6</v>
      </c>
      <c r="T444" s="18">
        <f t="shared" si="86"/>
        <v>0.21299999999999999</v>
      </c>
      <c r="U444" s="12">
        <f t="shared" si="90"/>
        <v>0.9991721854304636</v>
      </c>
      <c r="V444" s="17">
        <f t="shared" si="91"/>
        <v>264.08341307616786</v>
      </c>
      <c r="W444" s="18">
        <f t="shared" si="87"/>
        <v>2.9148279588981003</v>
      </c>
      <c r="X444" s="26">
        <f t="shared" si="88"/>
        <v>454.40188235294119</v>
      </c>
    </row>
    <row r="445" spans="1:24" x14ac:dyDescent="0.35">
      <c r="A445">
        <f t="shared" si="89"/>
        <v>108</v>
      </c>
      <c r="C445">
        <v>138</v>
      </c>
      <c r="E445" t="str" cm="1">
        <f t="array" ref="E445">INDEX(E$2:E$310,$A445)</f>
        <v>Volkswagen ID.5 Pro</v>
      </c>
      <c r="F445" t="str" cm="1">
        <f t="array" ref="F445">INDEX(F$2:F$310,$A445)</f>
        <v>77 kWh useable battery          Available since March 2022</v>
      </c>
      <c r="G445" t="str" cm="1">
        <f t="array" ref="G445">INDEX(G$2:G$310,$A445)</f>
        <v>10.4 sec</v>
      </c>
      <c r="H445" t="str" cm="1">
        <f t="array" ref="H445">INDEX(H$2:H$310,$A445)</f>
        <v>160 km/h</v>
      </c>
      <c r="I445" t="str" cm="1">
        <f t="array" ref="I445">INDEX(I$2:I$310,$A445)</f>
        <v>430 km</v>
      </c>
      <c r="J445" t="str" cm="1">
        <f t="array" ref="J445">INDEX(J$2:J$310,$A445)</f>
        <v>179 Wh/km</v>
      </c>
      <c r="K445" t="str" cm="1">
        <f t="array" ref="K445">INDEX(K$2:K$310,$A445)</f>
        <v>540 km/h</v>
      </c>
      <c r="L445" t="str" cm="1">
        <f t="array" ref="L445">INDEX(L$2:L$310,$A445)</f>
        <v>Rear Wheel Drive</v>
      </c>
      <c r="M445" cm="1">
        <f t="array" ref="M445">INDEX(M$2:M$310,$A445)</f>
        <v>5</v>
      </c>
      <c r="N445" t="str" cm="1">
        <f t="array" ref="N445">INDEX(N$2:N$310,$A445)</f>
        <v>â‚¬47,935</v>
      </c>
      <c r="O445" t="str" cm="1">
        <f t="array" ref="O445">INDEX(O$2:O$310,$A445)</f>
        <v>Â£50,710</v>
      </c>
      <c r="P445" s="44" cm="1">
        <f t="array" ref="P445">INDEX(P$2:P$310,$A445)</f>
        <v>1</v>
      </c>
      <c r="Q445" s="26" cm="1">
        <f t="array" ref="Q445">INDEX(Q$2:Q$310,$A445)</f>
        <v>50710</v>
      </c>
      <c r="R445" s="17">
        <f t="shared" si="84"/>
        <v>430</v>
      </c>
      <c r="S445" s="20">
        <f t="shared" si="85"/>
        <v>77</v>
      </c>
      <c r="T445" s="18">
        <f t="shared" si="86"/>
        <v>0.17899999999999999</v>
      </c>
      <c r="U445" s="12">
        <f t="shared" si="90"/>
        <v>0.99961038961038962</v>
      </c>
      <c r="V445" s="17">
        <f t="shared" si="91"/>
        <v>267.19027675941692</v>
      </c>
      <c r="W445" s="18">
        <f t="shared" si="87"/>
        <v>3.470003594278142</v>
      </c>
      <c r="X445" s="26">
        <f t="shared" si="88"/>
        <v>189.78984046511627</v>
      </c>
    </row>
    <row r="446" spans="1:24" x14ac:dyDescent="0.35">
      <c r="A446">
        <f t="shared" si="89"/>
        <v>109</v>
      </c>
      <c r="C446">
        <v>139</v>
      </c>
      <c r="E446" t="str" cm="1">
        <f t="array" ref="E446">INDEX(E$2:E$310,$A446)</f>
        <v>Volkswagen ID.5 Pro Performance</v>
      </c>
      <c r="F446" t="str" cm="1">
        <f t="array" ref="F446">INDEX(F$2:F$310,$A446)</f>
        <v>77 kWh useable battery          Available since March 2022</v>
      </c>
      <c r="G446" t="str" cm="1">
        <f t="array" ref="G446">INDEX(G$2:G$310,$A446)</f>
        <v>8.4 sec</v>
      </c>
      <c r="H446" t="str" cm="1">
        <f t="array" ref="H446">INDEX(H$2:H$310,$A446)</f>
        <v>160 km/h</v>
      </c>
      <c r="I446" t="str" cm="1">
        <f t="array" ref="I446">INDEX(I$2:I$310,$A446)</f>
        <v>430 km</v>
      </c>
      <c r="J446" t="str" cm="1">
        <f t="array" ref="J446">INDEX(J$2:J$310,$A446)</f>
        <v>179 Wh/km</v>
      </c>
      <c r="K446" t="str" cm="1">
        <f t="array" ref="K446">INDEX(K$2:K$310,$A446)</f>
        <v>540 km/h</v>
      </c>
      <c r="L446" t="str" cm="1">
        <f t="array" ref="L446">INDEX(L$2:L$310,$A446)</f>
        <v>Rear Wheel Drive</v>
      </c>
      <c r="M446" cm="1">
        <f t="array" ref="M446">INDEX(M$2:M$310,$A446)</f>
        <v>5</v>
      </c>
      <c r="N446" t="str" cm="1">
        <f t="array" ref="N446">INDEX(N$2:N$310,$A446)</f>
        <v>â‚¬48,970</v>
      </c>
      <c r="O446" t="str" cm="1">
        <f t="array" ref="O446">INDEX(O$2:O$310,$A446)</f>
        <v>Â£52,185</v>
      </c>
      <c r="P446" s="44" cm="1">
        <f t="array" ref="P446">INDEX(P$2:P$310,$A446)</f>
        <v>1</v>
      </c>
      <c r="Q446" s="26" cm="1">
        <f t="array" ref="Q446">INDEX(Q$2:Q$310,$A446)</f>
        <v>52185</v>
      </c>
      <c r="R446" s="17">
        <f t="shared" si="84"/>
        <v>430</v>
      </c>
      <c r="S446" s="20">
        <f t="shared" si="85"/>
        <v>77</v>
      </c>
      <c r="T446" s="18">
        <f t="shared" si="86"/>
        <v>0.17899999999999999</v>
      </c>
      <c r="U446" s="12">
        <f t="shared" si="90"/>
        <v>0.99961038961038962</v>
      </c>
      <c r="V446" s="17">
        <f t="shared" si="91"/>
        <v>267.19027675941692</v>
      </c>
      <c r="W446" s="18">
        <f t="shared" si="87"/>
        <v>3.470003594278142</v>
      </c>
      <c r="X446" s="26">
        <f t="shared" si="88"/>
        <v>195.31025093023254</v>
      </c>
    </row>
    <row r="447" spans="1:24" x14ac:dyDescent="0.35">
      <c r="A447">
        <f t="shared" si="89"/>
        <v>157</v>
      </c>
      <c r="C447">
        <v>140</v>
      </c>
      <c r="E447" t="str" cm="1">
        <f t="array" ref="E447">INDEX(E$2:E$310,$A447)</f>
        <v>Skoda Enyaq Coupe iV 80x</v>
      </c>
      <c r="F447" t="str" cm="1">
        <f t="array" ref="F447">INDEX(F$2:F$310,$A447)</f>
        <v>77 kWh useable battery          Available since December 2022</v>
      </c>
      <c r="G447" t="str" cm="1">
        <f t="array" ref="G447">INDEX(G$2:G$310,$A447)</f>
        <v>7.0 sec</v>
      </c>
      <c r="H447" t="str" cm="1">
        <f t="array" ref="H447">INDEX(H$2:H$310,$A447)</f>
        <v>160 km/h</v>
      </c>
      <c r="I447" t="str" cm="1">
        <f t="array" ref="I447">INDEX(I$2:I$310,$A447)</f>
        <v>430 km</v>
      </c>
      <c r="J447" t="str" cm="1">
        <f t="array" ref="J447">INDEX(J$2:J$310,$A447)</f>
        <v>179 Wh/km</v>
      </c>
      <c r="K447" t="str" cm="1">
        <f t="array" ref="K447">INDEX(K$2:K$310,$A447)</f>
        <v>540 km/h</v>
      </c>
      <c r="L447" t="str" cm="1">
        <f t="array" ref="L447">INDEX(L$2:L$310,$A447)</f>
        <v>All Wheel Drive</v>
      </c>
      <c r="M447" cm="1">
        <f t="array" ref="M447">INDEX(M$2:M$310,$A447)</f>
        <v>5</v>
      </c>
      <c r="N447" t="str" cm="1">
        <f t="array" ref="N447">INDEX(N$2:N$310,$A447)</f>
        <v>â‚¬57,000</v>
      </c>
      <c r="O447" t="str" cm="1">
        <f t="array" ref="O447">INDEX(O$2:O$310,$A447)</f>
        <v>Â£52,450</v>
      </c>
      <c r="P447" s="44" cm="1">
        <f t="array" ref="P447">INDEX(P$2:P$310,$A447)</f>
        <v>1</v>
      </c>
      <c r="Q447" s="26" cm="1">
        <f t="array" ref="Q447">INDEX(Q$2:Q$310,$A447)</f>
        <v>52450</v>
      </c>
      <c r="R447" s="17">
        <f t="shared" si="84"/>
        <v>430</v>
      </c>
      <c r="S447" s="20">
        <f t="shared" si="85"/>
        <v>77</v>
      </c>
      <c r="T447" s="18">
        <f t="shared" si="86"/>
        <v>0.17899999999999999</v>
      </c>
      <c r="U447" s="12">
        <f t="shared" si="90"/>
        <v>0.99961038961038962</v>
      </c>
      <c r="V447" s="17">
        <f t="shared" si="91"/>
        <v>267.19027675941692</v>
      </c>
      <c r="W447" s="18">
        <f t="shared" si="87"/>
        <v>3.470003594278142</v>
      </c>
      <c r="X447" s="26">
        <f t="shared" si="88"/>
        <v>196.30205348837208</v>
      </c>
    </row>
    <row r="448" spans="1:24" x14ac:dyDescent="0.35">
      <c r="A448">
        <f t="shared" si="89"/>
        <v>151</v>
      </c>
      <c r="C448">
        <v>141</v>
      </c>
      <c r="E448" t="str" cm="1">
        <f t="array" ref="E448">INDEX(E$2:E$310,$A448)</f>
        <v>Porsche Taycan 4S Plus Sport Turismo</v>
      </c>
      <c r="F448" t="str" cm="1">
        <f t="array" ref="F448">INDEX(F$2:F$310,$A448)</f>
        <v>83.7 kWh useable battery          Available since March 2022</v>
      </c>
      <c r="G448" t="str" cm="1">
        <f t="array" ref="G448">INDEX(G$2:G$310,$A448)</f>
        <v>4.0 sec</v>
      </c>
      <c r="H448" t="str" cm="1">
        <f t="array" ref="H448">INDEX(H$2:H$310,$A448)</f>
        <v>250 km/h</v>
      </c>
      <c r="I448" t="str" cm="1">
        <f t="array" ref="I448">INDEX(I$2:I$310,$A448)</f>
        <v>430 km</v>
      </c>
      <c r="J448" t="str" cm="1">
        <f t="array" ref="J448">INDEX(J$2:J$310,$A448)</f>
        <v>195 Wh/km</v>
      </c>
      <c r="K448" t="str" cm="1">
        <f t="array" ref="K448">INDEX(K$2:K$310,$A448)</f>
        <v>1060 km/h</v>
      </c>
      <c r="L448" t="str" cm="1">
        <f t="array" ref="L448">INDEX(L$2:L$310,$A448)</f>
        <v>All Wheel Drive</v>
      </c>
      <c r="M448" cm="1">
        <f t="array" ref="M448">INDEX(M$2:M$310,$A448)</f>
        <v>4</v>
      </c>
      <c r="N448" t="str" cm="1">
        <f t="array" ref="N448">INDEX(N$2:N$310,$A448)</f>
        <v>â‚¬115,341</v>
      </c>
      <c r="O448" t="str" cm="1">
        <f t="array" ref="O448">INDEX(O$2:O$310,$A448)</f>
        <v>Â£91,406</v>
      </c>
      <c r="P448" s="44" cm="1">
        <f t="array" ref="P448">INDEX(P$2:P$310,$A448)</f>
        <v>1</v>
      </c>
      <c r="Q448" s="26" cm="1">
        <f t="array" ref="Q448">INDEX(Q$2:Q$310,$A448)</f>
        <v>91406</v>
      </c>
      <c r="R448" s="17">
        <f t="shared" si="84"/>
        <v>430</v>
      </c>
      <c r="S448" s="20">
        <f t="shared" si="85"/>
        <v>83.7</v>
      </c>
      <c r="T448" s="18">
        <f t="shared" si="86"/>
        <v>0.19500000000000001</v>
      </c>
      <c r="U448" s="12">
        <f t="shared" si="90"/>
        <v>1.0017921146953404</v>
      </c>
      <c r="V448" s="17">
        <f t="shared" si="91"/>
        <v>267.19027675941692</v>
      </c>
      <c r="W448" s="18">
        <f t="shared" si="87"/>
        <v>3.1922374762176453</v>
      </c>
      <c r="X448" s="26">
        <f t="shared" si="88"/>
        <v>342.10077218604647</v>
      </c>
    </row>
    <row r="449" spans="1:24" x14ac:dyDescent="0.35">
      <c r="A449">
        <f t="shared" si="89"/>
        <v>27</v>
      </c>
      <c r="C449">
        <v>142</v>
      </c>
      <c r="E449" t="str" cm="1">
        <f t="array" ref="E449">INDEX(E$2:E$310,$A449)</f>
        <v>Nissan Ariya 87kWh</v>
      </c>
      <c r="F449" t="str" cm="1">
        <f t="array" ref="F449">INDEX(F$2:F$310,$A449)</f>
        <v>87 kWh useable battery          Available since July 2022</v>
      </c>
      <c r="G449" t="str" cm="1">
        <f t="array" ref="G449">INDEX(G$2:G$310,$A449)</f>
        <v>7.6 sec</v>
      </c>
      <c r="H449" t="str" cm="1">
        <f t="array" ref="H449">INDEX(H$2:H$310,$A449)</f>
        <v>160 km/h</v>
      </c>
      <c r="I449" t="str" cm="1">
        <f t="array" ref="I449">INDEX(I$2:I$310,$A449)</f>
        <v>435 km</v>
      </c>
      <c r="J449" t="str" cm="1">
        <f t="array" ref="J449">INDEX(J$2:J$310,$A449)</f>
        <v>200 Wh/km</v>
      </c>
      <c r="K449" t="str" cm="1">
        <f t="array" ref="K449">INDEX(K$2:K$310,$A449)</f>
        <v>520 km/h</v>
      </c>
      <c r="L449" t="str" cm="1">
        <f t="array" ref="L449">INDEX(L$2:L$310,$A449)</f>
        <v>Front Wheel Drive</v>
      </c>
      <c r="M449" cm="1">
        <f t="array" ref="M449">INDEX(M$2:M$310,$A449)</f>
        <v>5</v>
      </c>
      <c r="N449" t="str" cm="1">
        <f t="array" ref="N449">INDEX(N$2:N$310,$A449)</f>
        <v>â‚¬58,990</v>
      </c>
      <c r="O449" t="str" cm="1">
        <f t="array" ref="O449">INDEX(O$2:O$310,$A449)</f>
        <v>Â£51,895</v>
      </c>
      <c r="P449" s="44" cm="1">
        <f t="array" ref="P449">INDEX(P$2:P$310,$A449)</f>
        <v>1</v>
      </c>
      <c r="Q449" s="26" cm="1">
        <f t="array" ref="Q449">INDEX(Q$2:Q$310,$A449)</f>
        <v>51895</v>
      </c>
      <c r="R449" s="17">
        <f t="shared" si="84"/>
        <v>435</v>
      </c>
      <c r="S449" s="20">
        <f t="shared" si="85"/>
        <v>87</v>
      </c>
      <c r="T449" s="18">
        <f t="shared" si="86"/>
        <v>0.2</v>
      </c>
      <c r="U449" s="12">
        <f t="shared" si="90"/>
        <v>1</v>
      </c>
      <c r="V449" s="17">
        <f t="shared" si="91"/>
        <v>270.29714044266592</v>
      </c>
      <c r="W449" s="18">
        <f t="shared" si="87"/>
        <v>3.1068636832490335</v>
      </c>
      <c r="X449" s="26">
        <f t="shared" si="88"/>
        <v>191.99241218390804</v>
      </c>
    </row>
    <row r="450" spans="1:24" x14ac:dyDescent="0.35">
      <c r="A450">
        <f t="shared" si="89"/>
        <v>146</v>
      </c>
      <c r="C450">
        <v>143</v>
      </c>
      <c r="E450" t="str" cm="1">
        <f t="array" ref="E450">INDEX(E$2:E$310,$A450)</f>
        <v>Tesla Model Y Long Range Dual Motor</v>
      </c>
      <c r="F450" t="str" cm="1">
        <f t="array" ref="F450">INDEX(F$2:F$310,$A450)</f>
        <v>75 kWh useable battery          Available since February 2022</v>
      </c>
      <c r="G450" t="str" cm="1">
        <f t="array" ref="G450">INDEX(G$2:G$310,$A450)</f>
        <v>5.0 sec</v>
      </c>
      <c r="H450" t="str" cm="1">
        <f t="array" ref="H450">INDEX(H$2:H$310,$A450)</f>
        <v>217 km/h</v>
      </c>
      <c r="I450" t="str" cm="1">
        <f t="array" ref="I450">INDEX(I$2:I$310,$A450)</f>
        <v>435 km</v>
      </c>
      <c r="J450" t="str" cm="1">
        <f t="array" ref="J450">INDEX(J$2:J$310,$A450)</f>
        <v>172 Wh/km</v>
      </c>
      <c r="K450" t="str" cm="1">
        <f t="array" ref="K450">INDEX(K$2:K$310,$A450)</f>
        <v>670 km/h</v>
      </c>
      <c r="L450" t="str" cm="1">
        <f t="array" ref="L450">INDEX(L$2:L$310,$A450)</f>
        <v>All Wheel Drive</v>
      </c>
      <c r="M450" cm="1">
        <f t="array" ref="M450">INDEX(M$2:M$310,$A450)</f>
        <v>5</v>
      </c>
      <c r="N450" t="str" cm="1">
        <f t="array" ref="N450">INDEX(N$2:N$310,$A450)</f>
        <v>â‚¬59,017</v>
      </c>
      <c r="O450" t="str" cm="1">
        <f t="array" ref="O450">INDEX(O$2:O$310,$A450)</f>
        <v>Â£52,990</v>
      </c>
      <c r="P450" s="44" cm="1">
        <f t="array" ref="P450">INDEX(P$2:P$310,$A450)</f>
        <v>1</v>
      </c>
      <c r="Q450" s="26" cm="1">
        <f t="array" ref="Q450">INDEX(Q$2:Q$310,$A450)</f>
        <v>52990</v>
      </c>
      <c r="R450" s="17">
        <f t="shared" si="84"/>
        <v>435</v>
      </c>
      <c r="S450" s="20">
        <f t="shared" si="85"/>
        <v>75</v>
      </c>
      <c r="T450" s="18">
        <f t="shared" si="86"/>
        <v>0.17199999999999999</v>
      </c>
      <c r="U450" s="12">
        <f t="shared" si="90"/>
        <v>0.99759999999999982</v>
      </c>
      <c r="V450" s="17">
        <f t="shared" si="91"/>
        <v>270.29714044266592</v>
      </c>
      <c r="W450" s="18">
        <f t="shared" si="87"/>
        <v>3.6039618725688789</v>
      </c>
      <c r="X450" s="26">
        <f t="shared" si="88"/>
        <v>196.04350942528737</v>
      </c>
    </row>
    <row r="451" spans="1:24" x14ac:dyDescent="0.35">
      <c r="A451">
        <f t="shared" si="89"/>
        <v>88</v>
      </c>
      <c r="C451">
        <v>144</v>
      </c>
      <c r="E451" t="str" cm="1">
        <f t="array" ref="E451">INDEX(E$2:E$310,$A451)</f>
        <v>BMW i4 M50</v>
      </c>
      <c r="F451" t="str" cm="1">
        <f t="array" ref="F451">INDEX(F$2:F$310,$A451)</f>
        <v>80.7 kWh useable battery          Available since November 2021</v>
      </c>
      <c r="G451" t="str" cm="1">
        <f t="array" ref="G451">INDEX(G$2:G$310,$A451)</f>
        <v>3.9 sec</v>
      </c>
      <c r="H451" t="str" cm="1">
        <f t="array" ref="H451">INDEX(H$2:H$310,$A451)</f>
        <v>225 km/h</v>
      </c>
      <c r="I451" t="str" cm="1">
        <f t="array" ref="I451">INDEX(I$2:I$310,$A451)</f>
        <v>435 km</v>
      </c>
      <c r="J451" t="str" cm="1">
        <f t="array" ref="J451">INDEX(J$2:J$310,$A451)</f>
        <v>186 Wh/km</v>
      </c>
      <c r="K451" t="str" cm="1">
        <f t="array" ref="K451">INDEX(K$2:K$310,$A451)</f>
        <v>670 km/h</v>
      </c>
      <c r="L451" t="str" cm="1">
        <f t="array" ref="L451">INDEX(L$2:L$310,$A451)</f>
        <v>All Wheel Drive</v>
      </c>
      <c r="M451" cm="1">
        <f t="array" ref="M451">INDEX(M$2:M$310,$A451)</f>
        <v>5</v>
      </c>
      <c r="N451" t="str" cm="1">
        <f t="array" ref="N451">INDEX(N$2:N$310,$A451)</f>
        <v>â‚¬70,800</v>
      </c>
      <c r="O451" t="str" cm="1">
        <f t="array" ref="O451">INDEX(O$2:O$310,$A451)</f>
        <v>Â£71,085</v>
      </c>
      <c r="P451" s="44" cm="1">
        <f t="array" ref="P451">INDEX(P$2:P$310,$A451)</f>
        <v>1</v>
      </c>
      <c r="Q451" s="26" cm="1">
        <f t="array" ref="Q451">INDEX(Q$2:Q$310,$A451)</f>
        <v>71085</v>
      </c>
      <c r="R451" s="17">
        <f t="shared" si="84"/>
        <v>435</v>
      </c>
      <c r="S451" s="20">
        <f t="shared" si="85"/>
        <v>80.7</v>
      </c>
      <c r="T451" s="18">
        <f t="shared" si="86"/>
        <v>0.186</v>
      </c>
      <c r="U451" s="12">
        <f t="shared" si="90"/>
        <v>1.0026022304832714</v>
      </c>
      <c r="V451" s="17">
        <f t="shared" si="91"/>
        <v>270.29714044266592</v>
      </c>
      <c r="W451" s="18">
        <f t="shared" si="87"/>
        <v>3.3494069447666162</v>
      </c>
      <c r="X451" s="26">
        <f t="shared" si="88"/>
        <v>262.98835379310344</v>
      </c>
    </row>
    <row r="452" spans="1:24" x14ac:dyDescent="0.35">
      <c r="A452">
        <f t="shared" si="89"/>
        <v>285</v>
      </c>
      <c r="C452">
        <v>145</v>
      </c>
      <c r="E452" t="str" cm="1">
        <f t="array" ref="E452">INDEX(E$2:E$310,$A452)</f>
        <v>Polestar 2 Long Range Single Motor</v>
      </c>
      <c r="F452" t="str" cm="1">
        <f t="array" ref="F452">INDEX(F$2:F$310,$A452)</f>
        <v>78 kWh useable battery          Available since January 2023</v>
      </c>
      <c r="G452" t="str" cm="1">
        <f t="array" ref="G452">INDEX(G$2:G$310,$A452)</f>
        <v>6.2 sec</v>
      </c>
      <c r="H452" t="str" cm="1">
        <f t="array" ref="H452">INDEX(H$2:H$310,$A452)</f>
        <v>205 km/h</v>
      </c>
      <c r="I452" t="str" cm="1">
        <f t="array" ref="I452">INDEX(I$2:I$310,$A452)</f>
        <v>440 km</v>
      </c>
      <c r="J452" t="str" cm="1">
        <f t="array" ref="J452">INDEX(J$2:J$310,$A452)</f>
        <v>177 Wh/km</v>
      </c>
      <c r="K452" t="str" cm="1">
        <f t="array" ref="K452">INDEX(K$2:K$310,$A452)</f>
        <v>680 km/h</v>
      </c>
      <c r="L452" t="str" cm="1">
        <f t="array" ref="L452">INDEX(L$2:L$310,$A452)</f>
        <v>Rear Wheel Drive</v>
      </c>
      <c r="M452" cm="1">
        <f t="array" ref="M452">INDEX(M$2:M$310,$A452)</f>
        <v>5</v>
      </c>
      <c r="N452" t="str" cm="1">
        <f t="array" ref="N452">INDEX(N$2:N$310,$A452)</f>
        <v>â‚¬54,475</v>
      </c>
      <c r="O452" t="str" cm="1">
        <f t="array" ref="O452">INDEX(O$2:O$310,$A452)</f>
        <v>Â£48,950</v>
      </c>
      <c r="P452" s="44" cm="1">
        <f t="array" ref="P452">INDEX(P$2:P$310,$A452)</f>
        <v>1</v>
      </c>
      <c r="Q452" s="26" cm="1">
        <f t="array" ref="Q452">INDEX(Q$2:Q$310,$A452)</f>
        <v>48950</v>
      </c>
      <c r="R452" s="17">
        <f t="shared" si="84"/>
        <v>440</v>
      </c>
      <c r="S452" s="20">
        <f t="shared" si="85"/>
        <v>78</v>
      </c>
      <c r="T452" s="18">
        <f t="shared" si="86"/>
        <v>0.17699999999999999</v>
      </c>
      <c r="U452" s="12">
        <f t="shared" si="90"/>
        <v>0.9984615384615384</v>
      </c>
      <c r="V452" s="17">
        <f t="shared" si="91"/>
        <v>273.40400412591498</v>
      </c>
      <c r="W452" s="18">
        <f t="shared" si="87"/>
        <v>3.505179540075833</v>
      </c>
      <c r="X452" s="26">
        <f t="shared" si="88"/>
        <v>179.039075</v>
      </c>
    </row>
    <row r="453" spans="1:24" x14ac:dyDescent="0.35">
      <c r="A453">
        <f t="shared" si="89"/>
        <v>203</v>
      </c>
      <c r="C453">
        <v>146</v>
      </c>
      <c r="E453" t="str" cm="1">
        <f t="array" ref="E453">INDEX(E$2:E$310,$A453)</f>
        <v>Hyundai IONIQ 6 Long Range AWD</v>
      </c>
      <c r="F453" t="str" cm="1">
        <f t="array" ref="F453">INDEX(F$2:F$310,$A453)</f>
        <v>74 kWh useable battery          Available since November 2022</v>
      </c>
      <c r="G453" t="str" cm="1">
        <f t="array" ref="G453">INDEX(G$2:G$310,$A453)</f>
        <v>5.1 sec</v>
      </c>
      <c r="H453" t="str" cm="1">
        <f t="array" ref="H453">INDEX(H$2:H$310,$A453)</f>
        <v>185 km/h</v>
      </c>
      <c r="I453" t="str" cm="1">
        <f t="array" ref="I453">INDEX(I$2:I$310,$A453)</f>
        <v>440 km</v>
      </c>
      <c r="J453" t="str" cm="1">
        <f t="array" ref="J453">INDEX(J$2:J$310,$A453)</f>
        <v>168 Wh/km</v>
      </c>
      <c r="K453" t="str" cm="1">
        <f t="array" ref="K453">INDEX(K$2:K$310,$A453)</f>
        <v>1150 km/h</v>
      </c>
      <c r="L453" t="str" cm="1">
        <f t="array" ref="L453">INDEX(L$2:L$310,$A453)</f>
        <v>All Wheel Drive</v>
      </c>
      <c r="M453" cm="1">
        <f t="array" ref="M453">INDEX(M$2:M$310,$A453)</f>
        <v>5</v>
      </c>
      <c r="N453" t="str" cm="1">
        <f t="array" ref="N453">INDEX(N$2:N$310,$A453)</f>
        <v>â‚¬61,100</v>
      </c>
      <c r="O453" t="str" cm="1">
        <f t="array" ref="O453">INDEX(O$2:O$310,$A453)</f>
        <v>Â£50,245</v>
      </c>
      <c r="P453" s="44" cm="1">
        <f t="array" ref="P453">INDEX(P$2:P$310,$A453)</f>
        <v>1</v>
      </c>
      <c r="Q453" s="26" cm="1">
        <f t="array" ref="Q453">INDEX(Q$2:Q$310,$A453)</f>
        <v>50245</v>
      </c>
      <c r="R453" s="17">
        <f t="shared" si="84"/>
        <v>440</v>
      </c>
      <c r="S453" s="20">
        <f t="shared" si="85"/>
        <v>74</v>
      </c>
      <c r="T453" s="18">
        <f t="shared" si="86"/>
        <v>0.16800000000000001</v>
      </c>
      <c r="U453" s="12">
        <f t="shared" si="90"/>
        <v>0.99891891891891893</v>
      </c>
      <c r="V453" s="17">
        <f t="shared" si="91"/>
        <v>273.40400412591498</v>
      </c>
      <c r="W453" s="18">
        <f t="shared" si="87"/>
        <v>3.6946487044042566</v>
      </c>
      <c r="X453" s="26">
        <f t="shared" si="88"/>
        <v>183.77565522727272</v>
      </c>
    </row>
    <row r="454" spans="1:24" x14ac:dyDescent="0.35">
      <c r="A454">
        <f t="shared" si="89"/>
        <v>225</v>
      </c>
      <c r="C454">
        <v>147</v>
      </c>
      <c r="E454" t="str" cm="1">
        <f t="array" ref="E454">INDEX(E$2:E$310,$A454)</f>
        <v>Ford Mustang Mach-E ER AWD</v>
      </c>
      <c r="F454" t="str" cm="1">
        <f t="array" ref="F454">INDEX(F$2:F$310,$A454)</f>
        <v>91 kWh useable battery          Available since November 2022</v>
      </c>
      <c r="G454" t="str" cm="1">
        <f t="array" ref="G454">INDEX(G$2:G$310,$A454)</f>
        <v>5.8 sec</v>
      </c>
      <c r="H454" t="str" cm="1">
        <f t="array" ref="H454">INDEX(H$2:H$310,$A454)</f>
        <v>180 km/h</v>
      </c>
      <c r="I454" t="str" cm="1">
        <f t="array" ref="I454">INDEX(I$2:I$310,$A454)</f>
        <v>440 km</v>
      </c>
      <c r="J454" t="str" cm="1">
        <f t="array" ref="J454">INDEX(J$2:J$310,$A454)</f>
        <v>207 Wh/km</v>
      </c>
      <c r="K454" t="str" cm="1">
        <f t="array" ref="K454">INDEX(K$2:K$310,$A454)</f>
        <v>390 km/h</v>
      </c>
      <c r="L454" t="str" cm="1">
        <f t="array" ref="L454">INDEX(L$2:L$310,$A454)</f>
        <v>All Wheel Drive</v>
      </c>
      <c r="M454" cm="1">
        <f t="array" ref="M454">INDEX(M$2:M$310,$A454)</f>
        <v>5</v>
      </c>
      <c r="N454" t="str" cm="1">
        <f t="array" ref="N454">INDEX(N$2:N$310,$A454)</f>
        <v>â‚¬77,200</v>
      </c>
      <c r="O454" t="str" cm="1">
        <f t="array" ref="O454">INDEX(O$2:O$310,$A454)</f>
        <v>Â£65,405</v>
      </c>
      <c r="P454" s="44" cm="1">
        <f t="array" ref="P454">INDEX(P$2:P$310,$A454)</f>
        <v>1</v>
      </c>
      <c r="Q454" s="26" cm="1">
        <f t="array" ref="Q454">INDEX(Q$2:Q$310,$A454)</f>
        <v>65405</v>
      </c>
      <c r="R454" s="17">
        <f t="shared" si="84"/>
        <v>440</v>
      </c>
      <c r="S454" s="20">
        <f t="shared" si="85"/>
        <v>91</v>
      </c>
      <c r="T454" s="18">
        <f t="shared" si="86"/>
        <v>0.20699999999999999</v>
      </c>
      <c r="U454" s="12">
        <f t="shared" si="90"/>
        <v>1.0008791208791208</v>
      </c>
      <c r="V454" s="17">
        <f t="shared" si="91"/>
        <v>273.40400412591498</v>
      </c>
      <c r="W454" s="18">
        <f t="shared" si="87"/>
        <v>3.0044396057792855</v>
      </c>
      <c r="X454" s="26">
        <f t="shared" si="88"/>
        <v>239.2247334090909</v>
      </c>
    </row>
    <row r="455" spans="1:24" x14ac:dyDescent="0.35">
      <c r="A455">
        <f t="shared" si="89"/>
        <v>188</v>
      </c>
      <c r="C455">
        <v>148</v>
      </c>
      <c r="E455" t="str" cm="1">
        <f t="array" ref="E455">INDEX(E$2:E$310,$A455)</f>
        <v>Genesis G80 Electrified Luxury</v>
      </c>
      <c r="F455" t="str" cm="1">
        <f t="array" ref="F455">INDEX(F$2:F$310,$A455)</f>
        <v>82.5 kWh useable battery          Available since June 2022</v>
      </c>
      <c r="G455" t="str" cm="1">
        <f t="array" ref="G455">INDEX(G$2:G$310,$A455)</f>
        <v>4.9 sec</v>
      </c>
      <c r="H455" t="str" cm="1">
        <f t="array" ref="H455">INDEX(H$2:H$310,$A455)</f>
        <v>225 km/h</v>
      </c>
      <c r="I455" t="str" cm="1">
        <f t="array" ref="I455">INDEX(I$2:I$310,$A455)</f>
        <v>440 km</v>
      </c>
      <c r="J455" t="str" cm="1">
        <f t="array" ref="J455">INDEX(J$2:J$310,$A455)</f>
        <v>188 Wh/km</v>
      </c>
      <c r="K455" t="str" cm="1">
        <f t="array" ref="K455">INDEX(K$2:K$310,$A455)</f>
        <v>880 km/h</v>
      </c>
      <c r="L455" t="str" cm="1">
        <f t="array" ref="L455">INDEX(L$2:L$310,$A455)</f>
        <v>All Wheel Drive</v>
      </c>
      <c r="M455" cm="1">
        <f t="array" ref="M455">INDEX(M$2:M$310,$A455)</f>
        <v>5</v>
      </c>
      <c r="N455" t="str" cm="1">
        <f t="array" ref="N455">INDEX(N$2:N$310,$A455)</f>
        <v>â‚¬69,200</v>
      </c>
      <c r="O455" t="str" cm="1">
        <f t="array" ref="O455">INDEX(O$2:O$310,$A455)</f>
        <v>Â£69,805</v>
      </c>
      <c r="P455" s="44" cm="1">
        <f t="array" ref="P455">INDEX(P$2:P$310,$A455)</f>
        <v>1</v>
      </c>
      <c r="Q455" s="26" cm="1">
        <f t="array" ref="Q455">INDEX(Q$2:Q$310,$A455)</f>
        <v>69805</v>
      </c>
      <c r="R455" s="17">
        <f t="shared" si="84"/>
        <v>440</v>
      </c>
      <c r="S455" s="20">
        <f t="shared" si="85"/>
        <v>82.5</v>
      </c>
      <c r="T455" s="18">
        <f t="shared" si="86"/>
        <v>0.188</v>
      </c>
      <c r="U455" s="12">
        <f t="shared" si="90"/>
        <v>1.0026666666666666</v>
      </c>
      <c r="V455" s="17">
        <f t="shared" si="91"/>
        <v>273.40400412591498</v>
      </c>
      <c r="W455" s="18">
        <f t="shared" si="87"/>
        <v>3.3139879287989693</v>
      </c>
      <c r="X455" s="26">
        <f t="shared" si="88"/>
        <v>255.3181334090909</v>
      </c>
    </row>
    <row r="456" spans="1:24" x14ac:dyDescent="0.35">
      <c r="A456">
        <f t="shared" si="89"/>
        <v>240</v>
      </c>
      <c r="C456">
        <v>149</v>
      </c>
      <c r="E456" t="str" cm="1">
        <f t="array" ref="E456">INDEX(E$2:E$310,$A456)</f>
        <v>Audi Q8 e-tron Sportback 50 quattro</v>
      </c>
      <c r="F456" t="str" cm="1">
        <f t="array" ref="F456">INDEX(F$2:F$310,$A456)</f>
        <v>89 kWh useable battery          Available since December 2022</v>
      </c>
      <c r="G456" t="str" cm="1">
        <f t="array" ref="G456">INDEX(G$2:G$310,$A456)</f>
        <v>6.0 sec</v>
      </c>
      <c r="H456" t="str" cm="1">
        <f t="array" ref="H456">INDEX(H$2:H$310,$A456)</f>
        <v>200 km/h</v>
      </c>
      <c r="I456" t="str" cm="1">
        <f t="array" ref="I456">INDEX(I$2:I$310,$A456)</f>
        <v>440 km</v>
      </c>
      <c r="J456" t="str" cm="1">
        <f t="array" ref="J456">INDEX(J$2:J$310,$A456)</f>
        <v>202 Wh/km</v>
      </c>
      <c r="K456" t="str" cm="1">
        <f t="array" ref="K456">INDEX(K$2:K$310,$A456)</f>
        <v>610 km/h</v>
      </c>
      <c r="L456" t="str" cm="1">
        <f t="array" ref="L456">INDEX(L$2:L$310,$A456)</f>
        <v>All Wheel Drive</v>
      </c>
      <c r="M456" cm="1">
        <f t="array" ref="M456">INDEX(M$2:M$310,$A456)</f>
        <v>5</v>
      </c>
      <c r="N456" t="str" cm="1">
        <f t="array" ref="N456">INDEX(N$2:N$310,$A456)</f>
        <v>â‚¬76,650</v>
      </c>
      <c r="O456" t="str" cm="1">
        <f t="array" ref="O456">INDEX(O$2:O$310,$A456)</f>
        <v>Â£70,300</v>
      </c>
      <c r="P456" s="44" cm="1">
        <f t="array" ref="P456">INDEX(P$2:P$310,$A456)</f>
        <v>1</v>
      </c>
      <c r="Q456" s="26" cm="1">
        <f t="array" ref="Q456">INDEX(Q$2:Q$310,$A456)</f>
        <v>70300</v>
      </c>
      <c r="R456" s="17">
        <f t="shared" si="84"/>
        <v>440</v>
      </c>
      <c r="S456" s="20">
        <f t="shared" si="85"/>
        <v>89</v>
      </c>
      <c r="T456" s="18">
        <f t="shared" si="86"/>
        <v>0.20200000000000001</v>
      </c>
      <c r="U456" s="12">
        <f t="shared" si="90"/>
        <v>0.99865168539325855</v>
      </c>
      <c r="V456" s="17">
        <f t="shared" si="91"/>
        <v>273.40400412591498</v>
      </c>
      <c r="W456" s="18">
        <f t="shared" si="87"/>
        <v>3.0719551025383707</v>
      </c>
      <c r="X456" s="26">
        <f t="shared" si="88"/>
        <v>257.1286409090909</v>
      </c>
    </row>
    <row r="457" spans="1:24" x14ac:dyDescent="0.35">
      <c r="A457">
        <f t="shared" si="89"/>
        <v>245</v>
      </c>
      <c r="C457">
        <v>150</v>
      </c>
      <c r="E457" t="str" cm="1">
        <f t="array" ref="E457">INDEX(E$2:E$310,$A457)</f>
        <v>Volvo EX90 Twin Motor Performance</v>
      </c>
      <c r="F457" t="str" cm="1">
        <f t="array" ref="F457">INDEX(F$2:F$310,$A457)</f>
        <v>107 kWh useable battery          Available since December 2022</v>
      </c>
      <c r="G457" t="str" cm="1">
        <f t="array" ref="G457">INDEX(G$2:G$310,$A457)</f>
        <v>4.9 sec</v>
      </c>
      <c r="H457" t="str" cm="1">
        <f t="array" ref="H457">INDEX(H$2:H$310,$A457)</f>
        <v>180 km/h</v>
      </c>
      <c r="I457" t="str" cm="1">
        <f t="array" ref="I457">INDEX(I$2:I$310,$A457)</f>
        <v>440 km</v>
      </c>
      <c r="J457" t="str" cm="1">
        <f t="array" ref="J457">INDEX(J$2:J$310,$A457)</f>
        <v>243 Wh/km</v>
      </c>
      <c r="K457" t="str" cm="1">
        <f t="array" ref="K457">INDEX(K$2:K$310,$A457)</f>
        <v>570 km/h</v>
      </c>
      <c r="L457" t="str" cm="1">
        <f t="array" ref="L457">INDEX(L$2:L$310,$A457)</f>
        <v>All Wheel Drive</v>
      </c>
      <c r="M457" cm="1">
        <f t="array" ref="M457">INDEX(M$2:M$310,$A457)</f>
        <v>7</v>
      </c>
      <c r="N457" t="str" cm="1">
        <f t="array" ref="N457">INDEX(N$2:N$310,$A457)</f>
        <v>â‚¬110,650</v>
      </c>
      <c r="O457" t="str" cm="1">
        <f t="array" ref="O457">INDEX(O$2:O$310,$A457)</f>
        <v>Â£100,555</v>
      </c>
      <c r="P457" s="44" cm="1">
        <f t="array" ref="P457">INDEX(P$2:P$310,$A457)</f>
        <v>1</v>
      </c>
      <c r="Q457" s="26" cm="1">
        <f t="array" ref="Q457">INDEX(Q$2:Q$310,$A457)</f>
        <v>100555</v>
      </c>
      <c r="R457" s="17">
        <f t="shared" si="84"/>
        <v>440</v>
      </c>
      <c r="S457" s="20">
        <f t="shared" si="85"/>
        <v>107</v>
      </c>
      <c r="T457" s="18">
        <f t="shared" si="86"/>
        <v>0.24299999999999999</v>
      </c>
      <c r="U457" s="12">
        <f t="shared" si="90"/>
        <v>0.99925233644859801</v>
      </c>
      <c r="V457" s="17">
        <f t="shared" si="91"/>
        <v>273.40400412591498</v>
      </c>
      <c r="W457" s="18">
        <f t="shared" si="87"/>
        <v>2.5551776086534108</v>
      </c>
      <c r="X457" s="26">
        <f t="shared" si="88"/>
        <v>367.78905386363635</v>
      </c>
    </row>
    <row r="458" spans="1:24" x14ac:dyDescent="0.35">
      <c r="A458">
        <f t="shared" si="89"/>
        <v>156</v>
      </c>
      <c r="C458">
        <v>151</v>
      </c>
      <c r="E458" t="str" cm="1">
        <f t="array" ref="E458">INDEX(E$2:E$310,$A458)</f>
        <v>Skoda Enyaq Coupe iV 80</v>
      </c>
      <c r="F458" t="str" cm="1">
        <f t="array" ref="F458">INDEX(F$2:F$310,$A458)</f>
        <v>77 kWh useable battery          Available since July 2022</v>
      </c>
      <c r="G458" t="str" cm="1">
        <f t="array" ref="G458">INDEX(G$2:G$310,$A458)</f>
        <v>8.7 sec</v>
      </c>
      <c r="H458" t="str" cm="1">
        <f t="array" ref="H458">INDEX(H$2:H$310,$A458)</f>
        <v>160 km/h</v>
      </c>
      <c r="I458" t="str" cm="1">
        <f t="array" ref="I458">INDEX(I$2:I$310,$A458)</f>
        <v>445 km</v>
      </c>
      <c r="J458" t="str" cm="1">
        <f t="array" ref="J458">INDEX(J$2:J$310,$A458)</f>
        <v>173 Wh/km</v>
      </c>
      <c r="K458" t="str" cm="1">
        <f t="array" ref="K458">INDEX(K$2:K$310,$A458)</f>
        <v>560 km/h</v>
      </c>
      <c r="L458" t="str" cm="1">
        <f t="array" ref="L458">INDEX(L$2:L$310,$A458)</f>
        <v>Rear Wheel Drive</v>
      </c>
      <c r="M458" cm="1">
        <f t="array" ref="M458">INDEX(M$2:M$310,$A458)</f>
        <v>5</v>
      </c>
      <c r="N458" t="str" cm="1">
        <f t="array" ref="N458">INDEX(N$2:N$310,$A458)</f>
        <v>â‚¬54,400</v>
      </c>
      <c r="O458" t="str" cm="1">
        <f t="array" ref="O458">INDEX(O$2:O$310,$A458)</f>
        <v>Â£44,770</v>
      </c>
      <c r="P458" s="44" cm="1">
        <f t="array" ref="P458">INDEX(P$2:P$310,$A458)</f>
        <v>1</v>
      </c>
      <c r="Q458" s="26" cm="1">
        <f t="array" ref="Q458">INDEX(Q$2:Q$310,$A458)</f>
        <v>44770</v>
      </c>
      <c r="R458" s="17">
        <f t="shared" si="84"/>
        <v>445</v>
      </c>
      <c r="S458" s="20">
        <f t="shared" si="85"/>
        <v>77</v>
      </c>
      <c r="T458" s="18">
        <f t="shared" si="86"/>
        <v>0.17299999999999999</v>
      </c>
      <c r="U458" s="12">
        <f t="shared" si="90"/>
        <v>0.99980519480519481</v>
      </c>
      <c r="V458" s="17">
        <f t="shared" si="91"/>
        <v>276.51086780916398</v>
      </c>
      <c r="W458" s="18">
        <f t="shared" si="87"/>
        <v>3.5910502312878441</v>
      </c>
      <c r="X458" s="26">
        <f t="shared" si="88"/>
        <v>161.91045348314609</v>
      </c>
    </row>
    <row r="459" spans="1:24" x14ac:dyDescent="0.35">
      <c r="A459">
        <f t="shared" si="89"/>
        <v>149</v>
      </c>
      <c r="C459">
        <v>152</v>
      </c>
      <c r="E459" t="str" cm="1">
        <f t="array" ref="E459">INDEX(E$2:E$310,$A459)</f>
        <v>Porsche Taycan Plus Sport Turismo</v>
      </c>
      <c r="F459" t="str" cm="1">
        <f t="array" ref="F459">INDEX(F$2:F$310,$A459)</f>
        <v>83.7 kWh useable battery          Available since March 2022</v>
      </c>
      <c r="G459" t="str" cm="1">
        <f t="array" ref="G459">INDEX(G$2:G$310,$A459)</f>
        <v>5.4 sec</v>
      </c>
      <c r="H459" t="str" cm="1">
        <f t="array" ref="H459">INDEX(H$2:H$310,$A459)</f>
        <v>230 km/h</v>
      </c>
      <c r="I459" t="str" cm="1">
        <f t="array" ref="I459">INDEX(I$2:I$310,$A459)</f>
        <v>445 km</v>
      </c>
      <c r="J459" t="str" cm="1">
        <f t="array" ref="J459">INDEX(J$2:J$310,$A459)</f>
        <v>188 Wh/km</v>
      </c>
      <c r="K459" t="str" cm="1">
        <f t="array" ref="K459">INDEX(K$2:K$310,$A459)</f>
        <v>1090 km/h</v>
      </c>
      <c r="L459" t="str" cm="1">
        <f t="array" ref="L459">INDEX(L$2:L$310,$A459)</f>
        <v>Rear Wheel Drive</v>
      </c>
      <c r="M459" cm="1">
        <f t="array" ref="M459">INDEX(M$2:M$310,$A459)</f>
        <v>4</v>
      </c>
      <c r="N459" t="str" cm="1">
        <f t="array" ref="N459">INDEX(N$2:N$310,$A459)</f>
        <v>â‚¬95,074</v>
      </c>
      <c r="O459" t="str" cm="1">
        <f t="array" ref="O459">INDEX(O$2:O$310,$A459)</f>
        <v>Â£80,549</v>
      </c>
      <c r="P459" s="44" cm="1">
        <f t="array" ref="P459">INDEX(P$2:P$310,$A459)</f>
        <v>1</v>
      </c>
      <c r="Q459" s="26" cm="1">
        <f t="array" ref="Q459">INDEX(Q$2:Q$310,$A459)</f>
        <v>80549</v>
      </c>
      <c r="R459" s="17">
        <f t="shared" si="84"/>
        <v>445</v>
      </c>
      <c r="S459" s="20">
        <f t="shared" si="85"/>
        <v>83.7</v>
      </c>
      <c r="T459" s="18">
        <f t="shared" si="86"/>
        <v>0.188</v>
      </c>
      <c r="U459" s="12">
        <f t="shared" si="90"/>
        <v>0.99952210274790909</v>
      </c>
      <c r="V459" s="17">
        <f t="shared" si="91"/>
        <v>276.51086780916398</v>
      </c>
      <c r="W459" s="18">
        <f t="shared" si="87"/>
        <v>3.3035945974810512</v>
      </c>
      <c r="X459" s="26">
        <f t="shared" si="88"/>
        <v>291.30500597752814</v>
      </c>
    </row>
    <row r="460" spans="1:24" x14ac:dyDescent="0.35">
      <c r="A460">
        <f t="shared" si="89"/>
        <v>242</v>
      </c>
      <c r="C460">
        <v>153</v>
      </c>
      <c r="E460" t="str" cm="1">
        <f t="array" ref="E460">INDEX(E$2:E$310,$A460)</f>
        <v xml:space="preserve">Audi SQ8 e-tron </v>
      </c>
      <c r="F460" t="str" cm="1">
        <f t="array" ref="F460">INDEX(F$2:F$310,$A460)</f>
        <v>106 kWh useable battery          Expected from May 2023</v>
      </c>
      <c r="G460" t="str" cm="1">
        <f t="array" ref="G460">INDEX(G$2:G$310,$A460)</f>
        <v>4.5 sec</v>
      </c>
      <c r="H460" t="str" cm="1">
        <f t="array" ref="H460">INDEX(H$2:H$310,$A460)</f>
        <v>210 km/h</v>
      </c>
      <c r="I460" t="str" cm="1">
        <f t="array" ref="I460">INDEX(I$2:I$310,$A460)</f>
        <v>445 km</v>
      </c>
      <c r="J460" t="str" cm="1">
        <f t="array" ref="J460">INDEX(J$2:J$310,$A460)</f>
        <v>238 Wh/km</v>
      </c>
      <c r="K460" t="str" cm="1">
        <f t="array" ref="K460">INDEX(K$2:K$310,$A460)</f>
        <v>600 km/h</v>
      </c>
      <c r="L460" t="str" cm="1">
        <f t="array" ref="L460">INDEX(L$2:L$310,$A460)</f>
        <v>All Wheel Drive</v>
      </c>
      <c r="M460" cm="1">
        <f t="array" ref="M460">INDEX(M$2:M$310,$A460)</f>
        <v>5</v>
      </c>
      <c r="N460" t="str" cm="1">
        <f t="array" ref="N460">INDEX(N$2:N$310,$A460)</f>
        <v>â‚¬110,000</v>
      </c>
      <c r="O460" t="str" cm="1">
        <f t="array" ref="O460">INDEX(O$2:O$310,$A460)</f>
        <v>Â£98,295</v>
      </c>
      <c r="P460" s="44" cm="1">
        <f t="array" ref="P460">INDEX(P$2:P$310,$A460)</f>
        <v>1</v>
      </c>
      <c r="Q460" s="26" cm="1">
        <f t="array" ref="Q460">INDEX(Q$2:Q$310,$A460)</f>
        <v>98295</v>
      </c>
      <c r="R460" s="17">
        <f t="shared" si="84"/>
        <v>445</v>
      </c>
      <c r="S460" s="20">
        <f t="shared" si="85"/>
        <v>106</v>
      </c>
      <c r="T460" s="18">
        <f t="shared" si="86"/>
        <v>0.23799999999999999</v>
      </c>
      <c r="U460" s="12">
        <f t="shared" si="90"/>
        <v>0.99915094339622634</v>
      </c>
      <c r="V460" s="17">
        <f t="shared" si="91"/>
        <v>276.51086780916398</v>
      </c>
      <c r="W460" s="18">
        <f t="shared" si="87"/>
        <v>2.6085930925392828</v>
      </c>
      <c r="X460" s="26">
        <f t="shared" si="88"/>
        <v>355.48331528089892</v>
      </c>
    </row>
    <row r="461" spans="1:24" x14ac:dyDescent="0.35">
      <c r="A461">
        <f t="shared" si="89"/>
        <v>87</v>
      </c>
      <c r="C461">
        <v>154</v>
      </c>
      <c r="E461" t="str" cm="1">
        <f t="array" ref="E461">INDEX(E$2:E$310,$A461)</f>
        <v>CUPRA Born 170 kW - 77 kWh</v>
      </c>
      <c r="F461" t="str" cm="1">
        <f t="array" ref="F461">INDEX(F$2:F$310,$A461)</f>
        <v>77 kWh useable battery          Available since March 2022</v>
      </c>
      <c r="G461" t="str" cm="1">
        <f t="array" ref="G461">INDEX(G$2:G$310,$A461)</f>
        <v>7.0 sec</v>
      </c>
      <c r="H461" t="str" cm="1">
        <f t="array" ref="H461">INDEX(H$2:H$310,$A461)</f>
        <v>160 km/h</v>
      </c>
      <c r="I461" t="str" cm="1">
        <f t="array" ref="I461">INDEX(I$2:I$310,$A461)</f>
        <v>450 km</v>
      </c>
      <c r="J461" t="str" cm="1">
        <f t="array" ref="J461">INDEX(J$2:J$310,$A461)</f>
        <v>171 Wh/km</v>
      </c>
      <c r="K461" t="str" cm="1">
        <f t="array" ref="K461">INDEX(K$2:K$310,$A461)</f>
        <v>570 km/h</v>
      </c>
      <c r="L461" t="str" cm="1">
        <f t="array" ref="L461">INDEX(L$2:L$310,$A461)</f>
        <v>Rear Wheel Drive</v>
      </c>
      <c r="M461" cm="1">
        <f t="array" ref="M461">INDEX(M$2:M$310,$A461)</f>
        <v>4</v>
      </c>
      <c r="N461" t="str" cm="1">
        <f t="array" ref="N461">INDEX(N$2:N$310,$A461)</f>
        <v>â‚¬46,450</v>
      </c>
      <c r="O461" t="str" cm="1">
        <f t="array" ref="O461">INDEX(O$2:O$310,$A461)</f>
        <v>Â£41,975</v>
      </c>
      <c r="P461" s="44" cm="1">
        <f t="array" ref="P461">INDEX(P$2:P$310,$A461)</f>
        <v>1</v>
      </c>
      <c r="Q461" s="26" cm="1">
        <f t="array" ref="Q461">INDEX(Q$2:Q$310,$A461)</f>
        <v>41975</v>
      </c>
      <c r="R461" s="17">
        <f t="shared" si="84"/>
        <v>450</v>
      </c>
      <c r="S461" s="20">
        <f t="shared" si="85"/>
        <v>77</v>
      </c>
      <c r="T461" s="18">
        <f t="shared" si="86"/>
        <v>0.17100000000000001</v>
      </c>
      <c r="U461" s="12">
        <f t="shared" si="90"/>
        <v>0.99935064935064943</v>
      </c>
      <c r="V461" s="17">
        <f t="shared" si="91"/>
        <v>279.61773149241304</v>
      </c>
      <c r="W461" s="18">
        <f t="shared" si="87"/>
        <v>3.6313991102910785</v>
      </c>
      <c r="X461" s="26">
        <f t="shared" si="88"/>
        <v>150.11565888888887</v>
      </c>
    </row>
    <row r="462" spans="1:24" x14ac:dyDescent="0.35">
      <c r="A462">
        <f t="shared" si="89"/>
        <v>301</v>
      </c>
      <c r="C462">
        <v>155</v>
      </c>
      <c r="E462" t="str" cm="1">
        <f t="array" ref="E462">INDEX(E$2:E$310,$A462)</f>
        <v>Kia EV9 99.8 kWh AWD</v>
      </c>
      <c r="F462" t="str" cm="1">
        <f t="array" ref="F462">INDEX(F$2:F$310,$A462)</f>
        <v>99.8 kWh useable battery          Expected from September 2023</v>
      </c>
      <c r="G462" t="str" cm="1">
        <f t="array" ref="G462">INDEX(G$2:G$310,$A462)</f>
        <v>5.3 sec</v>
      </c>
      <c r="H462" t="str" cm="1">
        <f t="array" ref="H462">INDEX(H$2:H$310,$A462)</f>
        <v>180 km/h</v>
      </c>
      <c r="I462" t="str" cm="1">
        <f t="array" ref="I462">INDEX(I$2:I$310,$A462)</f>
        <v>450 km</v>
      </c>
      <c r="J462" t="str" cm="1">
        <f t="array" ref="J462">INDEX(J$2:J$310,$A462)</f>
        <v>222 Wh/km</v>
      </c>
      <c r="K462" t="str" cm="1">
        <f t="array" ref="K462">INDEX(K$2:K$310,$A462)</f>
        <v>850 km/h</v>
      </c>
      <c r="L462" t="str" cm="1">
        <f t="array" ref="L462">INDEX(L$2:L$310,$A462)</f>
        <v>All Wheel Drive</v>
      </c>
      <c r="M462" cm="1">
        <f t="array" ref="M462">INDEX(M$2:M$310,$A462)</f>
        <v>7</v>
      </c>
      <c r="N462" t="str" cm="1">
        <f t="array" ref="N462">INDEX(N$2:N$310,$A462)</f>
        <v>â‚¬70,000</v>
      </c>
      <c r="O462" t="str" cm="1">
        <f t="array" ref="O462">INDEX(O$2:O$310,$A462)</f>
        <v>Â£65,000</v>
      </c>
      <c r="P462" s="44" cm="1">
        <f t="array" ref="P462">INDEX(P$2:P$310,$A462)</f>
        <v>1</v>
      </c>
      <c r="Q462" s="26" cm="1">
        <f t="array" ref="Q462">INDEX(Q$2:Q$310,$A462)</f>
        <v>65000</v>
      </c>
      <c r="R462" s="17">
        <f t="shared" si="84"/>
        <v>450</v>
      </c>
      <c r="S462" s="20">
        <f t="shared" si="85"/>
        <v>99.8</v>
      </c>
      <c r="T462" s="18">
        <f t="shared" si="86"/>
        <v>0.222</v>
      </c>
      <c r="U462" s="12">
        <f t="shared" si="90"/>
        <v>1.0010020040080161</v>
      </c>
      <c r="V462" s="17">
        <f t="shared" si="91"/>
        <v>279.61773149241304</v>
      </c>
      <c r="W462" s="18">
        <f t="shared" si="87"/>
        <v>2.8017808766774857</v>
      </c>
      <c r="X462" s="26">
        <f t="shared" si="88"/>
        <v>232.46022222222223</v>
      </c>
    </row>
    <row r="463" spans="1:24" x14ac:dyDescent="0.35">
      <c r="A463">
        <f t="shared" si="89"/>
        <v>112</v>
      </c>
      <c r="C463">
        <v>156</v>
      </c>
      <c r="E463" t="str" cm="1">
        <f t="array" ref="E463">INDEX(E$2:E$310,$A463)</f>
        <v>Porsche Taycan GTS</v>
      </c>
      <c r="F463" t="str" cm="1">
        <f t="array" ref="F463">INDEX(F$2:F$310,$A463)</f>
        <v>83.7 kWh useable battery          Available since February 2022</v>
      </c>
      <c r="G463" t="str" cm="1">
        <f t="array" ref="G463">INDEX(G$2:G$310,$A463)</f>
        <v>3.7 sec</v>
      </c>
      <c r="H463" t="str" cm="1">
        <f t="array" ref="H463">INDEX(H$2:H$310,$A463)</f>
        <v>250 km/h</v>
      </c>
      <c r="I463" t="str" cm="1">
        <f t="array" ref="I463">INDEX(I$2:I$310,$A463)</f>
        <v>450 km</v>
      </c>
      <c r="J463" t="str" cm="1">
        <f t="array" ref="J463">INDEX(J$2:J$310,$A463)</f>
        <v>186 Wh/km</v>
      </c>
      <c r="K463" t="str" cm="1">
        <f t="array" ref="K463">INDEX(K$2:K$310,$A463)</f>
        <v>1110 km/h</v>
      </c>
      <c r="L463" t="str" cm="1">
        <f t="array" ref="L463">INDEX(L$2:L$310,$A463)</f>
        <v>All Wheel Drive</v>
      </c>
      <c r="M463" cm="1">
        <f t="array" ref="M463">INDEX(M$2:M$310,$A463)</f>
        <v>4</v>
      </c>
      <c r="N463" t="str" cm="1">
        <f t="array" ref="N463">INDEX(N$2:N$310,$A463)</f>
        <v>â‚¬134,214</v>
      </c>
      <c r="O463" t="str" cm="1">
        <f t="array" ref="O463">INDEX(O$2:O$310,$A463)</f>
        <v>Â£106,000</v>
      </c>
      <c r="P463" s="44" cm="1">
        <f t="array" ref="P463">INDEX(P$2:P$310,$A463)</f>
        <v>1</v>
      </c>
      <c r="Q463" s="26" cm="1">
        <f t="array" ref="Q463">INDEX(Q$2:Q$310,$A463)</f>
        <v>106000</v>
      </c>
      <c r="R463" s="17">
        <f t="shared" si="84"/>
        <v>450</v>
      </c>
      <c r="S463" s="20">
        <f t="shared" si="85"/>
        <v>83.7</v>
      </c>
      <c r="T463" s="18">
        <f t="shared" si="86"/>
        <v>0.186</v>
      </c>
      <c r="U463" s="12">
        <f t="shared" si="90"/>
        <v>1</v>
      </c>
      <c r="V463" s="17">
        <f t="shared" si="91"/>
        <v>279.61773149241304</v>
      </c>
      <c r="W463" s="18">
        <f t="shared" si="87"/>
        <v>3.3407136379021867</v>
      </c>
      <c r="X463" s="26">
        <f t="shared" si="88"/>
        <v>379.08897777777776</v>
      </c>
    </row>
    <row r="464" spans="1:24" x14ac:dyDescent="0.35">
      <c r="A464">
        <f t="shared" si="89"/>
        <v>237</v>
      </c>
      <c r="C464">
        <v>157</v>
      </c>
      <c r="E464" t="str" cm="1">
        <f t="array" ref="E464">INDEX(E$2:E$310,$A464)</f>
        <v>Lotus Eletre R</v>
      </c>
      <c r="F464" t="str" cm="1">
        <f t="array" ref="F464">INDEX(F$2:F$310,$A464)</f>
        <v>107 kWh useable battery          Available since March 2023</v>
      </c>
      <c r="G464" t="str" cm="1">
        <f t="array" ref="G464">INDEX(G$2:G$310,$A464)</f>
        <v>2.9 sec</v>
      </c>
      <c r="H464" t="str" cm="1">
        <f t="array" ref="H464">INDEX(H$2:H$310,$A464)</f>
        <v>260 km/h</v>
      </c>
      <c r="I464" t="str" cm="1">
        <f t="array" ref="I464">INDEX(I$2:I$310,$A464)</f>
        <v>450 km</v>
      </c>
      <c r="J464" t="str" cm="1">
        <f t="array" ref="J464">INDEX(J$2:J$310,$A464)</f>
        <v>238 Wh/km</v>
      </c>
      <c r="K464" t="str" cm="1">
        <f t="array" ref="K464">INDEX(K$2:K$310,$A464)</f>
        <v>940 km/h</v>
      </c>
      <c r="L464" t="str" cm="1">
        <f t="array" ref="L464">INDEX(L$2:L$310,$A464)</f>
        <v>All Wheel Drive</v>
      </c>
      <c r="M464" cm="1">
        <f t="array" ref="M464">INDEX(M$2:M$310,$A464)</f>
        <v>5</v>
      </c>
      <c r="N464" t="str" cm="1">
        <f t="array" ref="N464">INDEX(N$2:N$310,$A464)</f>
        <v>â‚¬150,990</v>
      </c>
      <c r="O464" t="str" cm="1">
        <f t="array" ref="O464">INDEX(O$2:O$310,$A464)</f>
        <v>Â£120,000</v>
      </c>
      <c r="P464" s="44" cm="1">
        <f t="array" ref="P464">INDEX(P$2:P$310,$A464)</f>
        <v>1</v>
      </c>
      <c r="Q464" s="26" cm="1">
        <f t="array" ref="Q464">INDEX(Q$2:Q$310,$A464)</f>
        <v>120000</v>
      </c>
      <c r="R464" s="17">
        <f t="shared" si="84"/>
        <v>450</v>
      </c>
      <c r="S464" s="20">
        <f t="shared" si="85"/>
        <v>107</v>
      </c>
      <c r="T464" s="18">
        <f t="shared" si="86"/>
        <v>0.23799999999999999</v>
      </c>
      <c r="U464" s="12">
        <f t="shared" si="90"/>
        <v>1.0009345794392523</v>
      </c>
      <c r="V464" s="17">
        <f t="shared" si="91"/>
        <v>279.61773149241304</v>
      </c>
      <c r="W464" s="18">
        <f t="shared" si="87"/>
        <v>2.6132498270318978</v>
      </c>
      <c r="X464" s="26">
        <f t="shared" si="88"/>
        <v>429.15733333333333</v>
      </c>
    </row>
    <row r="465" spans="1:24" x14ac:dyDescent="0.35">
      <c r="A465">
        <f t="shared" si="89"/>
        <v>299</v>
      </c>
      <c r="C465">
        <v>158</v>
      </c>
      <c r="E465" t="str" cm="1">
        <f t="array" ref="E465">INDEX(E$2:E$310,$A465)</f>
        <v>Volkswagen ID.3 Pro S - 4 Seats</v>
      </c>
      <c r="F465" t="str" cm="1">
        <f t="array" ref="F465">INDEX(F$2:F$310,$A465)</f>
        <v>77 kWh useable battery          Available since March 2023</v>
      </c>
      <c r="G465" t="str" cm="1">
        <f t="array" ref="G465">INDEX(G$2:G$310,$A465)</f>
        <v>7.9 sec</v>
      </c>
      <c r="H465" t="str" cm="1">
        <f t="array" ref="H465">INDEX(H$2:H$310,$A465)</f>
        <v>160 km/h</v>
      </c>
      <c r="I465" t="str" cm="1">
        <f t="array" ref="I465">INDEX(I$2:I$310,$A465)</f>
        <v>455 km</v>
      </c>
      <c r="J465" t="str" cm="1">
        <f t="array" ref="J465">INDEX(J$2:J$310,$A465)</f>
        <v>169 Wh/km</v>
      </c>
      <c r="K465" t="str" cm="1">
        <f t="array" ref="K465">INDEX(K$2:K$310,$A465)</f>
        <v>680 km/h</v>
      </c>
      <c r="L465" t="str" cm="1">
        <f t="array" ref="L465">INDEX(L$2:L$310,$A465)</f>
        <v>Rear Wheel Drive</v>
      </c>
      <c r="M465" cm="1">
        <f t="array" ref="M465">INDEX(M$2:M$310,$A465)</f>
        <v>4</v>
      </c>
      <c r="N465" t="str" cm="1">
        <f t="array" ref="N465">INDEX(N$2:N$310,$A465)</f>
        <v>â‚¬47,595</v>
      </c>
      <c r="O465" t="str" cm="1">
        <f t="array" ref="O465">INDEX(O$2:O$310,$A465)</f>
        <v>Â£43,000</v>
      </c>
      <c r="P465" s="44" cm="1">
        <f t="array" ref="P465">INDEX(P$2:P$310,$A465)</f>
        <v>1</v>
      </c>
      <c r="Q465" s="26" cm="1">
        <f t="array" ref="Q465">INDEX(Q$2:Q$310,$A465)</f>
        <v>43000</v>
      </c>
      <c r="R465" s="17">
        <f t="shared" si="84"/>
        <v>455</v>
      </c>
      <c r="S465" s="20">
        <f t="shared" si="85"/>
        <v>77</v>
      </c>
      <c r="T465" s="18">
        <f t="shared" si="86"/>
        <v>0.16900000000000001</v>
      </c>
      <c r="U465" s="12">
        <f t="shared" si="90"/>
        <v>0.99863636363636366</v>
      </c>
      <c r="V465" s="17">
        <f t="shared" si="91"/>
        <v>282.72459517566205</v>
      </c>
      <c r="W465" s="18">
        <f t="shared" si="87"/>
        <v>3.6717479892943121</v>
      </c>
      <c r="X465" s="26">
        <f t="shared" si="88"/>
        <v>152.09147252747255</v>
      </c>
    </row>
    <row r="466" spans="1:24" x14ac:dyDescent="0.35">
      <c r="A466">
        <f t="shared" si="89"/>
        <v>223</v>
      </c>
      <c r="C466">
        <v>159</v>
      </c>
      <c r="E466" t="str" cm="1">
        <f t="array" ref="E466">INDEX(E$2:E$310,$A466)</f>
        <v>Ford Mustang Mach-E ER RWD</v>
      </c>
      <c r="F466" t="str" cm="1">
        <f t="array" ref="F466">INDEX(F$2:F$310,$A466)</f>
        <v>91 kWh useable battery          Available since November 2022</v>
      </c>
      <c r="G466" t="str" cm="1">
        <f t="array" ref="G466">INDEX(G$2:G$310,$A466)</f>
        <v>7.0 sec</v>
      </c>
      <c r="H466" t="str" cm="1">
        <f t="array" ref="H466">INDEX(H$2:H$310,$A466)</f>
        <v>180 km/h</v>
      </c>
      <c r="I466" t="str" cm="1">
        <f t="array" ref="I466">INDEX(I$2:I$310,$A466)</f>
        <v>455 km</v>
      </c>
      <c r="J466" t="str" cm="1">
        <f t="array" ref="J466">INDEX(J$2:J$310,$A466)</f>
        <v>200 Wh/km</v>
      </c>
      <c r="K466" t="str" cm="1">
        <f t="array" ref="K466">INDEX(K$2:K$310,$A466)</f>
        <v>400 km/h</v>
      </c>
      <c r="L466" t="str" cm="1">
        <f t="array" ref="L466">INDEX(L$2:L$310,$A466)</f>
        <v>Rear Wheel Drive</v>
      </c>
      <c r="M466" cm="1">
        <f t="array" ref="M466">INDEX(M$2:M$310,$A466)</f>
        <v>5</v>
      </c>
      <c r="N466" t="str" cm="1">
        <f t="array" ref="N466">INDEX(N$2:N$310,$A466)</f>
        <v>â‚¬71,200</v>
      </c>
      <c r="O466" t="str" cm="1">
        <f t="array" ref="O466">INDEX(O$2:O$310,$A466)</f>
        <v>Â£59,380</v>
      </c>
      <c r="P466" s="44" cm="1">
        <f t="array" ref="P466">INDEX(P$2:P$310,$A466)</f>
        <v>1</v>
      </c>
      <c r="Q466" s="26" cm="1">
        <f t="array" ref="Q466">INDEX(Q$2:Q$310,$A466)</f>
        <v>59380</v>
      </c>
      <c r="R466" s="17">
        <f t="shared" ref="R466:R493" si="92">1*LEFT(I466,FIND(" ",I466)-1)</f>
        <v>455</v>
      </c>
      <c r="S466" s="20">
        <f t="shared" ref="S466:S493" si="93">1*LEFT(F466,FIND("k",F466)-2)</f>
        <v>91</v>
      </c>
      <c r="T466" s="18">
        <f t="shared" ref="T466:T493" si="94">LEFT(J466,FIND("W",J466)-1)/1000</f>
        <v>0.2</v>
      </c>
      <c r="U466" s="12">
        <f t="shared" si="90"/>
        <v>1</v>
      </c>
      <c r="V466" s="17">
        <f t="shared" si="91"/>
        <v>282.72459517566205</v>
      </c>
      <c r="W466" s="18">
        <f t="shared" si="87"/>
        <v>3.1068636832490335</v>
      </c>
      <c r="X466" s="26">
        <f t="shared" si="88"/>
        <v>210.02771252747254</v>
      </c>
    </row>
    <row r="467" spans="1:24" x14ac:dyDescent="0.35">
      <c r="A467">
        <f t="shared" si="89"/>
        <v>230</v>
      </c>
      <c r="C467">
        <v>160</v>
      </c>
      <c r="E467" t="str" cm="1">
        <f t="array" ref="E467">INDEX(E$2:E$310,$A467)</f>
        <v>Mercedes EQE SUV 350 4MATIC</v>
      </c>
      <c r="F467" t="str" cm="1">
        <f t="array" ref="F467">INDEX(F$2:F$310,$A467)</f>
        <v>90.6 kWh useable battery          Available since December 2022</v>
      </c>
      <c r="G467" t="str" cm="1">
        <f t="array" ref="G467">INDEX(G$2:G$310,$A467)</f>
        <v>6.5 sec</v>
      </c>
      <c r="H467" t="str" cm="1">
        <f t="array" ref="H467">INDEX(H$2:H$310,$A467)</f>
        <v>210 km/h</v>
      </c>
      <c r="I467" t="str" cm="1">
        <f t="array" ref="I467">INDEX(I$2:I$310,$A467)</f>
        <v>455 km</v>
      </c>
      <c r="J467" t="str" cm="1">
        <f t="array" ref="J467">INDEX(J$2:J$310,$A467)</f>
        <v>199 Wh/km</v>
      </c>
      <c r="K467" t="str" cm="1">
        <f t="array" ref="K467">INDEX(K$2:K$310,$A467)</f>
        <v>680 km/h</v>
      </c>
      <c r="L467" t="str" cm="1">
        <f t="array" ref="L467">INDEX(L$2:L$310,$A467)</f>
        <v>All Wheel Drive</v>
      </c>
      <c r="M467" cm="1">
        <f t="array" ref="M467">INDEX(M$2:M$310,$A467)</f>
        <v>5</v>
      </c>
      <c r="N467" t="str" cm="1">
        <f t="array" ref="N467">INDEX(N$2:N$310,$A467)</f>
        <v>â‚¬95,000</v>
      </c>
      <c r="O467" t="str" cm="1">
        <f t="array" ref="O467">INDEX(O$2:O$310,$A467)</f>
        <v>Â£90,560</v>
      </c>
      <c r="P467" s="44" cm="1">
        <f t="array" ref="P467">INDEX(P$2:P$310,$A467)</f>
        <v>1</v>
      </c>
      <c r="Q467" s="26" cm="1">
        <f t="array" ref="Q467">INDEX(Q$2:Q$310,$A467)</f>
        <v>90560</v>
      </c>
      <c r="R467" s="17">
        <f t="shared" si="92"/>
        <v>455</v>
      </c>
      <c r="S467" s="20">
        <f t="shared" si="93"/>
        <v>90.6</v>
      </c>
      <c r="T467" s="18">
        <f t="shared" si="94"/>
        <v>0.19900000000000001</v>
      </c>
      <c r="U467" s="12">
        <f t="shared" si="90"/>
        <v>0.99939293598234002</v>
      </c>
      <c r="V467" s="17">
        <f t="shared" si="91"/>
        <v>282.72459517566205</v>
      </c>
      <c r="W467" s="18">
        <f t="shared" ref="W467:W495" si="95">V467/S467</f>
        <v>3.120580520702672</v>
      </c>
      <c r="X467" s="26">
        <f t="shared" si="88"/>
        <v>320.31171516483522</v>
      </c>
    </row>
    <row r="468" spans="1:24" x14ac:dyDescent="0.35">
      <c r="A468">
        <f t="shared" si="89"/>
        <v>244</v>
      </c>
      <c r="C468">
        <v>161</v>
      </c>
      <c r="E468" t="str" cm="1">
        <f t="array" ref="E468">INDEX(E$2:E$310,$A468)</f>
        <v>Volvo EX90 Twin Motor</v>
      </c>
      <c r="F468" t="str" cm="1">
        <f t="array" ref="F468">INDEX(F$2:F$310,$A468)</f>
        <v>107 kWh useable battery          Available since December 2022</v>
      </c>
      <c r="G468" t="str" cm="1">
        <f t="array" ref="G468">INDEX(G$2:G$310,$A468)</f>
        <v>5.9 sec</v>
      </c>
      <c r="H468" t="str" cm="1">
        <f t="array" ref="H468">INDEX(H$2:H$310,$A468)</f>
        <v>180 km/h</v>
      </c>
      <c r="I468" t="str" cm="1">
        <f t="array" ref="I468">INDEX(I$2:I$310,$A468)</f>
        <v>455 km</v>
      </c>
      <c r="J468" t="str" cm="1">
        <f t="array" ref="J468">INDEX(J$2:J$310,$A468)</f>
        <v>235 Wh/km</v>
      </c>
      <c r="K468" t="str" cm="1">
        <f t="array" ref="K468">INDEX(K$2:K$310,$A468)</f>
        <v>590 km/h</v>
      </c>
      <c r="L468" t="str" cm="1">
        <f t="array" ref="L468">INDEX(L$2:L$310,$A468)</f>
        <v>All Wheel Drive</v>
      </c>
      <c r="M468" cm="1">
        <f t="array" ref="M468">INDEX(M$2:M$310,$A468)</f>
        <v>7</v>
      </c>
      <c r="N468" t="str" cm="1">
        <f t="array" ref="N468">INDEX(N$2:N$310,$A468)</f>
        <v>â‚¬105,550</v>
      </c>
      <c r="O468" t="str" cm="1">
        <f t="array" ref="O468">INDEX(O$2:O$310,$A468)</f>
        <v>Â£96,255</v>
      </c>
      <c r="P468" s="44" cm="1">
        <f t="array" ref="P468">INDEX(P$2:P$310,$A468)</f>
        <v>1</v>
      </c>
      <c r="Q468" s="26" cm="1">
        <f t="array" ref="Q468">INDEX(Q$2:Q$310,$A468)</f>
        <v>96255</v>
      </c>
      <c r="R468" s="17">
        <f t="shared" si="92"/>
        <v>455</v>
      </c>
      <c r="S468" s="20">
        <f t="shared" si="93"/>
        <v>107</v>
      </c>
      <c r="T468" s="18">
        <f t="shared" si="94"/>
        <v>0.23499999999999999</v>
      </c>
      <c r="U468" s="12">
        <f t="shared" si="90"/>
        <v>0.99929906542056068</v>
      </c>
      <c r="V468" s="17">
        <f t="shared" si="91"/>
        <v>282.72459517566205</v>
      </c>
      <c r="W468" s="18">
        <f t="shared" si="95"/>
        <v>2.6422859362211408</v>
      </c>
      <c r="X468" s="26">
        <f t="shared" si="88"/>
        <v>340.45499274725279</v>
      </c>
    </row>
    <row r="469" spans="1:24" x14ac:dyDescent="0.35">
      <c r="A469">
        <f t="shared" si="89"/>
        <v>231</v>
      </c>
      <c r="C469">
        <v>162</v>
      </c>
      <c r="E469" t="str" cm="1">
        <f t="array" ref="E469">INDEX(E$2:E$310,$A469)</f>
        <v>Mercedes EQE SUV 500 4MATIC</v>
      </c>
      <c r="F469" t="str" cm="1">
        <f t="array" ref="F469">INDEX(F$2:F$310,$A469)</f>
        <v>90.6 kWh useable battery          Available since December 2022</v>
      </c>
      <c r="G469" t="str" cm="1">
        <f t="array" ref="G469">INDEX(G$2:G$310,$A469)</f>
        <v>5.0 sec</v>
      </c>
      <c r="H469" t="str" cm="1">
        <f t="array" ref="H469">INDEX(H$2:H$310,$A469)</f>
        <v>210 km/h</v>
      </c>
      <c r="I469" t="str" cm="1">
        <f t="array" ref="I469">INDEX(I$2:I$310,$A469)</f>
        <v>455 km</v>
      </c>
      <c r="J469" t="str" cm="1">
        <f t="array" ref="J469">INDEX(J$2:J$310,$A469)</f>
        <v>199 Wh/km</v>
      </c>
      <c r="K469" t="str" cm="1">
        <f t="array" ref="K469">INDEX(K$2:K$310,$A469)</f>
        <v>680 km/h</v>
      </c>
      <c r="L469" t="str" cm="1">
        <f t="array" ref="L469">INDEX(L$2:L$310,$A469)</f>
        <v>All Wheel Drive</v>
      </c>
      <c r="M469" cm="1">
        <f t="array" ref="M469">INDEX(M$2:M$310,$A469)</f>
        <v>5</v>
      </c>
      <c r="N469" t="str" cm="1">
        <f t="array" ref="N469">INDEX(N$2:N$310,$A469)</f>
        <v>â‚¬115,000</v>
      </c>
      <c r="O469" t="str" cm="1">
        <f t="array" ref="O469">INDEX(O$2:O$310,$A469)</f>
        <v>Â£108,760</v>
      </c>
      <c r="P469" s="44" cm="1">
        <f t="array" ref="P469">INDEX(P$2:P$310,$A469)</f>
        <v>1</v>
      </c>
      <c r="Q469" s="26" cm="1">
        <f t="array" ref="Q469">INDEX(Q$2:Q$310,$A469)</f>
        <v>108760</v>
      </c>
      <c r="R469" s="17">
        <f t="shared" si="92"/>
        <v>455</v>
      </c>
      <c r="S469" s="20">
        <f t="shared" si="93"/>
        <v>90.6</v>
      </c>
      <c r="T469" s="18">
        <f t="shared" si="94"/>
        <v>0.19900000000000001</v>
      </c>
      <c r="U469" s="12">
        <f t="shared" si="90"/>
        <v>0.99939293598234002</v>
      </c>
      <c r="V469" s="17">
        <f t="shared" si="91"/>
        <v>282.72459517566205</v>
      </c>
      <c r="W469" s="18">
        <f t="shared" si="95"/>
        <v>3.120580520702672</v>
      </c>
      <c r="X469" s="26">
        <f t="shared" si="88"/>
        <v>384.68531516483517</v>
      </c>
    </row>
    <row r="470" spans="1:24" x14ac:dyDescent="0.35">
      <c r="A470">
        <f t="shared" si="89"/>
        <v>55</v>
      </c>
      <c r="C470">
        <v>163</v>
      </c>
      <c r="E470" t="str" cm="1">
        <f t="array" ref="E470">INDEX(E$2:E$310,$A470)</f>
        <v>Tesla Model X Plaid</v>
      </c>
      <c r="F470" t="str" cm="1">
        <f t="array" ref="F470">INDEX(F$2:F$310,$A470)</f>
        <v>95 kWh useable battery          Available since November 2022</v>
      </c>
      <c r="G470" t="str" cm="1">
        <f t="array" ref="G470">INDEX(G$2:G$310,$A470)</f>
        <v>2.6 sec</v>
      </c>
      <c r="H470" t="str" cm="1">
        <f t="array" ref="H470">INDEX(H$2:H$310,$A470)</f>
        <v>262 km/h</v>
      </c>
      <c r="I470" t="str" cm="1">
        <f t="array" ref="I470">INDEX(I$2:I$310,$A470)</f>
        <v>455 km</v>
      </c>
      <c r="J470" t="str" cm="1">
        <f t="array" ref="J470">INDEX(J$2:J$310,$A470)</f>
        <v>209 Wh/km</v>
      </c>
      <c r="K470" t="str" cm="1">
        <f t="array" ref="K470">INDEX(K$2:K$310,$A470)</f>
        <v>630 km/h</v>
      </c>
      <c r="L470" t="str" cm="1">
        <f t="array" ref="L470">INDEX(L$2:L$310,$A470)</f>
        <v>All Wheel Drive</v>
      </c>
      <c r="M470" cm="1">
        <f t="array" ref="M470">INDEX(M$2:M$310,$A470)</f>
        <v>7</v>
      </c>
      <c r="N470" t="str" cm="1">
        <f t="array" ref="N470">INDEX(N$2:N$310,$A470)</f>
        <v>â‚¬140,990</v>
      </c>
      <c r="O470" t="str" cm="1">
        <f t="array" ref="O470">INDEX(O$2:O$310,$A470)</f>
        <v>Â£128,000</v>
      </c>
      <c r="P470" s="44" cm="1">
        <f t="array" ref="P470">INDEX(P$2:P$310,$A470)</f>
        <v>1</v>
      </c>
      <c r="Q470" s="26" cm="1">
        <f t="array" ref="Q470">INDEX(Q$2:Q$310,$A470)</f>
        <v>128000</v>
      </c>
      <c r="R470" s="17">
        <f t="shared" si="92"/>
        <v>455</v>
      </c>
      <c r="S470" s="20">
        <f t="shared" si="93"/>
        <v>95</v>
      </c>
      <c r="T470" s="18">
        <f t="shared" si="94"/>
        <v>0.20899999999999999</v>
      </c>
      <c r="U470" s="12">
        <f t="shared" si="90"/>
        <v>1.0009999999999999</v>
      </c>
      <c r="V470" s="17">
        <f t="shared" si="91"/>
        <v>282.72459517566205</v>
      </c>
      <c r="W470" s="18">
        <f t="shared" si="95"/>
        <v>2.9760483702701266</v>
      </c>
      <c r="X470" s="26">
        <f t="shared" si="88"/>
        <v>452.73740659340666</v>
      </c>
    </row>
    <row r="471" spans="1:24" x14ac:dyDescent="0.35">
      <c r="A471">
        <f t="shared" si="89"/>
        <v>147</v>
      </c>
      <c r="C471">
        <v>165</v>
      </c>
      <c r="E471" t="str" cm="1">
        <f t="array" ref="E471">INDEX(E$2:E$310,$A471)</f>
        <v>Tesla Model 3 Performance</v>
      </c>
      <c r="F471" t="str" cm="1">
        <f t="array" ref="F471">INDEX(F$2:F$310,$A471)</f>
        <v>75 kWh useable battery          Available since February 2022</v>
      </c>
      <c r="G471" t="str" cm="1">
        <f t="array" ref="G471">INDEX(G$2:G$310,$A471)</f>
        <v>3.3 sec</v>
      </c>
      <c r="H471" t="str" cm="1">
        <f t="array" ref="H471">INDEX(H$2:H$310,$A471)</f>
        <v>261 km/h</v>
      </c>
      <c r="I471" t="str" cm="1">
        <f t="array" ref="I471">INDEX(I$2:I$310,$A471)</f>
        <v>460 km</v>
      </c>
      <c r="J471" t="str" cm="1">
        <f t="array" ref="J471">INDEX(J$2:J$310,$A471)</f>
        <v>163 Wh/km</v>
      </c>
      <c r="K471" t="str" cm="1">
        <f t="array" ref="K471">INDEX(K$2:K$310,$A471)</f>
        <v>710 km/h</v>
      </c>
      <c r="L471" t="str" cm="1">
        <f t="array" ref="L471">INDEX(L$2:L$310,$A471)</f>
        <v>All Wheel Drive</v>
      </c>
      <c r="M471" cm="1">
        <f t="array" ref="M471">INDEX(M$2:M$310,$A471)</f>
        <v>5</v>
      </c>
      <c r="N471" t="str" cm="1">
        <f t="array" ref="N471">INDEX(N$2:N$310,$A471)</f>
        <v>â‚¬57,668</v>
      </c>
      <c r="O471" t="str" cm="1">
        <f t="array" ref="O471">INDEX(O$2:O$310,$A471)</f>
        <v>Â£57,990</v>
      </c>
      <c r="P471" s="44" cm="1">
        <f t="array" ref="P471">INDEX(P$2:P$310,$A471)</f>
        <v>1</v>
      </c>
      <c r="Q471" s="26" cm="1">
        <f t="array" ref="Q471">INDEX(Q$2:Q$310,$A471)</f>
        <v>57990</v>
      </c>
      <c r="R471" s="17">
        <f t="shared" si="92"/>
        <v>460</v>
      </c>
      <c r="S471" s="20">
        <f t="shared" si="93"/>
        <v>75</v>
      </c>
      <c r="T471" s="18">
        <f t="shared" si="94"/>
        <v>0.16300000000000001</v>
      </c>
      <c r="U471" s="12">
        <f t="shared" si="90"/>
        <v>0.99973333333333336</v>
      </c>
      <c r="V471" s="17">
        <f t="shared" si="91"/>
        <v>285.83145885891111</v>
      </c>
      <c r="W471" s="18">
        <f t="shared" si="95"/>
        <v>3.8110861181188147</v>
      </c>
      <c r="X471" s="26">
        <f t="shared" si="88"/>
        <v>202.88179695652175</v>
      </c>
    </row>
    <row r="472" spans="1:24" x14ac:dyDescent="0.35">
      <c r="A472">
        <f t="shared" si="89"/>
        <v>300</v>
      </c>
      <c r="C472">
        <v>166</v>
      </c>
      <c r="E472" t="str" cm="1">
        <f t="array" ref="E472">INDEX(E$2:E$310,$A472)</f>
        <v>Kia EV9 99.8 kWh RWD</v>
      </c>
      <c r="F472" t="str" cm="1">
        <f t="array" ref="F472">INDEX(F$2:F$310,$A472)</f>
        <v>99.8 kWh useable battery          Expected from September 2023</v>
      </c>
      <c r="G472" t="str" cm="1">
        <f t="array" ref="G472">INDEX(G$2:G$310,$A472)</f>
        <v>9.4 sec</v>
      </c>
      <c r="H472" t="str" cm="1">
        <f t="array" ref="H472">INDEX(H$2:H$310,$A472)</f>
        <v>180 km/h</v>
      </c>
      <c r="I472" t="str" cm="1">
        <f t="array" ref="I472">INDEX(I$2:I$310,$A472)</f>
        <v>460 km</v>
      </c>
      <c r="J472" t="str" cm="1">
        <f t="array" ref="J472">INDEX(J$2:J$310,$A472)</f>
        <v>217 Wh/km</v>
      </c>
      <c r="K472" t="str" cm="1">
        <f t="array" ref="K472">INDEX(K$2:K$310,$A472)</f>
        <v>870 km/h</v>
      </c>
      <c r="L472" t="str" cm="1">
        <f t="array" ref="L472">INDEX(L$2:L$310,$A472)</f>
        <v>Rear Wheel Drive</v>
      </c>
      <c r="M472" cm="1">
        <f t="array" ref="M472">INDEX(M$2:M$310,$A472)</f>
        <v>7</v>
      </c>
      <c r="N472" t="str" cm="1">
        <f t="array" ref="N472">INDEX(N$2:N$310,$A472)</f>
        <v>â‚¬65,000</v>
      </c>
      <c r="O472" t="str" cm="1">
        <f t="array" ref="O472">INDEX(O$2:O$310,$A472)</f>
        <v>Â£60,000</v>
      </c>
      <c r="P472" s="44" cm="1">
        <f t="array" ref="P472">INDEX(P$2:P$310,$A472)</f>
        <v>1</v>
      </c>
      <c r="Q472" s="26" cm="1">
        <f t="array" ref="Q472">INDEX(Q$2:Q$310,$A472)</f>
        <v>60000</v>
      </c>
      <c r="R472" s="17">
        <f t="shared" si="92"/>
        <v>460</v>
      </c>
      <c r="S472" s="20">
        <f t="shared" si="93"/>
        <v>99.8</v>
      </c>
      <c r="T472" s="18">
        <f t="shared" si="94"/>
        <v>0.217</v>
      </c>
      <c r="U472" s="12">
        <f t="shared" si="90"/>
        <v>1.0002004008016032</v>
      </c>
      <c r="V472" s="17">
        <f t="shared" si="91"/>
        <v>285.83145885891111</v>
      </c>
      <c r="W472" s="18">
        <f t="shared" si="95"/>
        <v>2.8640426739369853</v>
      </c>
      <c r="X472" s="26">
        <f t="shared" si="88"/>
        <v>209.91391304347826</v>
      </c>
    </row>
    <row r="473" spans="1:24" x14ac:dyDescent="0.35">
      <c r="A473">
        <f t="shared" si="89"/>
        <v>14</v>
      </c>
      <c r="C473">
        <v>167</v>
      </c>
      <c r="E473" t="str" cm="1">
        <f t="array" ref="E473">INDEX(E$2:E$310,$A473)</f>
        <v>Porsche Taycan 4S Plus</v>
      </c>
      <c r="F473" t="str" cm="1">
        <f t="array" ref="F473">INDEX(F$2:F$310,$A473)</f>
        <v>83.7 kWh useable battery          Available since April 2020</v>
      </c>
      <c r="G473" t="str" cm="1">
        <f t="array" ref="G473">INDEX(G$2:G$310,$A473)</f>
        <v>4.0 sec</v>
      </c>
      <c r="H473" t="str" cm="1">
        <f t="array" ref="H473">INDEX(H$2:H$310,$A473)</f>
        <v>250 km/h</v>
      </c>
      <c r="I473" t="str" cm="1">
        <f t="array" ref="I473">INDEX(I$2:I$310,$A473)</f>
        <v>460 km</v>
      </c>
      <c r="J473" t="str" cm="1">
        <f t="array" ref="J473">INDEX(J$2:J$310,$A473)</f>
        <v>182 Wh/km</v>
      </c>
      <c r="K473" t="str" cm="1">
        <f t="array" ref="K473">INDEX(K$2:K$310,$A473)</f>
        <v>1130 km/h</v>
      </c>
      <c r="L473" t="str" cm="1">
        <f t="array" ref="L473">INDEX(L$2:L$310,$A473)</f>
        <v>All Wheel Drive</v>
      </c>
      <c r="M473" cm="1">
        <f t="array" ref="M473">INDEX(M$2:M$310,$A473)</f>
        <v>4</v>
      </c>
      <c r="N473" t="str" cm="1">
        <f t="array" ref="N473">INDEX(N$2:N$310,$A473)</f>
        <v>â‚¬114,389</v>
      </c>
      <c r="O473" t="str" cm="1">
        <f t="array" ref="O473">INDEX(O$2:O$310,$A473)</f>
        <v>Â£90,406</v>
      </c>
      <c r="P473" s="44" cm="1">
        <f t="array" ref="P473">INDEX(P$2:P$310,$A473)</f>
        <v>1</v>
      </c>
      <c r="Q473" s="26" cm="1">
        <f t="array" ref="Q473">INDEX(Q$2:Q$310,$A473)</f>
        <v>90406</v>
      </c>
      <c r="R473" s="17">
        <f t="shared" si="92"/>
        <v>460</v>
      </c>
      <c r="S473" s="20">
        <f t="shared" si="93"/>
        <v>83.7</v>
      </c>
      <c r="T473" s="18">
        <f t="shared" si="94"/>
        <v>0.182</v>
      </c>
      <c r="U473" s="12">
        <f t="shared" si="90"/>
        <v>1.0002389486260455</v>
      </c>
      <c r="V473" s="17">
        <f t="shared" si="91"/>
        <v>285.83145885891111</v>
      </c>
      <c r="W473" s="18">
        <f t="shared" si="95"/>
        <v>3.4149517187444576</v>
      </c>
      <c r="X473" s="26">
        <f t="shared" si="88"/>
        <v>316.29128704347823</v>
      </c>
    </row>
    <row r="474" spans="1:24" x14ac:dyDescent="0.35">
      <c r="A474">
        <f t="shared" si="89"/>
        <v>305</v>
      </c>
      <c r="C474">
        <v>168</v>
      </c>
      <c r="E474" t="str" cm="1">
        <f t="array" ref="E474">INDEX(E$2:E$310,$A474)</f>
        <v>Volkswagen ID.7 Pro</v>
      </c>
      <c r="F474" t="str" cm="1">
        <f t="array" ref="F474">INDEX(F$2:F$310,$A474)</f>
        <v>77 kWh useable battery          Expected from October 2023</v>
      </c>
      <c r="G474" t="str" cm="1">
        <f t="array" ref="G474">INDEX(G$2:G$310,$A474)</f>
        <v>8.0 sec</v>
      </c>
      <c r="H474" t="str" cm="1">
        <f t="array" ref="H474">INDEX(H$2:H$310,$A474)</f>
        <v>180 km/h</v>
      </c>
      <c r="I474" t="str" cm="1">
        <f t="array" ref="I474">INDEX(I$2:I$310,$A474)</f>
        <v>470 km</v>
      </c>
      <c r="J474" t="str" cm="1">
        <f t="array" ref="J474">INDEX(J$2:J$310,$A474)</f>
        <v>164 Wh/km</v>
      </c>
      <c r="K474" t="str" cm="1">
        <f t="array" ref="K474">INDEX(K$2:K$310,$A474)</f>
        <v>700 km/h</v>
      </c>
      <c r="L474" t="str" cm="1">
        <f t="array" ref="L474">INDEX(L$2:L$310,$A474)</f>
        <v>Rear Wheel Drive</v>
      </c>
      <c r="M474" cm="1">
        <f t="array" ref="M474">INDEX(M$2:M$310,$A474)</f>
        <v>5</v>
      </c>
      <c r="N474" t="str" cm="1">
        <f t="array" ref="N474">INDEX(N$2:N$310,$A474)</f>
        <v>â‚¬55,000</v>
      </c>
      <c r="O474" t="str" cm="1">
        <f t="array" ref="O474">INDEX(O$2:O$310,$A474)</f>
        <v>Â£53,000</v>
      </c>
      <c r="P474" s="44" cm="1">
        <f t="array" ref="P474">INDEX(P$2:P$310,$A474)</f>
        <v>1</v>
      </c>
      <c r="Q474" s="26" cm="1">
        <f t="array" ref="Q474">INDEX(Q$2:Q$310,$A474)</f>
        <v>53000</v>
      </c>
      <c r="R474" s="17">
        <f t="shared" si="92"/>
        <v>470</v>
      </c>
      <c r="S474" s="20">
        <f t="shared" si="93"/>
        <v>77</v>
      </c>
      <c r="T474" s="18">
        <f t="shared" si="94"/>
        <v>0.16400000000000001</v>
      </c>
      <c r="U474" s="12">
        <f t="shared" si="90"/>
        <v>1.0010389610389612</v>
      </c>
      <c r="V474" s="17">
        <f t="shared" si="91"/>
        <v>292.04518622540917</v>
      </c>
      <c r="W474" s="18">
        <f t="shared" si="95"/>
        <v>3.7927946263040151</v>
      </c>
      <c r="X474" s="26">
        <f t="shared" si="88"/>
        <v>181.47876595744683</v>
      </c>
    </row>
    <row r="475" spans="1:24" x14ac:dyDescent="0.35">
      <c r="A475">
        <f t="shared" si="89"/>
        <v>17</v>
      </c>
      <c r="C475">
        <v>169</v>
      </c>
      <c r="E475" t="str" cm="1">
        <f t="array" ref="E475">INDEX(E$2:E$310,$A475)</f>
        <v>BMW i4 eDrive40</v>
      </c>
      <c r="F475" t="str" cm="1">
        <f t="array" ref="F475">INDEX(F$2:F$310,$A475)</f>
        <v>80.7 kWh useable battery          Available since November 2021</v>
      </c>
      <c r="G475" t="str" cm="1">
        <f t="array" ref="G475">INDEX(G$2:G$310,$A475)</f>
        <v>5.7 sec</v>
      </c>
      <c r="H475" t="str" cm="1">
        <f t="array" ref="H475">INDEX(H$2:H$310,$A475)</f>
        <v>190 km/h</v>
      </c>
      <c r="I475" t="str" cm="1">
        <f t="array" ref="I475">INDEX(I$2:I$310,$A475)</f>
        <v>470 km</v>
      </c>
      <c r="J475" t="str" cm="1">
        <f t="array" ref="J475">INDEX(J$2:J$310,$A475)</f>
        <v>172 Wh/km</v>
      </c>
      <c r="K475" t="str" cm="1">
        <f t="array" ref="K475">INDEX(K$2:K$310,$A475)</f>
        <v>730 km/h</v>
      </c>
      <c r="L475" t="str" cm="1">
        <f t="array" ref="L475">INDEX(L$2:L$310,$A475)</f>
        <v>Rear Wheel Drive</v>
      </c>
      <c r="M475" cm="1">
        <f t="array" ref="M475">INDEX(M$2:M$310,$A475)</f>
        <v>5</v>
      </c>
      <c r="N475" t="str" cm="1">
        <f t="array" ref="N475">INDEX(N$2:N$310,$A475)</f>
        <v>â‚¬59,200</v>
      </c>
      <c r="O475" t="str" cm="1">
        <f t="array" ref="O475">INDEX(O$2:O$310,$A475)</f>
        <v>Â£57,890</v>
      </c>
      <c r="P475" s="44" cm="1">
        <f t="array" ref="P475">INDEX(P$2:P$310,$A475)</f>
        <v>1</v>
      </c>
      <c r="Q475" s="26" cm="1">
        <f t="array" ref="Q475">INDEX(Q$2:Q$310,$A475)</f>
        <v>57890</v>
      </c>
      <c r="R475" s="17">
        <f t="shared" si="92"/>
        <v>470</v>
      </c>
      <c r="S475" s="20">
        <f t="shared" si="93"/>
        <v>80.7</v>
      </c>
      <c r="T475" s="18">
        <f t="shared" si="94"/>
        <v>0.17199999999999999</v>
      </c>
      <c r="U475" s="12">
        <f t="shared" si="90"/>
        <v>1.001734820322181</v>
      </c>
      <c r="V475" s="17">
        <f t="shared" si="91"/>
        <v>292.04518622540917</v>
      </c>
      <c r="W475" s="18">
        <f t="shared" si="95"/>
        <v>3.6188994575639302</v>
      </c>
      <c r="X475" s="26">
        <f t="shared" si="88"/>
        <v>198.22275021276596</v>
      </c>
    </row>
    <row r="476" spans="1:24" x14ac:dyDescent="0.35">
      <c r="A476">
        <f t="shared" si="89"/>
        <v>228</v>
      </c>
      <c r="C476">
        <v>170</v>
      </c>
      <c r="E476" t="str" cm="1">
        <f t="array" ref="E476">INDEX(E$2:E$310,$A476)</f>
        <v>Polestar 3 Long Range Performance</v>
      </c>
      <c r="F476" t="str" cm="1">
        <f t="array" ref="F476">INDEX(F$2:F$310,$A476)</f>
        <v>107 kWh useable battery          Available since November 2022</v>
      </c>
      <c r="G476" t="str" cm="1">
        <f t="array" ref="G476">INDEX(G$2:G$310,$A476)</f>
        <v>4.7 sec</v>
      </c>
      <c r="H476" t="str" cm="1">
        <f t="array" ref="H476">INDEX(H$2:H$310,$A476)</f>
        <v>210 km/h</v>
      </c>
      <c r="I476" t="str" cm="1">
        <f t="array" ref="I476">INDEX(I$2:I$310,$A476)</f>
        <v>470 km</v>
      </c>
      <c r="J476" t="str" cm="1">
        <f t="array" ref="J476">INDEX(J$2:J$310,$A476)</f>
        <v>228 Wh/km</v>
      </c>
      <c r="K476" t="str" cm="1">
        <f t="array" ref="K476">INDEX(K$2:K$310,$A476)</f>
        <v>610 km/h</v>
      </c>
      <c r="L476" t="str" cm="1">
        <f t="array" ref="L476">INDEX(L$2:L$310,$A476)</f>
        <v>All Wheel Drive</v>
      </c>
      <c r="M476" cm="1">
        <f t="array" ref="M476">INDEX(M$2:M$310,$A476)</f>
        <v>5</v>
      </c>
      <c r="N476" t="str" cm="1">
        <f t="array" ref="N476">INDEX(N$2:N$310,$A476)</f>
        <v>â‚¬95,200</v>
      </c>
      <c r="O476" t="str" cm="1">
        <f t="array" ref="O476">INDEX(O$2:O$310,$A476)</f>
        <v>Â£85,500</v>
      </c>
      <c r="P476" s="44" cm="1">
        <f t="array" ref="P476">INDEX(P$2:P$310,$A476)</f>
        <v>1</v>
      </c>
      <c r="Q476" s="26" cm="1">
        <f t="array" ref="Q476">INDEX(Q$2:Q$310,$A476)</f>
        <v>85500</v>
      </c>
      <c r="R476" s="17">
        <f t="shared" si="92"/>
        <v>470</v>
      </c>
      <c r="S476" s="20">
        <f t="shared" si="93"/>
        <v>107</v>
      </c>
      <c r="T476" s="18">
        <f t="shared" si="94"/>
        <v>0.22800000000000001</v>
      </c>
      <c r="U476" s="12">
        <f t="shared" si="90"/>
        <v>1.0014953271028038</v>
      </c>
      <c r="V476" s="17">
        <f t="shared" si="91"/>
        <v>292.04518622540917</v>
      </c>
      <c r="W476" s="18">
        <f t="shared" si="95"/>
        <v>2.7293942637888708</v>
      </c>
      <c r="X476" s="26">
        <f t="shared" si="88"/>
        <v>292.76291489361705</v>
      </c>
    </row>
    <row r="477" spans="1:24" x14ac:dyDescent="0.35">
      <c r="A477">
        <f t="shared" si="89"/>
        <v>243</v>
      </c>
      <c r="C477">
        <v>171</v>
      </c>
      <c r="E477" t="str" cm="1">
        <f t="array" ref="E477">INDEX(E$2:E$310,$A477)</f>
        <v xml:space="preserve">Audi SQ8 e-tron Sportback </v>
      </c>
      <c r="F477" t="str" cm="1">
        <f t="array" ref="F477">INDEX(F$2:F$310,$A477)</f>
        <v>106 kWh useable battery          Expected from May 2023</v>
      </c>
      <c r="G477" t="str" cm="1">
        <f t="array" ref="G477">INDEX(G$2:G$310,$A477)</f>
        <v>4.5 sec</v>
      </c>
      <c r="H477" t="str" cm="1">
        <f t="array" ref="H477">INDEX(H$2:H$310,$A477)</f>
        <v>210 km/h</v>
      </c>
      <c r="I477" t="str" cm="1">
        <f t="array" ref="I477">INDEX(I$2:I$310,$A477)</f>
        <v>470 km</v>
      </c>
      <c r="J477" t="str" cm="1">
        <f t="array" ref="J477">INDEX(J$2:J$310,$A477)</f>
        <v>226 Wh/km</v>
      </c>
      <c r="K477" t="str" cm="1">
        <f t="array" ref="K477">INDEX(K$2:K$310,$A477)</f>
        <v>630 km/h</v>
      </c>
      <c r="L477" t="str" cm="1">
        <f t="array" ref="L477">INDEX(L$2:L$310,$A477)</f>
        <v>All Wheel Drive</v>
      </c>
      <c r="M477" cm="1">
        <f t="array" ref="M477">INDEX(M$2:M$310,$A477)</f>
        <v>5</v>
      </c>
      <c r="N477" t="str" cm="1">
        <f t="array" ref="N477">INDEX(N$2:N$310,$A477)</f>
        <v>â‚¬115,000</v>
      </c>
      <c r="O477" t="str" cm="1">
        <f t="array" ref="O477">INDEX(O$2:O$310,$A477)</f>
        <v>Â£100,795</v>
      </c>
      <c r="P477" s="44" cm="1">
        <f t="array" ref="P477">INDEX(P$2:P$310,$A477)</f>
        <v>1</v>
      </c>
      <c r="Q477" s="26" cm="1">
        <f t="array" ref="Q477">INDEX(Q$2:Q$310,$A477)</f>
        <v>100795</v>
      </c>
      <c r="R477" s="17">
        <f t="shared" si="92"/>
        <v>470</v>
      </c>
      <c r="S477" s="20">
        <f t="shared" si="93"/>
        <v>106</v>
      </c>
      <c r="T477" s="18">
        <f t="shared" si="94"/>
        <v>0.22600000000000001</v>
      </c>
      <c r="U477" s="12">
        <f t="shared" si="90"/>
        <v>1.0020754716981133</v>
      </c>
      <c r="V477" s="17">
        <f t="shared" si="91"/>
        <v>292.04518622540917</v>
      </c>
      <c r="W477" s="18">
        <f t="shared" si="95"/>
        <v>2.7551432662774449</v>
      </c>
      <c r="X477" s="26">
        <f t="shared" si="88"/>
        <v>345.1349474468085</v>
      </c>
    </row>
    <row r="478" spans="1:24" x14ac:dyDescent="0.35">
      <c r="A478">
        <f t="shared" si="89"/>
        <v>54</v>
      </c>
      <c r="C478">
        <v>172</v>
      </c>
      <c r="E478" t="str" cm="1">
        <f t="array" ref="E478">INDEX(E$2:E$310,$A478)</f>
        <v>Tesla Model X Dual Motor</v>
      </c>
      <c r="F478" t="str" cm="1">
        <f t="array" ref="F478">INDEX(F$2:F$310,$A478)</f>
        <v>95 kWh useable battery          Available since January 2023</v>
      </c>
      <c r="G478" t="str" cm="1">
        <f t="array" ref="G478">INDEX(G$2:G$310,$A478)</f>
        <v>3.9 sec</v>
      </c>
      <c r="H478" t="str" cm="1">
        <f t="array" ref="H478">INDEX(H$2:H$310,$A478)</f>
        <v>250 km/h</v>
      </c>
      <c r="I478" t="str" cm="1">
        <f t="array" ref="I478">INDEX(I$2:I$310,$A478)</f>
        <v>470 km</v>
      </c>
      <c r="J478" t="str" cm="1">
        <f t="array" ref="J478">INDEX(J$2:J$310,$A478)</f>
        <v>202 Wh/km</v>
      </c>
      <c r="K478" t="str" cm="1">
        <f t="array" ref="K478">INDEX(K$2:K$310,$A478)</f>
        <v>650 km/h</v>
      </c>
      <c r="L478" t="str" cm="1">
        <f t="array" ref="L478">INDEX(L$2:L$310,$A478)</f>
        <v>All Wheel Drive</v>
      </c>
      <c r="M478" cm="1">
        <f t="array" ref="M478">INDEX(M$2:M$310,$A478)</f>
        <v>7</v>
      </c>
      <c r="N478" t="str" cm="1">
        <f t="array" ref="N478">INDEX(N$2:N$310,$A478)</f>
        <v>â‚¬120,990</v>
      </c>
      <c r="O478" t="str" cm="1">
        <f t="array" ref="O478">INDEX(O$2:O$310,$A478)</f>
        <v>Â£108,000</v>
      </c>
      <c r="P478" s="44" cm="1">
        <f t="array" ref="P478">INDEX(P$2:P$310,$A478)</f>
        <v>1</v>
      </c>
      <c r="Q478" s="26" cm="1">
        <f t="array" ref="Q478">INDEX(Q$2:Q$310,$A478)</f>
        <v>108000</v>
      </c>
      <c r="R478" s="17">
        <f t="shared" si="92"/>
        <v>470</v>
      </c>
      <c r="S478" s="20">
        <f t="shared" si="93"/>
        <v>95</v>
      </c>
      <c r="T478" s="18">
        <f t="shared" si="94"/>
        <v>0.20200000000000001</v>
      </c>
      <c r="U478" s="12">
        <f t="shared" si="90"/>
        <v>0.99936842105263168</v>
      </c>
      <c r="V478" s="17">
        <f t="shared" si="91"/>
        <v>292.04518622540917</v>
      </c>
      <c r="W478" s="18">
        <f t="shared" si="95"/>
        <v>3.0741598550043072</v>
      </c>
      <c r="X478" s="26">
        <f t="shared" si="88"/>
        <v>369.80578723404255</v>
      </c>
    </row>
    <row r="479" spans="1:24" x14ac:dyDescent="0.35">
      <c r="A479">
        <f t="shared" si="89"/>
        <v>202</v>
      </c>
      <c r="C479">
        <v>173</v>
      </c>
      <c r="E479" t="str" cm="1">
        <f t="array" ref="E479">INDEX(E$2:E$310,$A479)</f>
        <v>Hyundai IONIQ 6 Long Range 2WD</v>
      </c>
      <c r="F479" t="str" cm="1">
        <f t="array" ref="F479">INDEX(F$2:F$310,$A479)</f>
        <v>74 kWh useable battery          Available since December 2022</v>
      </c>
      <c r="G479" t="str" cm="1">
        <f t="array" ref="G479">INDEX(G$2:G$310,$A479)</f>
        <v>7.4 sec</v>
      </c>
      <c r="H479" t="str" cm="1">
        <f t="array" ref="H479">INDEX(H$2:H$310,$A479)</f>
        <v>185 km/h</v>
      </c>
      <c r="I479" t="str" cm="1">
        <f t="array" ref="I479">INDEX(I$2:I$310,$A479)</f>
        <v>475 km</v>
      </c>
      <c r="J479" t="str" cm="1">
        <f t="array" ref="J479">INDEX(J$2:J$310,$A479)</f>
        <v>156 Wh/km</v>
      </c>
      <c r="K479" t="str" cm="1">
        <f t="array" ref="K479">INDEX(K$2:K$310,$A479)</f>
        <v>1240 km/h</v>
      </c>
      <c r="L479" t="str" cm="1">
        <f t="array" ref="L479">INDEX(L$2:L$310,$A479)</f>
        <v>Rear Wheel Drive</v>
      </c>
      <c r="M479" cm="1">
        <f t="array" ref="M479">INDEX(M$2:M$310,$A479)</f>
        <v>5</v>
      </c>
      <c r="N479" t="str" cm="1">
        <f t="array" ref="N479">INDEX(N$2:N$310,$A479)</f>
        <v>â‚¬54,000</v>
      </c>
      <c r="O479" t="str" cm="1">
        <f t="array" ref="O479">INDEX(O$2:O$310,$A479)</f>
        <v>Â£46,745</v>
      </c>
      <c r="P479" s="44" cm="1">
        <f t="array" ref="P479">INDEX(P$2:P$310,$A479)</f>
        <v>1</v>
      </c>
      <c r="Q479" s="26" cm="1">
        <f t="array" ref="Q479">INDEX(Q$2:Q$310,$A479)</f>
        <v>46745</v>
      </c>
      <c r="R479" s="17">
        <f t="shared" si="92"/>
        <v>475</v>
      </c>
      <c r="S479" s="20">
        <f t="shared" si="93"/>
        <v>74</v>
      </c>
      <c r="T479" s="18">
        <f t="shared" si="94"/>
        <v>0.156</v>
      </c>
      <c r="U479" s="12">
        <f t="shared" si="90"/>
        <v>1.0013513513513512</v>
      </c>
      <c r="V479" s="17">
        <f t="shared" si="91"/>
        <v>295.15204990865823</v>
      </c>
      <c r="W479" s="18">
        <f t="shared" si="95"/>
        <v>3.988541214981868</v>
      </c>
      <c r="X479" s="26">
        <f t="shared" si="88"/>
        <v>158.37599642105263</v>
      </c>
    </row>
    <row r="480" spans="1:24" x14ac:dyDescent="0.35">
      <c r="A480">
        <f t="shared" si="89"/>
        <v>308</v>
      </c>
      <c r="C480">
        <v>174</v>
      </c>
      <c r="E480" t="str" cm="1">
        <f t="array" ref="E480">INDEX(E$2:E$310,$A480)</f>
        <v>Polestar 4 Long Range Dual Motor</v>
      </c>
      <c r="F480" t="str" cm="1">
        <f t="array" ref="F480">INDEX(F$2:F$310,$A480)</f>
        <v>94 kWh useable battery          Expected from February 2024</v>
      </c>
      <c r="G480" t="str" cm="1">
        <f t="array" ref="G480">INDEX(G$2:G$310,$A480)</f>
        <v>3.8 sec</v>
      </c>
      <c r="H480" t="str" cm="1">
        <f t="array" ref="H480">INDEX(H$2:H$310,$A480)</f>
        <v>200 km/h</v>
      </c>
      <c r="I480" t="str" cm="1">
        <f t="array" ref="I480">INDEX(I$2:I$310,$A480)</f>
        <v>475 km</v>
      </c>
      <c r="J480" t="str" cm="1">
        <f t="array" ref="J480">INDEX(J$2:J$310,$A480)</f>
        <v>198 Wh/km</v>
      </c>
      <c r="K480" t="str" cm="1">
        <f t="array" ref="K480">INDEX(K$2:K$310,$A480)</f>
        <v>710 km/h</v>
      </c>
      <c r="L480" t="str" cm="1">
        <f t="array" ref="L480">INDEX(L$2:L$310,$A480)</f>
        <v>All Wheel Drive</v>
      </c>
      <c r="M480" cm="1">
        <f t="array" ref="M480">INDEX(M$2:M$310,$A480)</f>
        <v>5</v>
      </c>
      <c r="N480" t="str" cm="1">
        <f t="array" ref="N480">INDEX(N$2:N$310,$A480)</f>
        <v>â‚¬65,000</v>
      </c>
      <c r="O480" t="str" cm="1">
        <f t="array" ref="O480">INDEX(O$2:O$310,$A480)</f>
        <v>Â£60,000</v>
      </c>
      <c r="P480" s="44" cm="1">
        <f t="array" ref="P480">INDEX(P$2:P$310,$A480)</f>
        <v>1</v>
      </c>
      <c r="Q480" s="26" cm="1">
        <f t="array" ref="Q480">INDEX(Q$2:Q$310,$A480)</f>
        <v>60000</v>
      </c>
      <c r="R480" s="17">
        <f t="shared" si="92"/>
        <v>475</v>
      </c>
      <c r="S480" s="20">
        <f t="shared" si="93"/>
        <v>94</v>
      </c>
      <c r="T480" s="18">
        <f t="shared" si="94"/>
        <v>0.19800000000000001</v>
      </c>
      <c r="U480" s="12">
        <f t="shared" si="90"/>
        <v>1.0005319148936171</v>
      </c>
      <c r="V480" s="17">
        <f t="shared" si="91"/>
        <v>295.15204990865823</v>
      </c>
      <c r="W480" s="18">
        <f t="shared" si="95"/>
        <v>3.1399154245601939</v>
      </c>
      <c r="X480" s="26">
        <f t="shared" si="88"/>
        <v>203.28505263157894</v>
      </c>
    </row>
    <row r="481" spans="1:24" x14ac:dyDescent="0.35">
      <c r="A481">
        <f t="shared" si="89"/>
        <v>51</v>
      </c>
      <c r="C481">
        <v>175</v>
      </c>
      <c r="E481" t="str" cm="1">
        <f t="array" ref="E481">INDEX(E$2:E$310,$A481)</f>
        <v>Porsche Taycan Plus</v>
      </c>
      <c r="F481" t="str" cm="1">
        <f t="array" ref="F481">INDEX(F$2:F$310,$A481)</f>
        <v>83.7 kWh useable battery          Available since February 2021</v>
      </c>
      <c r="G481" t="str" cm="1">
        <f t="array" ref="G481">INDEX(G$2:G$310,$A481)</f>
        <v>5.4 sec</v>
      </c>
      <c r="H481" t="str" cm="1">
        <f t="array" ref="H481">INDEX(H$2:H$310,$A481)</f>
        <v>230 km/h</v>
      </c>
      <c r="I481" t="str" cm="1">
        <f t="array" ref="I481">INDEX(I$2:I$310,$A481)</f>
        <v>475 km</v>
      </c>
      <c r="J481" t="str" cm="1">
        <f t="array" ref="J481">INDEX(J$2:J$310,$A481)</f>
        <v>176 Wh/km</v>
      </c>
      <c r="K481" t="str" cm="1">
        <f t="array" ref="K481">INDEX(K$2:K$310,$A481)</f>
        <v>1170 km/h</v>
      </c>
      <c r="L481" t="str" cm="1">
        <f t="array" ref="L481">INDEX(L$2:L$310,$A481)</f>
        <v>Rear Wheel Drive</v>
      </c>
      <c r="M481" cm="1">
        <f t="array" ref="M481">INDEX(M$2:M$310,$A481)</f>
        <v>4</v>
      </c>
      <c r="N481" t="str" cm="1">
        <f t="array" ref="N481">INDEX(N$2:N$310,$A481)</f>
        <v>â‚¬94,123</v>
      </c>
      <c r="O481" t="str" cm="1">
        <f t="array" ref="O481">INDEX(O$2:O$310,$A481)</f>
        <v>Â£79,549</v>
      </c>
      <c r="P481" s="44" cm="1">
        <f t="array" ref="P481">INDEX(P$2:P$310,$A481)</f>
        <v>1</v>
      </c>
      <c r="Q481" s="26" cm="1">
        <f t="array" ref="Q481">INDEX(Q$2:Q$310,$A481)</f>
        <v>79549</v>
      </c>
      <c r="R481" s="17">
        <f t="shared" si="92"/>
        <v>475</v>
      </c>
      <c r="S481" s="20">
        <f t="shared" si="93"/>
        <v>83.7</v>
      </c>
      <c r="T481" s="18">
        <f t="shared" si="94"/>
        <v>0.17599999999999999</v>
      </c>
      <c r="U481" s="12">
        <f t="shared" si="90"/>
        <v>0.99880525686977284</v>
      </c>
      <c r="V481" s="17">
        <f t="shared" si="91"/>
        <v>295.15204990865823</v>
      </c>
      <c r="W481" s="18">
        <f t="shared" si="95"/>
        <v>3.5263088400078639</v>
      </c>
      <c r="X481" s="26">
        <f t="shared" si="88"/>
        <v>269.51871086315788</v>
      </c>
    </row>
    <row r="482" spans="1:24" x14ac:dyDescent="0.35">
      <c r="A482">
        <f t="shared" si="89"/>
        <v>166</v>
      </c>
      <c r="C482">
        <v>176</v>
      </c>
      <c r="E482" t="str" cm="1">
        <f t="array" ref="E482">INDEX(E$2:E$310,$A482)</f>
        <v>Mercedes EQE AMG 53 4MATIC+</v>
      </c>
      <c r="F482" t="str" cm="1">
        <f t="array" ref="F482">INDEX(F$2:F$310,$A482)</f>
        <v>90.6 kWh useable battery          Available since July 2022</v>
      </c>
      <c r="G482" t="str" cm="1">
        <f t="array" ref="G482">INDEX(G$2:G$310,$A482)</f>
        <v>3.5 sec</v>
      </c>
      <c r="H482" t="str" cm="1">
        <f t="array" ref="H482">INDEX(H$2:H$310,$A482)</f>
        <v>240 km/h</v>
      </c>
      <c r="I482" t="str" cm="1">
        <f t="array" ref="I482">INDEX(I$2:I$310,$A482)</f>
        <v>480 km</v>
      </c>
      <c r="J482" t="str" cm="1">
        <f t="array" ref="J482">INDEX(J$2:J$310,$A482)</f>
        <v>189 Wh/km</v>
      </c>
      <c r="K482" t="str" cm="1">
        <f t="array" ref="K482">INDEX(K$2:K$310,$A482)</f>
        <v>720 km/h</v>
      </c>
      <c r="L482" t="str" cm="1">
        <f t="array" ref="L482">INDEX(L$2:L$310,$A482)</f>
        <v>All Wheel Drive</v>
      </c>
      <c r="M482" cm="1">
        <f t="array" ref="M482">INDEX(M$2:M$310,$A482)</f>
        <v>5</v>
      </c>
      <c r="N482" t="str" cm="1">
        <f t="array" ref="N482">INDEX(N$2:N$310,$A482)</f>
        <v>â‚¬109,777</v>
      </c>
      <c r="O482" t="str" cm="1">
        <f t="array" ref="O482">INDEX(O$2:O$310,$A482)</f>
        <v>Â£114,750</v>
      </c>
      <c r="P482" s="44" cm="1">
        <f t="array" ref="P482">INDEX(P$2:P$310,$A482)</f>
        <v>1</v>
      </c>
      <c r="Q482" s="26" cm="1">
        <f t="array" ref="Q482">INDEX(Q$2:Q$310,$A482)</f>
        <v>114750</v>
      </c>
      <c r="R482" s="17">
        <f t="shared" si="92"/>
        <v>480</v>
      </c>
      <c r="S482" s="20">
        <f t="shared" si="93"/>
        <v>90.6</v>
      </c>
      <c r="T482" s="18">
        <f t="shared" si="94"/>
        <v>0.189</v>
      </c>
      <c r="U482" s="12">
        <f t="shared" si="90"/>
        <v>1.0013245033112583</v>
      </c>
      <c r="V482" s="17">
        <f t="shared" si="91"/>
        <v>298.25891359190723</v>
      </c>
      <c r="W482" s="18">
        <f t="shared" si="95"/>
        <v>3.2920409888731483</v>
      </c>
      <c r="X482" s="26">
        <f t="shared" si="88"/>
        <v>384.73284375000003</v>
      </c>
    </row>
    <row r="483" spans="1:24" x14ac:dyDescent="0.35">
      <c r="A483">
        <f t="shared" si="89"/>
        <v>125</v>
      </c>
      <c r="C483">
        <v>177</v>
      </c>
      <c r="E483" t="str" cm="1">
        <f t="array" ref="E483">INDEX(E$2:E$310,$A483)</f>
        <v>Tesla Model 3 Long Range Dual Motor</v>
      </c>
      <c r="F483" t="str" cm="1">
        <f t="array" ref="F483">INDEX(F$2:F$310,$A483)</f>
        <v>75 kWh useable battery          Available since November 2021</v>
      </c>
      <c r="G483" t="str" cm="1">
        <f t="array" ref="G483">INDEX(G$2:G$310,$A483)</f>
        <v>4.4 sec</v>
      </c>
      <c r="H483" t="str" cm="1">
        <f t="array" ref="H483">INDEX(H$2:H$310,$A483)</f>
        <v>233 km/h</v>
      </c>
      <c r="I483" t="str" cm="1">
        <f t="array" ref="I483">INDEX(I$2:I$310,$A483)</f>
        <v>485 km</v>
      </c>
      <c r="J483" t="str" cm="1">
        <f t="array" ref="J483">INDEX(J$2:J$310,$A483)</f>
        <v>155 Wh/km</v>
      </c>
      <c r="K483" t="str" cm="1">
        <f t="array" ref="K483">INDEX(K$2:K$310,$A483)</f>
        <v>750 km/h</v>
      </c>
      <c r="L483" t="str" cm="1">
        <f t="array" ref="L483">INDEX(L$2:L$310,$A483)</f>
        <v>All Wheel Drive</v>
      </c>
      <c r="M483" cm="1">
        <f t="array" ref="M483">INDEX(M$2:M$310,$A483)</f>
        <v>5</v>
      </c>
      <c r="N483" t="str" cm="1">
        <f t="array" ref="N483">INDEX(N$2:N$310,$A483)</f>
        <v>â‚¬53,668</v>
      </c>
      <c r="O483" t="str" cm="1">
        <f t="array" ref="O483">INDEX(O$2:O$310,$A483)</f>
        <v>Â£50,990</v>
      </c>
      <c r="P483" s="44" cm="1">
        <f t="array" ref="P483">INDEX(P$2:P$310,$A483)</f>
        <v>1</v>
      </c>
      <c r="Q483" s="26" cm="1">
        <f t="array" ref="Q483">INDEX(Q$2:Q$310,$A483)</f>
        <v>50990</v>
      </c>
      <c r="R483" s="17">
        <f t="shared" si="92"/>
        <v>485</v>
      </c>
      <c r="S483" s="20">
        <f t="shared" si="93"/>
        <v>75</v>
      </c>
      <c r="T483" s="18">
        <f t="shared" si="94"/>
        <v>0.155</v>
      </c>
      <c r="U483" s="12">
        <f t="shared" si="90"/>
        <v>1.0023333333333333</v>
      </c>
      <c r="V483" s="17">
        <f t="shared" si="91"/>
        <v>301.36577727515629</v>
      </c>
      <c r="W483" s="18">
        <f t="shared" si="95"/>
        <v>4.018210363668751</v>
      </c>
      <c r="X483" s="26">
        <f t="shared" si="88"/>
        <v>169.19638474226804</v>
      </c>
    </row>
    <row r="484" spans="1:24" x14ac:dyDescent="0.35">
      <c r="A484">
        <f t="shared" si="89"/>
        <v>124</v>
      </c>
      <c r="C484">
        <v>178</v>
      </c>
      <c r="E484" t="str" cm="1">
        <f t="array" ref="E484">INDEX(E$2:E$310,$A484)</f>
        <v>BMW iX M60</v>
      </c>
      <c r="F484" t="str" cm="1">
        <f t="array" ref="F484">INDEX(F$2:F$310,$A484)</f>
        <v>105.2 kWh useable battery          Available since April 2022</v>
      </c>
      <c r="G484" t="str" cm="1">
        <f t="array" ref="G484">INDEX(G$2:G$310,$A484)</f>
        <v>3.8 sec</v>
      </c>
      <c r="H484" t="str" cm="1">
        <f t="array" ref="H484">INDEX(H$2:H$310,$A484)</f>
        <v>250 km/h</v>
      </c>
      <c r="I484" t="str" cm="1">
        <f t="array" ref="I484">INDEX(I$2:I$310,$A484)</f>
        <v>485 km</v>
      </c>
      <c r="J484" t="str" cm="1">
        <f t="array" ref="J484">INDEX(J$2:J$310,$A484)</f>
        <v>217 Wh/km</v>
      </c>
      <c r="K484" t="str" cm="1">
        <f t="array" ref="K484">INDEX(K$2:K$310,$A484)</f>
        <v>650 km/h</v>
      </c>
      <c r="L484" t="str" cm="1">
        <f t="array" ref="L484">INDEX(L$2:L$310,$A484)</f>
        <v>All Wheel Drive</v>
      </c>
      <c r="M484" cm="1">
        <f t="array" ref="M484">INDEX(M$2:M$310,$A484)</f>
        <v>5</v>
      </c>
      <c r="N484" t="str" cm="1">
        <f t="array" ref="N484">INDEX(N$2:N$310,$A484)</f>
        <v>â‚¬136,100</v>
      </c>
      <c r="O484" t="str" cm="1">
        <f t="array" ref="O484">INDEX(O$2:O$310,$A484)</f>
        <v>Â£119,225</v>
      </c>
      <c r="P484" s="44" cm="1">
        <f t="array" ref="P484">INDEX(P$2:P$310,$A484)</f>
        <v>1</v>
      </c>
      <c r="Q484" s="26" cm="1">
        <f t="array" ref="Q484">INDEX(Q$2:Q$310,$A484)</f>
        <v>119225</v>
      </c>
      <c r="R484" s="17">
        <f t="shared" si="92"/>
        <v>485</v>
      </c>
      <c r="S484" s="20">
        <f t="shared" si="93"/>
        <v>105.2</v>
      </c>
      <c r="T484" s="18">
        <f t="shared" si="94"/>
        <v>0.217</v>
      </c>
      <c r="U484" s="12">
        <f t="shared" si="90"/>
        <v>1.0004277566539923</v>
      </c>
      <c r="V484" s="17">
        <f t="shared" si="91"/>
        <v>301.36577727515629</v>
      </c>
      <c r="W484" s="18">
        <f t="shared" si="95"/>
        <v>2.8646937003341852</v>
      </c>
      <c r="X484" s="26">
        <f t="shared" si="88"/>
        <v>395.61559072164948</v>
      </c>
    </row>
    <row r="485" spans="1:24" x14ac:dyDescent="0.35">
      <c r="A485">
        <f t="shared" si="89"/>
        <v>175</v>
      </c>
      <c r="C485">
        <v>179</v>
      </c>
      <c r="E485" t="str" cm="1">
        <f t="array" ref="E485">INDEX(E$2:E$310,$A485)</f>
        <v>Mercedes EQS SUV 450 4MATIC</v>
      </c>
      <c r="F485" t="str" cm="1">
        <f t="array" ref="F485">INDEX(F$2:F$310,$A485)</f>
        <v>108.4 kWh useable battery          Available since December 2022</v>
      </c>
      <c r="G485" t="str" cm="1">
        <f t="array" ref="G485">INDEX(G$2:G$310,$A485)</f>
        <v>6.0 sec</v>
      </c>
      <c r="H485" t="str" cm="1">
        <f t="array" ref="H485">INDEX(H$2:H$310,$A485)</f>
        <v>210 km/h</v>
      </c>
      <c r="I485" t="str" cm="1">
        <f t="array" ref="I485">INDEX(I$2:I$310,$A485)</f>
        <v>485 km</v>
      </c>
      <c r="J485" t="str" cm="1">
        <f t="array" ref="J485">INDEX(J$2:J$310,$A485)</f>
        <v>224 Wh/km</v>
      </c>
      <c r="K485" t="str" cm="1">
        <f t="array" ref="K485">INDEX(K$2:K$310,$A485)</f>
        <v>630 km/h</v>
      </c>
      <c r="L485" t="str" cm="1">
        <f t="array" ref="L485">INDEX(L$2:L$310,$A485)</f>
        <v>All Wheel Drive</v>
      </c>
      <c r="M485" cm="1">
        <f t="array" ref="M485">INDEX(M$2:M$310,$A485)</f>
        <v>7</v>
      </c>
      <c r="N485" t="str" cm="1">
        <f t="array" ref="N485">INDEX(N$2:N$310,$A485)</f>
        <v>â‚¬114,609</v>
      </c>
      <c r="O485" t="str" cm="1">
        <f t="array" ref="O485">INDEX(O$2:O$310,$A485)</f>
        <v>Â£129,170</v>
      </c>
      <c r="P485" s="44" cm="1">
        <f t="array" ref="P485">INDEX(P$2:P$310,$A485)</f>
        <v>1</v>
      </c>
      <c r="Q485" s="26" cm="1">
        <f t="array" ref="Q485">INDEX(Q$2:Q$310,$A485)</f>
        <v>129170</v>
      </c>
      <c r="R485" s="17">
        <f t="shared" si="92"/>
        <v>485</v>
      </c>
      <c r="S485" s="20">
        <f t="shared" si="93"/>
        <v>108.4</v>
      </c>
      <c r="T485" s="18">
        <f t="shared" si="94"/>
        <v>0.224</v>
      </c>
      <c r="U485" s="12">
        <f t="shared" si="90"/>
        <v>1.0022140221402214</v>
      </c>
      <c r="V485" s="17">
        <f t="shared" si="91"/>
        <v>301.36577727515629</v>
      </c>
      <c r="W485" s="18">
        <f t="shared" si="95"/>
        <v>2.780127096634283</v>
      </c>
      <c r="X485" s="26">
        <f t="shared" si="88"/>
        <v>428.61535628865977</v>
      </c>
    </row>
    <row r="486" spans="1:24" x14ac:dyDescent="0.35">
      <c r="A486">
        <f t="shared" si="89"/>
        <v>176</v>
      </c>
      <c r="C486">
        <v>180</v>
      </c>
      <c r="E486" t="str" cm="1">
        <f t="array" ref="E486">INDEX(E$2:E$310,$A486)</f>
        <v>Mercedes EQS SUV 580 4MATIC</v>
      </c>
      <c r="F486" t="str" cm="1">
        <f t="array" ref="F486">INDEX(F$2:F$310,$A486)</f>
        <v>108.4 kWh useable battery          Available since December 2022</v>
      </c>
      <c r="G486" t="str" cm="1">
        <f t="array" ref="G486">INDEX(G$2:G$310,$A486)</f>
        <v>4.6 sec</v>
      </c>
      <c r="H486" t="str" cm="1">
        <f t="array" ref="H486">INDEX(H$2:H$310,$A486)</f>
        <v>210 km/h</v>
      </c>
      <c r="I486" t="str" cm="1">
        <f t="array" ref="I486">INDEX(I$2:I$310,$A486)</f>
        <v>485 km</v>
      </c>
      <c r="J486" t="str" cm="1">
        <f t="array" ref="J486">INDEX(J$2:J$310,$A486)</f>
        <v>224 Wh/km</v>
      </c>
      <c r="K486" t="str" cm="1">
        <f t="array" ref="K486">INDEX(K$2:K$310,$A486)</f>
        <v>630 km/h</v>
      </c>
      <c r="L486" t="str" cm="1">
        <f t="array" ref="L486">INDEX(L$2:L$310,$A486)</f>
        <v>All Wheel Drive</v>
      </c>
      <c r="M486" cm="1">
        <f t="array" ref="M486">INDEX(M$2:M$310,$A486)</f>
        <v>7</v>
      </c>
      <c r="N486" t="str" cm="1">
        <f t="array" ref="N486">INDEX(N$2:N$310,$A486)</f>
        <v>â‚¬135,434</v>
      </c>
      <c r="O486" t="str" cm="1">
        <f t="array" ref="O486">INDEX(O$2:O$310,$A486)</f>
        <v>Â£139,170</v>
      </c>
      <c r="P486" s="44" cm="1">
        <f t="array" ref="P486">INDEX(P$2:P$310,$A486)</f>
        <v>1</v>
      </c>
      <c r="Q486" s="26" cm="1">
        <f t="array" ref="Q486">INDEX(Q$2:Q$310,$A486)</f>
        <v>139170</v>
      </c>
      <c r="R486" s="17">
        <f t="shared" si="92"/>
        <v>485</v>
      </c>
      <c r="S486" s="20">
        <f t="shared" si="93"/>
        <v>108.4</v>
      </c>
      <c r="T486" s="18">
        <f t="shared" si="94"/>
        <v>0.224</v>
      </c>
      <c r="U486" s="12">
        <f t="shared" si="90"/>
        <v>1.0022140221402214</v>
      </c>
      <c r="V486" s="17">
        <f t="shared" si="91"/>
        <v>301.36577727515629</v>
      </c>
      <c r="W486" s="18">
        <f t="shared" si="95"/>
        <v>2.780127096634283</v>
      </c>
      <c r="X486" s="26">
        <f t="shared" si="88"/>
        <v>461.79762432989691</v>
      </c>
    </row>
    <row r="487" spans="1:24" x14ac:dyDescent="0.35">
      <c r="A487">
        <f t="shared" si="89"/>
        <v>227</v>
      </c>
      <c r="C487">
        <v>181</v>
      </c>
      <c r="E487" t="str" cm="1">
        <f t="array" ref="E487">INDEX(E$2:E$310,$A487)</f>
        <v>Polestar 3 Long Range Dual motor</v>
      </c>
      <c r="F487" t="str" cm="1">
        <f t="array" ref="F487">INDEX(F$2:F$310,$A487)</f>
        <v>107 kWh useable battery          Available since November 2022</v>
      </c>
      <c r="G487" t="str" cm="1">
        <f t="array" ref="G487">INDEX(G$2:G$310,$A487)</f>
        <v>5.0 sec</v>
      </c>
      <c r="H487" t="str" cm="1">
        <f t="array" ref="H487">INDEX(H$2:H$310,$A487)</f>
        <v>210 km/h</v>
      </c>
      <c r="I487" t="str" cm="1">
        <f t="array" ref="I487">INDEX(I$2:I$310,$A487)</f>
        <v>490 km</v>
      </c>
      <c r="J487" t="str" cm="1">
        <f t="array" ref="J487">INDEX(J$2:J$310,$A487)</f>
        <v>218 Wh/km</v>
      </c>
      <c r="K487" t="str" cm="1">
        <f t="array" ref="K487">INDEX(K$2:K$310,$A487)</f>
        <v>640 km/h</v>
      </c>
      <c r="L487" t="str" cm="1">
        <f t="array" ref="L487">INDEX(L$2:L$310,$A487)</f>
        <v>All Wheel Drive</v>
      </c>
      <c r="M487" cm="1">
        <f t="array" ref="M487">INDEX(M$2:M$310,$A487)</f>
        <v>5</v>
      </c>
      <c r="N487" t="str" cm="1">
        <f t="array" ref="N487">INDEX(N$2:N$310,$A487)</f>
        <v>â‚¬88,600</v>
      </c>
      <c r="O487" t="str" cm="1">
        <f t="array" ref="O487">INDEX(O$2:O$310,$A487)</f>
        <v>Â£79,900</v>
      </c>
      <c r="P487" s="44" cm="1">
        <f t="array" ref="P487">INDEX(P$2:P$310,$A487)</f>
        <v>1</v>
      </c>
      <c r="Q487" s="26" cm="1">
        <f t="array" ref="Q487">INDEX(Q$2:Q$310,$A487)</f>
        <v>79900</v>
      </c>
      <c r="R487" s="17">
        <f t="shared" si="92"/>
        <v>490</v>
      </c>
      <c r="S487" s="20">
        <f t="shared" si="93"/>
        <v>107</v>
      </c>
      <c r="T487" s="18">
        <f t="shared" si="94"/>
        <v>0.218</v>
      </c>
      <c r="U487" s="12">
        <f t="shared" si="90"/>
        <v>0.99831775700934577</v>
      </c>
      <c r="V487" s="17">
        <f t="shared" si="91"/>
        <v>304.47264095840529</v>
      </c>
      <c r="W487" s="18">
        <f t="shared" si="95"/>
        <v>2.8455387005458439</v>
      </c>
      <c r="X487" s="26">
        <f t="shared" si="88"/>
        <v>262.42095102040815</v>
      </c>
    </row>
    <row r="488" spans="1:24" x14ac:dyDescent="0.35">
      <c r="A488">
        <f t="shared" si="89"/>
        <v>239</v>
      </c>
      <c r="C488">
        <v>183</v>
      </c>
      <c r="E488" t="str" cm="1">
        <f t="array" ref="E488">INDEX(E$2:E$310,$A488)</f>
        <v>Audi Q8 e-tron 55 quattro</v>
      </c>
      <c r="F488" t="str" cm="1">
        <f t="array" ref="F488">INDEX(F$2:F$310,$A488)</f>
        <v>106 kWh useable battery          Available since December 2022</v>
      </c>
      <c r="G488" t="str" cm="1">
        <f t="array" ref="G488">INDEX(G$2:G$310,$A488)</f>
        <v>5.6 sec</v>
      </c>
      <c r="H488" t="str" cm="1">
        <f t="array" ref="H488">INDEX(H$2:H$310,$A488)</f>
        <v>200 km/h</v>
      </c>
      <c r="I488" t="str" cm="1">
        <f t="array" ref="I488">INDEX(I$2:I$310,$A488)</f>
        <v>495 km</v>
      </c>
      <c r="J488" t="str" cm="1">
        <f t="array" ref="J488">INDEX(J$2:J$310,$A488)</f>
        <v>214 Wh/km</v>
      </c>
      <c r="K488" t="str" cm="1">
        <f t="array" ref="K488">INDEX(K$2:K$310,$A488)</f>
        <v>670 km/h</v>
      </c>
      <c r="L488" t="str" cm="1">
        <f t="array" ref="L488">INDEX(L$2:L$310,$A488)</f>
        <v>All Wheel Drive</v>
      </c>
      <c r="M488" cm="1">
        <f t="array" ref="M488">INDEX(M$2:M$310,$A488)</f>
        <v>5</v>
      </c>
      <c r="N488" t="str" cm="1">
        <f t="array" ref="N488">INDEX(N$2:N$310,$A488)</f>
        <v>â‚¬85,300</v>
      </c>
      <c r="O488" t="str" cm="1">
        <f t="array" ref="O488">INDEX(O$2:O$310,$A488)</f>
        <v>Â£77,800</v>
      </c>
      <c r="P488" s="44" cm="1">
        <f t="array" ref="P488">INDEX(P$2:P$310,$A488)</f>
        <v>1</v>
      </c>
      <c r="Q488" s="26" cm="1">
        <f t="array" ref="Q488">INDEX(Q$2:Q$310,$A488)</f>
        <v>77800</v>
      </c>
      <c r="R488" s="17">
        <f t="shared" si="92"/>
        <v>495</v>
      </c>
      <c r="S488" s="20">
        <f t="shared" si="93"/>
        <v>106</v>
      </c>
      <c r="T488" s="18">
        <f t="shared" si="94"/>
        <v>0.214</v>
      </c>
      <c r="U488" s="12">
        <f t="shared" si="90"/>
        <v>0.99933962264150944</v>
      </c>
      <c r="V488" s="17">
        <f t="shared" si="91"/>
        <v>307.57950464165435</v>
      </c>
      <c r="W488" s="18">
        <f t="shared" si="95"/>
        <v>2.9016934400156069</v>
      </c>
      <c r="X488" s="26">
        <f t="shared" si="88"/>
        <v>252.9427313131313</v>
      </c>
    </row>
    <row r="489" spans="1:24" x14ac:dyDescent="0.35">
      <c r="A489">
        <f t="shared" si="89"/>
        <v>67</v>
      </c>
      <c r="C489">
        <v>184</v>
      </c>
      <c r="E489" t="str" cm="1">
        <f t="array" ref="E489">INDEX(E$2:E$310,$A489)</f>
        <v>BMW iX xDrive50</v>
      </c>
      <c r="F489" t="str" cm="1">
        <f t="array" ref="F489">INDEX(F$2:F$310,$A489)</f>
        <v>105.2 kWh useable battery          Available since November 2021</v>
      </c>
      <c r="G489" t="str" cm="1">
        <f t="array" ref="G489">INDEX(G$2:G$310,$A489)</f>
        <v>4.6 sec</v>
      </c>
      <c r="H489" t="str" cm="1">
        <f t="array" ref="H489">INDEX(H$2:H$310,$A489)</f>
        <v>200 km/h</v>
      </c>
      <c r="I489" t="str" cm="1">
        <f t="array" ref="I489">INDEX(I$2:I$310,$A489)</f>
        <v>505 km</v>
      </c>
      <c r="J489" t="str" cm="1">
        <f t="array" ref="J489">INDEX(J$2:J$310,$A489)</f>
        <v>208 Wh/km</v>
      </c>
      <c r="K489" t="str" cm="1">
        <f t="array" ref="K489">INDEX(K$2:K$310,$A489)</f>
        <v>680 km/h</v>
      </c>
      <c r="L489" t="str" cm="1">
        <f t="array" ref="L489">INDEX(L$2:L$310,$A489)</f>
        <v>All Wheel Drive</v>
      </c>
      <c r="M489" cm="1">
        <f t="array" ref="M489">INDEX(M$2:M$310,$A489)</f>
        <v>5</v>
      </c>
      <c r="N489" t="str" cm="1">
        <f t="array" ref="N489">INDEX(N$2:N$310,$A489)</f>
        <v>â‚¬100,100</v>
      </c>
      <c r="O489" t="str" cm="1">
        <f t="array" ref="O489">INDEX(O$2:O$310,$A489)</f>
        <v>Â£99,785</v>
      </c>
      <c r="P489" s="44" cm="1">
        <f t="array" ref="P489">INDEX(P$2:P$310,$A489)</f>
        <v>1</v>
      </c>
      <c r="Q489" s="26" cm="1">
        <f t="array" ref="Q489">INDEX(Q$2:Q$310,$A489)</f>
        <v>99785</v>
      </c>
      <c r="R489" s="17">
        <f t="shared" si="92"/>
        <v>505</v>
      </c>
      <c r="S489" s="20">
        <f t="shared" si="93"/>
        <v>105.2</v>
      </c>
      <c r="T489" s="18">
        <f t="shared" si="94"/>
        <v>0.20799999999999999</v>
      </c>
      <c r="U489" s="12">
        <f t="shared" si="90"/>
        <v>0.99847908745247138</v>
      </c>
      <c r="V489" s="17">
        <f t="shared" si="91"/>
        <v>313.79323200815242</v>
      </c>
      <c r="W489" s="18">
        <f t="shared" si="95"/>
        <v>2.9828253993170382</v>
      </c>
      <c r="X489" s="26">
        <f t="shared" si="88"/>
        <v>317.99602356435645</v>
      </c>
    </row>
    <row r="490" spans="1:24" x14ac:dyDescent="0.35">
      <c r="A490">
        <f t="shared" si="89"/>
        <v>194</v>
      </c>
      <c r="C490">
        <v>185</v>
      </c>
      <c r="E490" t="str" cm="1">
        <f t="array" ref="E490">INDEX(E$2:E$310,$A490)</f>
        <v>Fisker Ocean Ultra</v>
      </c>
      <c r="F490" t="str" cm="1">
        <f t="array" ref="F490">INDEX(F$2:F$310,$A490)</f>
        <v>100 kWh useable battery          Available since March 2023</v>
      </c>
      <c r="G490" t="str" cm="1">
        <f t="array" ref="G490">INDEX(G$2:G$310,$A490)</f>
        <v>4.2 sec</v>
      </c>
      <c r="H490" t="str" cm="1">
        <f t="array" ref="H490">INDEX(H$2:H$310,$A490)</f>
        <v>200 km/h</v>
      </c>
      <c r="I490" t="str" cm="1">
        <f t="array" ref="I490">INDEX(I$2:I$310,$A490)</f>
        <v>510 km</v>
      </c>
      <c r="J490" t="str" cm="1">
        <f t="array" ref="J490">INDEX(J$2:J$310,$A490)</f>
        <v>196 Wh/km</v>
      </c>
      <c r="K490" t="str" cm="1">
        <f t="array" ref="K490">INDEX(K$2:K$310,$A490)</f>
        <v>730 km/h</v>
      </c>
      <c r="L490" t="str" cm="1">
        <f t="array" ref="L490">INDEX(L$2:L$310,$A490)</f>
        <v>All Wheel Drive</v>
      </c>
      <c r="M490" cm="1">
        <f t="array" ref="M490">INDEX(M$2:M$310,$A490)</f>
        <v>5</v>
      </c>
      <c r="N490" t="str" cm="1">
        <f t="array" ref="N490">INDEX(N$2:N$310,$A490)</f>
        <v>â‚¬57,000</v>
      </c>
      <c r="O490" t="str" cm="1">
        <f t="array" ref="O490">INDEX(O$2:O$310,$A490)</f>
        <v>Â£49,880</v>
      </c>
      <c r="P490" s="44" cm="1">
        <f t="array" ref="P490">INDEX(P$2:P$310,$A490)</f>
        <v>1</v>
      </c>
      <c r="Q490" s="26" cm="1">
        <f t="array" ref="Q490">INDEX(Q$2:Q$310,$A490)</f>
        <v>49880</v>
      </c>
      <c r="R490" s="17">
        <f t="shared" si="92"/>
        <v>510</v>
      </c>
      <c r="S490" s="20">
        <f t="shared" si="93"/>
        <v>100</v>
      </c>
      <c r="T490" s="18">
        <f t="shared" si="94"/>
        <v>0.19600000000000001</v>
      </c>
      <c r="U490" s="12">
        <f t="shared" si="90"/>
        <v>0.99960000000000004</v>
      </c>
      <c r="V490" s="17">
        <f t="shared" si="91"/>
        <v>316.90009569140142</v>
      </c>
      <c r="W490" s="18">
        <f t="shared" si="95"/>
        <v>3.1690009569140143</v>
      </c>
      <c r="X490" s="26">
        <f t="shared" si="88"/>
        <v>157.39976313725492</v>
      </c>
    </row>
    <row r="491" spans="1:24" x14ac:dyDescent="0.35">
      <c r="A491">
        <f t="shared" si="89"/>
        <v>307</v>
      </c>
      <c r="C491">
        <v>186</v>
      </c>
      <c r="E491" t="str" cm="1">
        <f t="array" ref="E491">INDEX(E$2:E$310,$A491)</f>
        <v>Polestar 4 Long Range Single Motor</v>
      </c>
      <c r="F491" t="str" cm="1">
        <f t="array" ref="F491">INDEX(F$2:F$310,$A491)</f>
        <v>94 kWh useable battery          Expected from February 2024</v>
      </c>
      <c r="G491" t="str" cm="1">
        <f t="array" ref="G491">INDEX(G$2:G$310,$A491)</f>
        <v>7.4 sec</v>
      </c>
      <c r="H491" t="str" cm="1">
        <f t="array" ref="H491">INDEX(H$2:H$310,$A491)</f>
        <v>180 km/h</v>
      </c>
      <c r="I491" t="str" cm="1">
        <f t="array" ref="I491">INDEX(I$2:I$310,$A491)</f>
        <v>510 km</v>
      </c>
      <c r="J491" t="str" cm="1">
        <f t="array" ref="J491">INDEX(J$2:J$310,$A491)</f>
        <v>184 Wh/km</v>
      </c>
      <c r="K491" t="str" cm="1">
        <f t="array" ref="K491">INDEX(K$2:K$310,$A491)</f>
        <v>760 km/h</v>
      </c>
      <c r="L491" t="str" cm="1">
        <f t="array" ref="L491">INDEX(L$2:L$310,$A491)</f>
        <v>Rear Wheel Drive</v>
      </c>
      <c r="M491" cm="1">
        <f t="array" ref="M491">INDEX(M$2:M$310,$A491)</f>
        <v>5</v>
      </c>
      <c r="N491" t="str" cm="1">
        <f t="array" ref="N491">INDEX(N$2:N$310,$A491)</f>
        <v>â‚¬60,000</v>
      </c>
      <c r="O491" t="str" cm="1">
        <f t="array" ref="O491">INDEX(O$2:O$310,$A491)</f>
        <v>Â£55,000</v>
      </c>
      <c r="P491" s="44" cm="1">
        <f t="array" ref="P491">INDEX(P$2:P$310,$A491)</f>
        <v>1</v>
      </c>
      <c r="Q491" s="26" cm="1">
        <f t="array" ref="Q491">INDEX(Q$2:Q$310,$A491)</f>
        <v>55000</v>
      </c>
      <c r="R491" s="17">
        <f t="shared" si="92"/>
        <v>510</v>
      </c>
      <c r="S491" s="20">
        <f t="shared" si="93"/>
        <v>94</v>
      </c>
      <c r="T491" s="18">
        <f t="shared" si="94"/>
        <v>0.184</v>
      </c>
      <c r="U491" s="12">
        <f t="shared" si="90"/>
        <v>0.99829787234042544</v>
      </c>
      <c r="V491" s="17">
        <f t="shared" si="91"/>
        <v>316.90009569140142</v>
      </c>
      <c r="W491" s="18">
        <f t="shared" si="95"/>
        <v>3.3712776137383131</v>
      </c>
      <c r="X491" s="26">
        <f t="shared" si="88"/>
        <v>173.55627450980393</v>
      </c>
    </row>
    <row r="492" spans="1:24" x14ac:dyDescent="0.35">
      <c r="A492">
        <f t="shared" si="89"/>
        <v>195</v>
      </c>
      <c r="C492">
        <v>187</v>
      </c>
      <c r="E492" t="str" cm="1">
        <f t="array" ref="E492">INDEX(E$2:E$310,$A492)</f>
        <v>Fisker Ocean Extreme</v>
      </c>
      <c r="F492" t="str" cm="1">
        <f t="array" ref="F492">INDEX(F$2:F$310,$A492)</f>
        <v>100 kWh useable battery          Available since March 2023</v>
      </c>
      <c r="G492" t="str" cm="1">
        <f t="array" ref="G492">INDEX(G$2:G$310,$A492)</f>
        <v>3.9 sec</v>
      </c>
      <c r="H492" t="str" cm="1">
        <f t="array" ref="H492">INDEX(H$2:H$310,$A492)</f>
        <v>200 km/h</v>
      </c>
      <c r="I492" t="str" cm="1">
        <f t="array" ref="I492">INDEX(I$2:I$310,$A492)</f>
        <v>510 km</v>
      </c>
      <c r="J492" t="str" cm="1">
        <f t="array" ref="J492">INDEX(J$2:J$310,$A492)</f>
        <v>196 Wh/km</v>
      </c>
      <c r="K492" t="str" cm="1">
        <f t="array" ref="K492">INDEX(K$2:K$310,$A492)</f>
        <v>730 km/h</v>
      </c>
      <c r="L492" t="str" cm="1">
        <f t="array" ref="L492">INDEX(L$2:L$310,$A492)</f>
        <v>All Wheel Drive</v>
      </c>
      <c r="M492" cm="1">
        <f t="array" ref="M492">INDEX(M$2:M$310,$A492)</f>
        <v>5</v>
      </c>
      <c r="N492" t="str" cm="1">
        <f t="array" ref="N492">INDEX(N$2:N$310,$A492)</f>
        <v>â‚¬69,950</v>
      </c>
      <c r="O492" t="str" cm="1">
        <f t="array" ref="O492">INDEX(O$2:O$310,$A492)</f>
        <v>Â£60,880</v>
      </c>
      <c r="P492" s="44" cm="1">
        <f t="array" ref="P492">INDEX(P$2:P$310,$A492)</f>
        <v>1</v>
      </c>
      <c r="Q492" s="26" cm="1">
        <f t="array" ref="Q492">INDEX(Q$2:Q$310,$A492)</f>
        <v>60880</v>
      </c>
      <c r="R492" s="17">
        <f t="shared" si="92"/>
        <v>510</v>
      </c>
      <c r="S492" s="20">
        <f t="shared" si="93"/>
        <v>100</v>
      </c>
      <c r="T492" s="18">
        <f t="shared" si="94"/>
        <v>0.19600000000000001</v>
      </c>
      <c r="U492" s="12">
        <f t="shared" si="90"/>
        <v>0.99960000000000004</v>
      </c>
      <c r="V492" s="17">
        <f t="shared" si="91"/>
        <v>316.90009569140142</v>
      </c>
      <c r="W492" s="18">
        <f t="shared" si="95"/>
        <v>3.1690009569140143</v>
      </c>
      <c r="X492" s="26">
        <f t="shared" si="88"/>
        <v>192.11101803921571</v>
      </c>
    </row>
    <row r="493" spans="1:24" x14ac:dyDescent="0.35">
      <c r="A493">
        <f t="shared" si="89"/>
        <v>196</v>
      </c>
      <c r="C493">
        <v>188</v>
      </c>
      <c r="E493" t="str" cm="1">
        <f t="array" ref="E493">INDEX(E$2:E$310,$A493)</f>
        <v>Fisker Ocean One</v>
      </c>
      <c r="F493" t="str" cm="1">
        <f t="array" ref="F493">INDEX(F$2:F$310,$A493)</f>
        <v>100 kWh useable battery          Available since March 2023</v>
      </c>
      <c r="G493" t="str" cm="1">
        <f t="array" ref="G493">INDEX(G$2:G$310,$A493)</f>
        <v>3.9 sec</v>
      </c>
      <c r="H493" t="str" cm="1">
        <f t="array" ref="H493">INDEX(H$2:H$310,$A493)</f>
        <v>200 km/h</v>
      </c>
      <c r="I493" t="str" cm="1">
        <f t="array" ref="I493">INDEX(I$2:I$310,$A493)</f>
        <v>510 km</v>
      </c>
      <c r="J493" t="str" cm="1">
        <f t="array" ref="J493">INDEX(J$2:J$310,$A493)</f>
        <v>196 Wh/km</v>
      </c>
      <c r="K493" t="str" cm="1">
        <f t="array" ref="K493">INDEX(K$2:K$310,$A493)</f>
        <v>730 km/h</v>
      </c>
      <c r="L493" t="str" cm="1">
        <f t="array" ref="L493">INDEX(L$2:L$310,$A493)</f>
        <v>All Wheel Drive</v>
      </c>
      <c r="M493" cm="1">
        <f t="array" ref="M493">INDEX(M$2:M$310,$A493)</f>
        <v>5</v>
      </c>
      <c r="N493" t="str" cm="1">
        <f t="array" ref="N493">INDEX(N$2:N$310,$A493)</f>
        <v>â‚¬69,950</v>
      </c>
      <c r="O493" t="str" cm="1">
        <f t="array" ref="O493">INDEX(O$2:O$310,$A493)</f>
        <v>Â£60,880</v>
      </c>
      <c r="P493" s="44" cm="1">
        <f t="array" ref="P493">INDEX(P$2:P$310,$A493)</f>
        <v>1</v>
      </c>
      <c r="Q493" s="26" cm="1">
        <f t="array" ref="Q493">INDEX(Q$2:Q$310,$A493)</f>
        <v>60880</v>
      </c>
      <c r="R493" s="17">
        <f t="shared" si="92"/>
        <v>510</v>
      </c>
      <c r="S493" s="20">
        <f t="shared" si="93"/>
        <v>100</v>
      </c>
      <c r="T493" s="18">
        <f t="shared" si="94"/>
        <v>0.19600000000000001</v>
      </c>
      <c r="U493" s="12">
        <f t="shared" si="90"/>
        <v>0.99960000000000004</v>
      </c>
      <c r="V493" s="17">
        <f t="shared" si="91"/>
        <v>316.90009569140142</v>
      </c>
      <c r="W493" s="18">
        <f t="shared" si="95"/>
        <v>3.1690009569140143</v>
      </c>
      <c r="X493" s="26">
        <f t="shared" si="88"/>
        <v>192.11101803921571</v>
      </c>
    </row>
    <row r="494" spans="1:24" x14ac:dyDescent="0.35">
      <c r="A494">
        <f t="shared" si="89"/>
        <v>177</v>
      </c>
      <c r="C494">
        <v>189</v>
      </c>
      <c r="E494" t="str" cm="1">
        <f t="array" ref="E494">INDEX(E$2:E$310,$A494)</f>
        <v>BMW i7 xDrive60</v>
      </c>
      <c r="F494" t="str" cm="1">
        <f t="array" ref="F494">INDEX(F$2:F$310,$A494)</f>
        <v>101.7 kWh useable battery          Available since November 2022</v>
      </c>
      <c r="G494" t="str" cm="1">
        <f t="array" ref="G494">INDEX(G$2:G$310,$A494)</f>
        <v>4.7 sec</v>
      </c>
      <c r="H494" t="str" cm="1">
        <f t="array" ref="H494">INDEX(H$2:H$310,$A494)</f>
        <v>240 km/h</v>
      </c>
      <c r="I494" t="str" cm="1">
        <f t="array" ref="I494">INDEX(I$2:I$310,$A494)</f>
        <v>510 km</v>
      </c>
      <c r="J494" t="str" cm="1">
        <f t="array" ref="J494">INDEX(J$2:J$310,$A494)</f>
        <v>199 Wh/km</v>
      </c>
      <c r="K494" t="str" cm="1">
        <f t="array" ref="K494">INDEX(K$2:K$310,$A494)</f>
        <v>760 km/h</v>
      </c>
      <c r="L494" t="str" cm="1">
        <f t="array" ref="L494">INDEX(L$2:L$310,$A494)</f>
        <v>All Wheel Drive</v>
      </c>
      <c r="M494" cm="1">
        <f t="array" ref="M494">INDEX(M$2:M$310,$A494)</f>
        <v>5</v>
      </c>
      <c r="N494" t="str" cm="1">
        <f t="array" ref="N494">INDEX(N$2:N$310,$A494)</f>
        <v>â‚¬135,900</v>
      </c>
      <c r="O494" t="str" cm="1">
        <f t="array" ref="O494">INDEX(O$2:O$310,$A494)</f>
        <v>Â£110,545</v>
      </c>
      <c r="P494" s="44" cm="1">
        <f t="array" ref="P494">INDEX(P$2:P$310,$A494)</f>
        <v>1</v>
      </c>
      <c r="Q494" s="26" cm="1">
        <f t="array" ref="Q494">INDEX(Q$2:Q$310,$A494)</f>
        <v>110545</v>
      </c>
      <c r="R494" s="17">
        <f>1*LEFT(I494,FIND(" ",I494)-1)</f>
        <v>510</v>
      </c>
      <c r="S494" s="20">
        <f>1*LEFT(F494,FIND("k",F494)-2)</f>
        <v>101.7</v>
      </c>
      <c r="T494" s="18">
        <f>LEFT(J494,FIND("W",J494)-1)/1000</f>
        <v>0.19900000000000001</v>
      </c>
      <c r="U494" s="12">
        <f t="shared" si="90"/>
        <v>0.9979351032448377</v>
      </c>
      <c r="V494" s="17">
        <f t="shared" si="91"/>
        <v>316.90009569140142</v>
      </c>
      <c r="W494" s="18">
        <f t="shared" si="95"/>
        <v>3.1160284728751368</v>
      </c>
      <c r="X494" s="26">
        <f t="shared" si="88"/>
        <v>348.83233392156865</v>
      </c>
    </row>
    <row r="495" spans="1:24" x14ac:dyDescent="0.35">
      <c r="A495">
        <f>MATCH($C495,$C$2:$C$310,0)</f>
        <v>197</v>
      </c>
      <c r="C495">
        <v>190</v>
      </c>
      <c r="E495" t="str" cm="1">
        <f t="array" ref="E495">INDEX(E$2:E$310,$A495)</f>
        <v>Mercedes EQE 300</v>
      </c>
      <c r="F495" t="str" cm="1">
        <f t="array" ref="F495">INDEX(F$2:F$310,$A495)</f>
        <v>89 kWh useable battery          Available since July 2022</v>
      </c>
      <c r="G495" t="str" cm="1">
        <f t="array" ref="G495">INDEX(G$2:G$310,$A495)</f>
        <v>7.6 sec</v>
      </c>
      <c r="H495" t="str" cm="1">
        <f t="array" ref="H495">INDEX(H$2:H$310,$A495)</f>
        <v>210 km/h</v>
      </c>
      <c r="I495" t="str" cm="1">
        <f t="array" ref="I495">INDEX(I$2:I$310,$A495)</f>
        <v>515 km</v>
      </c>
      <c r="J495" t="str" cm="1">
        <f t="array" ref="J495">INDEX(J$2:J$310,$A495)</f>
        <v>173 Wh/km</v>
      </c>
      <c r="K495" t="str" cm="1">
        <f t="array" ref="K495">INDEX(K$2:K$310,$A495)</f>
        <v>650 km/h</v>
      </c>
      <c r="L495" t="str" cm="1">
        <f t="array" ref="L495">INDEX(L$2:L$310,$A495)</f>
        <v>Rear Wheel Drive</v>
      </c>
      <c r="M495" cm="1">
        <f t="array" ref="M495">INDEX(M$2:M$310,$A495)</f>
        <v>5</v>
      </c>
      <c r="N495" t="str" cm="1">
        <f t="array" ref="N495">INDEX(N$2:N$310,$A495)</f>
        <v>â‚¬66,402</v>
      </c>
      <c r="O495" t="str" cm="1">
        <f t="array" ref="O495">INDEX(O$2:O$310,$A495)</f>
        <v>Â£74,345</v>
      </c>
      <c r="P495" s="44" cm="1">
        <f t="array" ref="P495">INDEX(P$2:P$310,$A495)</f>
        <v>1</v>
      </c>
      <c r="Q495" s="26" cm="1">
        <f t="array" ref="Q495">INDEX(Q$2:Q$310,$A495)</f>
        <v>74345</v>
      </c>
      <c r="R495" s="17">
        <f>1*LEFT(I495,FIND(" ",I495)-1)</f>
        <v>515</v>
      </c>
      <c r="S495" s="20">
        <f>1*LEFT(F495,FIND("k",F495)-2)</f>
        <v>89</v>
      </c>
      <c r="T495" s="18">
        <f>LEFT(J495,FIND("W",J495)-1)/1000</f>
        <v>0.17299999999999999</v>
      </c>
      <c r="U495" s="12">
        <f>T495/(S495/R495)</f>
        <v>1.001067415730337</v>
      </c>
      <c r="V495" s="17">
        <f>R495/1.60934</f>
        <v>320.00695937465048</v>
      </c>
      <c r="W495" s="18">
        <f t="shared" si="95"/>
        <v>3.5955838131983198</v>
      </c>
      <c r="X495" s="26">
        <f t="shared" si="88"/>
        <v>232.32307242718446</v>
      </c>
    </row>
    <row r="496" spans="1:24" x14ac:dyDescent="0.35">
      <c r="A496">
        <f>MATCH($C496,$C$2:$C$310,0)</f>
        <v>198</v>
      </c>
      <c r="C496">
        <v>191</v>
      </c>
      <c r="E496" t="str" cm="1">
        <f t="array" ref="E496">INDEX(E$2:E$310,$A496)</f>
        <v>Mercedes EQE 350</v>
      </c>
      <c r="F496" t="str" cm="1">
        <f t="array" ref="F496">INDEX(F$2:F$310,$A496)</f>
        <v>89 kWh useable battery          Available since July 2022</v>
      </c>
      <c r="G496" t="str" cm="1">
        <f t="array" ref="G496">INDEX(G$2:G$310,$A496)</f>
        <v>6.4 sec</v>
      </c>
      <c r="H496" t="str" cm="1">
        <f t="array" ref="H496">INDEX(H$2:H$310,$A496)</f>
        <v>210 km/h</v>
      </c>
      <c r="I496" t="str" cm="1">
        <f t="array" ref="I496">INDEX(I$2:I$310,$A496)</f>
        <v>515 km</v>
      </c>
      <c r="J496" t="str" cm="1">
        <f t="array" ref="J496">INDEX(J$2:J$310,$A496)</f>
        <v>173 Wh/km</v>
      </c>
      <c r="K496" t="str" cm="1">
        <f t="array" ref="K496">INDEX(K$2:K$310,$A496)</f>
        <v>650 km/h</v>
      </c>
      <c r="L496" t="str" cm="1">
        <f t="array" ref="L496">INDEX(L$2:L$310,$A496)</f>
        <v>Rear Wheel Drive</v>
      </c>
      <c r="M496" cm="1">
        <f t="array" ref="M496">INDEX(M$2:M$310,$A496)</f>
        <v>5</v>
      </c>
      <c r="N496" t="str" cm="1">
        <f t="array" ref="N496">INDEX(N$2:N$310,$A496)</f>
        <v>â‚¬70,210</v>
      </c>
      <c r="O496" t="str" cm="1">
        <f t="array" ref="O496">INDEX(O$2:O$310,$A496)</f>
        <v>Â£77,345</v>
      </c>
      <c r="P496" s="44" cm="1">
        <f t="array" ref="P496">INDEX(P$2:P$310,$A496)</f>
        <v>1</v>
      </c>
      <c r="Q496" s="26" cm="1">
        <f t="array" ref="Q496">INDEX(Q$2:Q$310,$A496)</f>
        <v>77345</v>
      </c>
      <c r="R496" s="17">
        <f>1*LEFT(I496,FIND(" ",I496)-1)</f>
        <v>515</v>
      </c>
      <c r="S496" s="20">
        <f>1*LEFT(F496,FIND("k",F496)-2)</f>
        <v>89</v>
      </c>
      <c r="T496" s="18">
        <f>LEFT(J496,FIND("W",J496)-1)/1000</f>
        <v>0.17299999999999999</v>
      </c>
      <c r="U496" s="12">
        <f>T496/(S496/R496)</f>
        <v>1.001067415730337</v>
      </c>
      <c r="V496" s="17">
        <f>R496/1.60934</f>
        <v>320.00695937465048</v>
      </c>
      <c r="W496" s="18">
        <f>V496/S496</f>
        <v>3.5955838131983198</v>
      </c>
      <c r="X496" s="26">
        <f>Q496/V496</f>
        <v>241.69786854368931</v>
      </c>
    </row>
    <row r="497" spans="1:24" x14ac:dyDescent="0.35">
      <c r="A497">
        <f>MATCH($C497,$C$2:$C$310,0)</f>
        <v>306</v>
      </c>
      <c r="C497">
        <v>192</v>
      </c>
      <c r="E497" t="str" cm="1">
        <f t="array" ref="E497">INDEX(E$2:E$310,$A497)</f>
        <v>Volkswagen ID.7 Pro S</v>
      </c>
      <c r="F497" t="str" cm="1">
        <f t="array" ref="F497">INDEX(F$2:F$310,$A497)</f>
        <v>86 kWh useable battery          Expected from October 2023</v>
      </c>
      <c r="G497" t="str" cm="1">
        <f t="array" ref="G497">INDEX(G$2:G$310,$A497)</f>
        <v>7.0 sec</v>
      </c>
      <c r="H497" t="str" cm="1">
        <f t="array" ref="H497">INDEX(H$2:H$310,$A497)</f>
        <v>180 km/h</v>
      </c>
      <c r="I497" t="str" cm="1">
        <f t="array" ref="I497">INDEX(I$2:I$310,$A497)</f>
        <v>520 km</v>
      </c>
      <c r="J497" t="str" cm="1">
        <f t="array" ref="J497">INDEX(J$2:J$310,$A497)</f>
        <v>165 Wh/km</v>
      </c>
      <c r="K497" t="str" cm="1">
        <f t="array" ref="K497">INDEX(K$2:K$310,$A497)</f>
        <v>800 km/h</v>
      </c>
      <c r="L497" t="str" cm="1">
        <f t="array" ref="L497">INDEX(L$2:L$310,$A497)</f>
        <v>Rear Wheel Drive</v>
      </c>
      <c r="M497" cm="1">
        <f t="array" ref="M497">INDEX(M$2:M$310,$A497)</f>
        <v>5</v>
      </c>
      <c r="N497" t="str" cm="1">
        <f t="array" ref="N497">INDEX(N$2:N$310,$A497)</f>
        <v>â‚¬60,000</v>
      </c>
      <c r="O497" t="str" cm="1">
        <f t="array" ref="O497">INDEX(O$2:O$310,$A497)</f>
        <v>Â£56,000</v>
      </c>
      <c r="P497" s="44" cm="1">
        <f t="array" ref="P497">INDEX(P$2:P$310,$A497)</f>
        <v>1</v>
      </c>
      <c r="Q497" s="26" cm="1">
        <f t="array" ref="Q497">INDEX(Q$2:Q$310,$A497)</f>
        <v>56000</v>
      </c>
      <c r="R497" s="17">
        <f>1*LEFT(I497,FIND(" ",I497)-1)</f>
        <v>520</v>
      </c>
      <c r="S497" s="20">
        <f>1*LEFT(F497,FIND("k",F497)-2)</f>
        <v>86</v>
      </c>
      <c r="T497" s="18">
        <f>LEFT(J497,FIND("W",J497)-1)/1000</f>
        <v>0.16500000000000001</v>
      </c>
      <c r="U497" s="12">
        <f>T497/(S497/R497)</f>
        <v>0.99767441860465123</v>
      </c>
      <c r="V497" s="17">
        <f>R497/1.60934</f>
        <v>323.11382305789954</v>
      </c>
      <c r="W497" s="18">
        <f>V497/S497</f>
        <v>3.7571374774174364</v>
      </c>
      <c r="X497" s="26">
        <f>Q497/V497</f>
        <v>173.31353846153846</v>
      </c>
    </row>
    <row r="498" spans="1:24" x14ac:dyDescent="0.35">
      <c r="A498">
        <f>MATCH($C498,$C$2:$C$310,0)</f>
        <v>236</v>
      </c>
      <c r="C498">
        <v>193</v>
      </c>
      <c r="E498" t="str" cm="1">
        <f t="array" ref="E498">INDEX(E$2:E$310,$A498)</f>
        <v xml:space="preserve">Lotus Eletre </v>
      </c>
      <c r="F498" t="str" cm="1">
        <f t="array" ref="F498">INDEX(F$2:F$310,$A498)</f>
        <v>107 kWh useable battery          Available since March 2023</v>
      </c>
      <c r="G498" t="str" cm="1">
        <f t="array" ref="G498">INDEX(G$2:G$310,$A498)</f>
        <v>4.5 sec</v>
      </c>
      <c r="H498" t="str" cm="1">
        <f t="array" ref="H498">INDEX(H$2:H$310,$A498)</f>
        <v>250 km/h</v>
      </c>
      <c r="I498" t="str" cm="1">
        <f t="array" ref="I498">INDEX(I$2:I$310,$A498)</f>
        <v>520 km</v>
      </c>
      <c r="J498" t="str" cm="1">
        <f t="array" ref="J498">INDEX(J$2:J$310,$A498)</f>
        <v>206 Wh/km</v>
      </c>
      <c r="K498" t="str" cm="1">
        <f t="array" ref="K498">INDEX(K$2:K$310,$A498)</f>
        <v>1090 km/h</v>
      </c>
      <c r="L498" t="str" cm="1">
        <f t="array" ref="L498">INDEX(L$2:L$310,$A498)</f>
        <v>All Wheel Drive</v>
      </c>
      <c r="M498" cm="1">
        <f t="array" ref="M498">INDEX(M$2:M$310,$A498)</f>
        <v>5</v>
      </c>
      <c r="N498" t="str" cm="1">
        <f t="array" ref="N498">INDEX(N$2:N$310,$A498)</f>
        <v>â‚¬95,990</v>
      </c>
      <c r="O498" t="str" cm="1">
        <f t="array" ref="O498">INDEX(O$2:O$310,$A498)</f>
        <v>Â£89,500</v>
      </c>
      <c r="P498" s="44" cm="1">
        <f t="array" ref="P498">INDEX(P$2:P$310,$A498)</f>
        <v>1</v>
      </c>
      <c r="Q498" s="26" cm="1">
        <f t="array" ref="Q498">INDEX(Q$2:Q$310,$A498)</f>
        <v>89500</v>
      </c>
      <c r="R498" s="17">
        <f>1*LEFT(I498,FIND(" ",I498)-1)</f>
        <v>520</v>
      </c>
      <c r="S498" s="20">
        <f>1*LEFT(F498,FIND("k",F498)-2)</f>
        <v>107</v>
      </c>
      <c r="T498" s="18">
        <f>LEFT(J498,FIND("W",J498)-1)/1000</f>
        <v>0.20599999999999999</v>
      </c>
      <c r="U498" s="12">
        <f>T498/(S498/R498)</f>
        <v>1.0011214953271028</v>
      </c>
      <c r="V498" s="17">
        <f>R498/1.60934</f>
        <v>323.11382305789954</v>
      </c>
      <c r="W498" s="18">
        <f>V498/S498</f>
        <v>3.0197553556813039</v>
      </c>
      <c r="X498" s="26">
        <f>Q498/V498</f>
        <v>276.99217307692305</v>
      </c>
    </row>
  </sheetData>
  <autoFilter ref="A1:X310" xr:uid="{6D494845-363D-4650-9DF0-F345BC04EE76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A51F-6371-4AB3-9BB9-76CDF1356B1F}">
  <dimension ref="A1:L33"/>
  <sheetViews>
    <sheetView workbookViewId="0">
      <selection activeCell="F7" sqref="F7"/>
    </sheetView>
  </sheetViews>
  <sheetFormatPr defaultRowHeight="14.5" x14ac:dyDescent="0.35"/>
  <cols>
    <col min="1" max="1" width="15.26953125" customWidth="1"/>
    <col min="2" max="2" width="18.7265625" customWidth="1"/>
    <col min="3" max="7" width="11.36328125" customWidth="1"/>
  </cols>
  <sheetData>
    <row r="1" spans="1:12" x14ac:dyDescent="0.35">
      <c r="A1" s="47" t="s">
        <v>2</v>
      </c>
    </row>
    <row r="2" spans="1:12" ht="87" x14ac:dyDescent="0.35">
      <c r="A2" t="s">
        <v>1402</v>
      </c>
      <c r="B2" t="s">
        <v>1402</v>
      </c>
      <c r="C2" s="1" t="s">
        <v>1403</v>
      </c>
      <c r="D2" s="1" t="s">
        <v>1403</v>
      </c>
      <c r="E2" s="1" t="s">
        <v>1404</v>
      </c>
      <c r="F2" s="1" t="s">
        <v>1404</v>
      </c>
      <c r="G2" s="1"/>
      <c r="H2" s="1" t="s">
        <v>1411</v>
      </c>
      <c r="I2" s="1" t="s">
        <v>1410</v>
      </c>
      <c r="J2" s="1" t="s">
        <v>1411</v>
      </c>
      <c r="K2" s="1" t="s">
        <v>1410</v>
      </c>
    </row>
    <row r="3" spans="1:12" x14ac:dyDescent="0.35">
      <c r="A3" t="s">
        <v>1394</v>
      </c>
      <c r="B3" t="s">
        <v>1393</v>
      </c>
      <c r="C3" t="s">
        <v>1394</v>
      </c>
      <c r="D3" t="s">
        <v>1393</v>
      </c>
      <c r="E3" t="s">
        <v>1394</v>
      </c>
      <c r="F3" t="s">
        <v>1393</v>
      </c>
      <c r="H3" t="s">
        <v>1414</v>
      </c>
      <c r="I3" t="s">
        <v>1414</v>
      </c>
      <c r="J3" t="s">
        <v>1415</v>
      </c>
      <c r="K3" t="s">
        <v>1415</v>
      </c>
    </row>
    <row r="5" spans="1:12" x14ac:dyDescent="0.35">
      <c r="B5" s="57" t="s">
        <v>1427</v>
      </c>
      <c r="C5" s="54">
        <v>733</v>
      </c>
      <c r="D5" s="54">
        <v>518</v>
      </c>
      <c r="E5" s="55">
        <v>1497</v>
      </c>
      <c r="F5" s="55">
        <v>1039</v>
      </c>
      <c r="H5" s="5">
        <f>C5-D5</f>
        <v>215</v>
      </c>
      <c r="I5" s="53">
        <f>E5-F5</f>
        <v>458</v>
      </c>
      <c r="J5" s="48">
        <f>H5/C5</f>
        <v>0.29331514324693042</v>
      </c>
      <c r="K5" s="56">
        <f>I5/E5</f>
        <v>0.30594522378089511</v>
      </c>
    </row>
    <row r="7" spans="1:12" ht="29" x14ac:dyDescent="0.35">
      <c r="A7" s="1" t="s">
        <v>1401</v>
      </c>
      <c r="B7" s="1" t="s">
        <v>1405</v>
      </c>
      <c r="C7" s="54">
        <v>449</v>
      </c>
      <c r="D7" s="54">
        <v>304</v>
      </c>
      <c r="E7" s="54">
        <v>1024</v>
      </c>
      <c r="F7" s="54">
        <v>680</v>
      </c>
      <c r="H7" s="5">
        <f t="shared" ref="H7:H15" si="0">C7-D7</f>
        <v>145</v>
      </c>
      <c r="I7" s="10">
        <f t="shared" ref="I7:I15" si="1">E7-F7</f>
        <v>344</v>
      </c>
      <c r="J7" s="58">
        <f t="shared" ref="J7:J15" si="2">H7/C7</f>
        <v>0.32293986636971045</v>
      </c>
      <c r="K7" s="59">
        <f t="shared" ref="K7:K15" si="3">I7/E7</f>
        <v>0.3359375</v>
      </c>
      <c r="L7">
        <v>1</v>
      </c>
    </row>
    <row r="8" spans="1:12" ht="29" x14ac:dyDescent="0.35">
      <c r="A8" s="1" t="s">
        <v>1406</v>
      </c>
      <c r="B8" s="1" t="s">
        <v>1407</v>
      </c>
      <c r="C8" s="54">
        <v>851</v>
      </c>
      <c r="D8" s="54">
        <v>701</v>
      </c>
      <c r="E8" s="54">
        <v>1716</v>
      </c>
      <c r="F8" s="54">
        <v>1328</v>
      </c>
      <c r="G8" s="5"/>
      <c r="H8" s="5">
        <f t="shared" si="0"/>
        <v>150</v>
      </c>
      <c r="I8" s="10">
        <f t="shared" si="1"/>
        <v>388</v>
      </c>
      <c r="J8" s="58">
        <f t="shared" si="2"/>
        <v>0.1762632197414806</v>
      </c>
      <c r="K8" s="59">
        <f t="shared" si="3"/>
        <v>0.22610722610722611</v>
      </c>
      <c r="L8">
        <v>2</v>
      </c>
    </row>
    <row r="9" spans="1:12" x14ac:dyDescent="0.35">
      <c r="A9" s="1" t="s">
        <v>1408</v>
      </c>
      <c r="B9" s="1" t="s">
        <v>1409</v>
      </c>
      <c r="C9" s="54">
        <v>470</v>
      </c>
      <c r="D9" s="54">
        <v>360</v>
      </c>
      <c r="E9" s="54">
        <v>1002</v>
      </c>
      <c r="F9" s="54">
        <v>763</v>
      </c>
      <c r="G9" s="5"/>
      <c r="H9" s="5">
        <f t="shared" si="0"/>
        <v>110</v>
      </c>
      <c r="I9" s="10">
        <f t="shared" si="1"/>
        <v>239</v>
      </c>
      <c r="J9" s="58">
        <f t="shared" si="2"/>
        <v>0.23404255319148937</v>
      </c>
      <c r="K9" s="59">
        <f t="shared" si="3"/>
        <v>0.23852295409181637</v>
      </c>
      <c r="L9">
        <v>3</v>
      </c>
    </row>
    <row r="10" spans="1:12" ht="29" x14ac:dyDescent="0.35">
      <c r="A10" s="1" t="s">
        <v>1412</v>
      </c>
      <c r="B10" s="1" t="s">
        <v>1413</v>
      </c>
      <c r="C10" s="54">
        <v>629</v>
      </c>
      <c r="D10" s="54">
        <v>497</v>
      </c>
      <c r="E10" s="54">
        <v>1276</v>
      </c>
      <c r="F10" s="54">
        <v>892</v>
      </c>
      <c r="G10" s="5"/>
      <c r="H10" s="5">
        <f t="shared" si="0"/>
        <v>132</v>
      </c>
      <c r="I10" s="10">
        <f t="shared" si="1"/>
        <v>384</v>
      </c>
      <c r="J10" s="58">
        <f t="shared" si="2"/>
        <v>0.20985691573926868</v>
      </c>
      <c r="K10" s="59">
        <f t="shared" si="3"/>
        <v>0.30094043887147337</v>
      </c>
      <c r="L10">
        <v>4</v>
      </c>
    </row>
    <row r="11" spans="1:12" ht="29" x14ac:dyDescent="0.35">
      <c r="A11" s="1" t="s">
        <v>1416</v>
      </c>
      <c r="B11" s="1" t="s">
        <v>1417</v>
      </c>
      <c r="C11" s="54">
        <v>483</v>
      </c>
      <c r="D11" s="54">
        <v>491</v>
      </c>
      <c r="E11" s="54">
        <v>1012</v>
      </c>
      <c r="F11" s="54">
        <v>1022</v>
      </c>
      <c r="G11" s="5"/>
      <c r="H11" s="5">
        <f t="shared" si="0"/>
        <v>-8</v>
      </c>
      <c r="I11" s="10">
        <f t="shared" si="1"/>
        <v>-10</v>
      </c>
      <c r="J11" s="58">
        <f t="shared" si="2"/>
        <v>-1.6563146997929608E-2</v>
      </c>
      <c r="K11" s="59">
        <f t="shared" si="3"/>
        <v>-9.881422924901186E-3</v>
      </c>
      <c r="L11">
        <v>5</v>
      </c>
    </row>
    <row r="12" spans="1:12" ht="29" x14ac:dyDescent="0.35">
      <c r="A12" s="1" t="s">
        <v>1418</v>
      </c>
      <c r="B12" s="1" t="s">
        <v>1419</v>
      </c>
      <c r="C12" s="54">
        <v>451</v>
      </c>
      <c r="D12" s="54">
        <v>331</v>
      </c>
      <c r="E12" s="54">
        <v>966</v>
      </c>
      <c r="F12" s="54">
        <v>707</v>
      </c>
      <c r="G12" s="5"/>
      <c r="H12" s="5">
        <f t="shared" si="0"/>
        <v>120</v>
      </c>
      <c r="I12" s="10">
        <f t="shared" si="1"/>
        <v>259</v>
      </c>
      <c r="J12" s="58">
        <f t="shared" si="2"/>
        <v>0.26607538802660752</v>
      </c>
      <c r="K12" s="59">
        <f t="shared" si="3"/>
        <v>0.26811594202898553</v>
      </c>
      <c r="L12">
        <v>6</v>
      </c>
    </row>
    <row r="13" spans="1:12" ht="29" x14ac:dyDescent="0.35">
      <c r="A13" s="1" t="s">
        <v>1420</v>
      </c>
      <c r="B13" s="1" t="s">
        <v>1421</v>
      </c>
      <c r="C13" s="54">
        <v>795</v>
      </c>
      <c r="D13" s="54">
        <v>562</v>
      </c>
      <c r="E13" s="54">
        <v>1668</v>
      </c>
      <c r="F13" s="54">
        <v>1139</v>
      </c>
      <c r="G13" s="5"/>
      <c r="H13" s="5">
        <f t="shared" si="0"/>
        <v>233</v>
      </c>
      <c r="I13" s="10">
        <f t="shared" si="1"/>
        <v>529</v>
      </c>
      <c r="J13" s="58">
        <f t="shared" si="2"/>
        <v>0.2930817610062893</v>
      </c>
      <c r="K13" s="59">
        <f t="shared" si="3"/>
        <v>0.31714628297362113</v>
      </c>
      <c r="L13">
        <v>7</v>
      </c>
    </row>
    <row r="14" spans="1:12" ht="29" x14ac:dyDescent="0.35">
      <c r="A14" s="1" t="s">
        <v>1422</v>
      </c>
      <c r="B14" s="1" t="s">
        <v>1423</v>
      </c>
      <c r="C14" s="54">
        <v>533</v>
      </c>
      <c r="D14" s="54">
        <v>453</v>
      </c>
      <c r="E14" s="54">
        <v>1083</v>
      </c>
      <c r="F14" s="54">
        <v>899</v>
      </c>
      <c r="G14" s="5"/>
      <c r="H14" s="5">
        <f t="shared" si="0"/>
        <v>80</v>
      </c>
      <c r="I14" s="10">
        <f t="shared" si="1"/>
        <v>184</v>
      </c>
      <c r="J14" s="58">
        <f t="shared" si="2"/>
        <v>0.15009380863039401</v>
      </c>
      <c r="K14" s="59">
        <f t="shared" si="3"/>
        <v>0.16989843028624191</v>
      </c>
      <c r="L14">
        <v>8</v>
      </c>
    </row>
    <row r="15" spans="1:12" ht="43.5" x14ac:dyDescent="0.35">
      <c r="A15" s="1" t="s">
        <v>1424</v>
      </c>
      <c r="B15" s="1" t="s">
        <v>1425</v>
      </c>
      <c r="C15" s="54">
        <v>420</v>
      </c>
      <c r="D15" s="54">
        <v>384</v>
      </c>
      <c r="E15" s="54">
        <v>964</v>
      </c>
      <c r="F15" s="54">
        <v>812</v>
      </c>
      <c r="G15" s="5"/>
      <c r="H15" s="5">
        <f t="shared" si="0"/>
        <v>36</v>
      </c>
      <c r="I15" s="10">
        <f t="shared" si="1"/>
        <v>152</v>
      </c>
      <c r="J15" s="58">
        <f t="shared" si="2"/>
        <v>8.5714285714285715E-2</v>
      </c>
      <c r="K15" s="59">
        <f t="shared" si="3"/>
        <v>0.15767634854771784</v>
      </c>
      <c r="L15">
        <v>9</v>
      </c>
    </row>
    <row r="16" spans="1:12" x14ac:dyDescent="0.35">
      <c r="A16" s="1"/>
      <c r="B16" s="1"/>
      <c r="C16" s="5"/>
      <c r="D16" s="5"/>
      <c r="E16" s="5"/>
      <c r="F16" s="5"/>
      <c r="G16" s="5"/>
      <c r="L16" t="s">
        <v>1388</v>
      </c>
    </row>
    <row r="17" spans="1:12" ht="29" x14ac:dyDescent="0.35">
      <c r="A17" s="1"/>
      <c r="B17" s="1" t="s">
        <v>1426</v>
      </c>
      <c r="C17" s="5">
        <f>AVERAGE(C$7:C$15)</f>
        <v>564.55555555555554</v>
      </c>
      <c r="D17" s="5">
        <f>AVERAGE(D$7:D$15)</f>
        <v>453.66666666666669</v>
      </c>
      <c r="E17" s="5">
        <f>AVERAGE(E$7:E$15)</f>
        <v>1190.1111111111111</v>
      </c>
      <c r="F17" s="5">
        <f>AVERAGE(F$7:F$15)</f>
        <v>915.77777777777783</v>
      </c>
      <c r="G17" s="5"/>
      <c r="H17" s="5">
        <f>AVERAGE(H7:H15)</f>
        <v>110.88888888888889</v>
      </c>
      <c r="I17" s="5">
        <f>AVERAGE(I7:I15)</f>
        <v>274.33333333333331</v>
      </c>
      <c r="J17" s="48">
        <f>H17/C17</f>
        <v>0.19641802794725446</v>
      </c>
      <c r="K17" s="59">
        <f>I17/E17</f>
        <v>0.23051068994491644</v>
      </c>
    </row>
    <row r="18" spans="1:12" x14ac:dyDescent="0.35">
      <c r="A18" s="1"/>
      <c r="B18" s="1" t="s">
        <v>1428</v>
      </c>
      <c r="C18" s="5" cm="1">
        <f t="array" ref="C18">INDEX(C$7:C$15,$L18)</f>
        <v>483</v>
      </c>
      <c r="D18" s="5" cm="1">
        <f t="array" ref="D18">INDEX(D$7:D$15,$L18)</f>
        <v>491</v>
      </c>
      <c r="E18" s="53" cm="1">
        <f t="array" ref="E18">INDEX(E$7:E$15,$L18)</f>
        <v>1012</v>
      </c>
      <c r="F18" s="53" cm="1">
        <f t="array" ref="F18">INDEX(F$7:F$15,$L18)</f>
        <v>1022</v>
      </c>
      <c r="G18" s="5"/>
      <c r="H18" s="5" cm="1">
        <f t="array" ref="H18">INDEX(H$7:H$15,$L18)</f>
        <v>-8</v>
      </c>
      <c r="I18" s="5">
        <f>MIN($I$7:$I$15)</f>
        <v>-10</v>
      </c>
      <c r="J18" s="48">
        <f>H18/C18</f>
        <v>-1.6563146997929608E-2</v>
      </c>
      <c r="K18" s="56">
        <f>I18/E18</f>
        <v>-9.881422924901186E-3</v>
      </c>
      <c r="L18">
        <f>MATCH($I18,$I$7:$I$15,0)</f>
        <v>5</v>
      </c>
    </row>
    <row r="19" spans="1:12" x14ac:dyDescent="0.35">
      <c r="A19" s="1"/>
      <c r="B19" s="1" t="s">
        <v>1429</v>
      </c>
      <c r="C19" s="5" cm="1">
        <f t="array" ref="C19">INDEX(C$7:C$15,$L19)</f>
        <v>795</v>
      </c>
      <c r="D19" s="5" cm="1">
        <f t="array" ref="D19">INDEX(D$7:D$15,$L19)</f>
        <v>562</v>
      </c>
      <c r="E19" s="53" cm="1">
        <f t="array" ref="E19">INDEX(E$7:E$15,$L19)</f>
        <v>1668</v>
      </c>
      <c r="F19" s="53" cm="1">
        <f t="array" ref="F19">INDEX(F$7:F$15,$L19)</f>
        <v>1139</v>
      </c>
      <c r="G19" s="5"/>
      <c r="H19" s="5" cm="1">
        <f t="array" ref="H19">INDEX(H$7:H$15,$L19)</f>
        <v>233</v>
      </c>
      <c r="I19" s="5">
        <f>MAX($I$7:$I$15)</f>
        <v>529</v>
      </c>
      <c r="J19" s="48">
        <f>H19/C19</f>
        <v>0.2930817610062893</v>
      </c>
      <c r="K19" s="56">
        <f>I19/E19</f>
        <v>0.31714628297362113</v>
      </c>
      <c r="L19">
        <f>MATCH($I19,$I$7:$I$15,0)</f>
        <v>7</v>
      </c>
    </row>
    <row r="20" spans="1:12" x14ac:dyDescent="0.35">
      <c r="A20" s="1"/>
      <c r="B20" s="1"/>
      <c r="C20" s="5"/>
      <c r="D20" s="5"/>
      <c r="E20" s="5"/>
      <c r="F20" s="5"/>
      <c r="G20" s="5"/>
    </row>
    <row r="21" spans="1:12" x14ac:dyDescent="0.35">
      <c r="A21" s="1"/>
      <c r="B21" s="1"/>
      <c r="C21" s="5"/>
      <c r="D21" s="5"/>
      <c r="E21" s="5"/>
      <c r="F21" s="5"/>
      <c r="G21" s="5"/>
    </row>
    <row r="22" spans="1:12" x14ac:dyDescent="0.35">
      <c r="A22" s="1"/>
      <c r="B22" s="1"/>
      <c r="C22" s="5"/>
      <c r="D22" s="5"/>
      <c r="E22" s="5"/>
      <c r="F22" s="5"/>
      <c r="G22" s="5"/>
    </row>
    <row r="23" spans="1:12" x14ac:dyDescent="0.35">
      <c r="A23" s="1"/>
      <c r="B23" s="1"/>
      <c r="C23" s="5"/>
      <c r="D23" s="5"/>
      <c r="E23" s="5"/>
      <c r="F23" s="5"/>
      <c r="G23" s="5"/>
    </row>
    <row r="24" spans="1:12" x14ac:dyDescent="0.35">
      <c r="A24" s="1"/>
      <c r="B24" s="1"/>
      <c r="C24" s="5"/>
      <c r="D24" s="5"/>
      <c r="E24" s="5"/>
      <c r="F24" s="5"/>
      <c r="G24" s="5"/>
    </row>
    <row r="25" spans="1:12" x14ac:dyDescent="0.35">
      <c r="A25" s="1"/>
      <c r="B25" s="1"/>
      <c r="C25" s="5"/>
      <c r="D25" s="5"/>
      <c r="E25" s="5"/>
      <c r="F25" s="5"/>
      <c r="G25" s="5"/>
    </row>
    <row r="26" spans="1:12" x14ac:dyDescent="0.35">
      <c r="A26" s="1"/>
      <c r="B26" s="1"/>
      <c r="C26" s="5"/>
      <c r="D26" s="5"/>
      <c r="E26" s="5"/>
      <c r="F26" s="5"/>
      <c r="G26" s="5"/>
    </row>
    <row r="27" spans="1:12" x14ac:dyDescent="0.35">
      <c r="A27" s="1"/>
      <c r="B27" s="1"/>
      <c r="C27" s="5"/>
      <c r="D27" s="5"/>
      <c r="E27" s="5"/>
      <c r="F27" s="5"/>
      <c r="G27" s="5"/>
    </row>
    <row r="28" spans="1:12" x14ac:dyDescent="0.35">
      <c r="A28" s="1"/>
      <c r="B28" s="1"/>
      <c r="C28" s="5"/>
      <c r="D28" s="5"/>
      <c r="E28" s="5"/>
      <c r="F28" s="5"/>
      <c r="G28" s="5"/>
    </row>
    <row r="29" spans="1:12" x14ac:dyDescent="0.35">
      <c r="A29" s="1"/>
      <c r="B29" s="1"/>
      <c r="C29" s="5"/>
      <c r="D29" s="5"/>
      <c r="E29" s="5"/>
      <c r="F29" s="5"/>
      <c r="G29" s="5"/>
    </row>
    <row r="30" spans="1:12" x14ac:dyDescent="0.35">
      <c r="A30" s="1"/>
      <c r="B30" s="1"/>
      <c r="C30" s="5"/>
      <c r="D30" s="5"/>
      <c r="E30" s="5"/>
      <c r="F30" s="5"/>
      <c r="G30" s="5"/>
    </row>
    <row r="31" spans="1:12" x14ac:dyDescent="0.35">
      <c r="A31" s="1"/>
      <c r="B31" s="1"/>
      <c r="C31" s="5"/>
      <c r="D31" s="5"/>
      <c r="E31" s="5"/>
      <c r="F31" s="5"/>
      <c r="G31" s="5"/>
    </row>
    <row r="32" spans="1:12" x14ac:dyDescent="0.35">
      <c r="A32" s="1"/>
      <c r="B32" s="1"/>
      <c r="C32" s="5"/>
      <c r="D32" s="5"/>
      <c r="E32" s="5"/>
      <c r="F32" s="5"/>
      <c r="G32" s="5"/>
    </row>
    <row r="33" spans="1:7" x14ac:dyDescent="0.35">
      <c r="A33" s="1"/>
      <c r="B33" s="1"/>
      <c r="C33" s="5"/>
      <c r="D33" s="5"/>
      <c r="E33" s="5"/>
      <c r="F33" s="5"/>
      <c r="G33" s="5"/>
    </row>
  </sheetData>
  <hyperlinks>
    <hyperlink ref="A1" r:id="rId1" xr:uid="{AA0A8D0B-E5F1-4FE9-A22B-FF4086821D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660E-7FD9-4E35-BFD4-7EDC6E187273}">
  <dimension ref="A1:W19"/>
  <sheetViews>
    <sheetView topLeftCell="K1" zoomScale="82" zoomScaleNormal="75" workbookViewId="0">
      <selection activeCell="K8" sqref="K8"/>
    </sheetView>
  </sheetViews>
  <sheetFormatPr defaultRowHeight="14.5" x14ac:dyDescent="0.35"/>
  <cols>
    <col min="1" max="2" width="10.36328125" customWidth="1"/>
    <col min="3" max="4" width="10.81640625" customWidth="1"/>
    <col min="6" max="6" width="10" bestFit="1" customWidth="1"/>
    <col min="12" max="12" width="10.08984375" bestFit="1" customWidth="1"/>
    <col min="14" max="14" width="12.1796875" customWidth="1"/>
    <col min="15" max="22" width="10" customWidth="1"/>
    <col min="23" max="23" width="104.36328125" customWidth="1"/>
  </cols>
  <sheetData>
    <row r="1" spans="1:23" ht="72.5" x14ac:dyDescent="0.35">
      <c r="A1" s="29"/>
      <c r="B1" s="29"/>
      <c r="H1" s="29"/>
      <c r="I1" s="29"/>
      <c r="J1" s="29"/>
      <c r="K1" s="29"/>
      <c r="L1" s="29" t="s">
        <v>1350</v>
      </c>
      <c r="M1" s="29" t="s">
        <v>1451</v>
      </c>
      <c r="N1" s="29" t="s">
        <v>1449</v>
      </c>
      <c r="O1" s="29" t="s">
        <v>1450</v>
      </c>
    </row>
    <row r="2" spans="1:23" x14ac:dyDescent="0.35">
      <c r="A2" s="65"/>
      <c r="B2" s="65"/>
      <c r="I2" s="5"/>
      <c r="J2" s="5"/>
      <c r="K2" s="5"/>
      <c r="L2" s="66">
        <f>MainModelData!J2</f>
        <v>0.8</v>
      </c>
      <c r="M2">
        <f>O2/N2</f>
        <v>0.31449420517956789</v>
      </c>
      <c r="N2" s="27">
        <f>CheapestEcarsDBKaggle!Q376</f>
        <v>34945</v>
      </c>
      <c r="O2" s="33">
        <v>10990</v>
      </c>
    </row>
    <row r="3" spans="1:23" x14ac:dyDescent="0.35">
      <c r="C3" s="65"/>
      <c r="E3" t="s">
        <v>1455</v>
      </c>
      <c r="F3" t="s">
        <v>1341</v>
      </c>
    </row>
    <row r="4" spans="1:23" x14ac:dyDescent="0.35">
      <c r="C4" s="65"/>
      <c r="H4" s="47" t="s">
        <v>1453</v>
      </c>
    </row>
    <row r="5" spans="1:23" x14ac:dyDescent="0.35">
      <c r="C5" s="65"/>
      <c r="I5" s="47" t="s">
        <v>2</v>
      </c>
    </row>
    <row r="6" spans="1:23" x14ac:dyDescent="0.35">
      <c r="C6" s="65"/>
      <c r="O6" s="47" t="s">
        <v>1469</v>
      </c>
    </row>
    <row r="7" spans="1:23" ht="87" x14ac:dyDescent="0.35">
      <c r="A7" s="22" t="s">
        <v>1362</v>
      </c>
      <c r="B7" s="22" t="s">
        <v>1489</v>
      </c>
      <c r="C7" s="22" t="s">
        <v>1357</v>
      </c>
      <c r="D7" s="22" t="s">
        <v>1358</v>
      </c>
      <c r="E7" s="22" t="s">
        <v>1363</v>
      </c>
      <c r="F7" s="22" t="s">
        <v>1367</v>
      </c>
      <c r="G7" s="22" t="s">
        <v>1386</v>
      </c>
      <c r="H7" s="22" t="s">
        <v>1387</v>
      </c>
      <c r="I7" s="22" t="s">
        <v>1368</v>
      </c>
      <c r="J7" s="22" t="s">
        <v>1369</v>
      </c>
      <c r="K7" s="22" t="s">
        <v>1466</v>
      </c>
      <c r="L7" s="22" t="s">
        <v>1465</v>
      </c>
      <c r="M7" s="22" t="s">
        <v>1467</v>
      </c>
      <c r="N7" s="22" t="s">
        <v>1468</v>
      </c>
      <c r="O7" s="29" t="s">
        <v>1461</v>
      </c>
      <c r="P7" s="29" t="s">
        <v>1462</v>
      </c>
      <c r="Q7" s="29" t="s">
        <v>1395</v>
      </c>
      <c r="R7" s="29" t="s">
        <v>1396</v>
      </c>
      <c r="S7" s="29" t="s">
        <v>1397</v>
      </c>
      <c r="T7" s="29" t="s">
        <v>1398</v>
      </c>
      <c r="U7" s="29" t="s">
        <v>1399</v>
      </c>
      <c r="V7" s="29" t="s">
        <v>1400</v>
      </c>
      <c r="W7" s="22" t="s">
        <v>1454</v>
      </c>
    </row>
    <row r="8" spans="1:23" x14ac:dyDescent="0.35">
      <c r="A8">
        <v>1</v>
      </c>
      <c r="B8" t="str">
        <f>C8&amp;"-"&amp;D8&amp;"mi"</f>
        <v>100-125mi</v>
      </c>
      <c r="C8">
        <v>100</v>
      </c>
      <c r="D8">
        <v>125</v>
      </c>
      <c r="E8">
        <f>COUNTIFS(CheapestEcarsDBKaggle!$V$313:$V$498,"&gt;"&amp;$C8,CheapestEcarsDBKaggle!$V$313:$V$498,"&lt;="&amp;$D8)</f>
        <v>17</v>
      </c>
      <c r="F8">
        <f>ROUND(AVERAGEIFS(CheapestEcarsDBKaggle!$V$313:$V$498,CheapestEcarsDBKaggle!$V$313:$V$498,"&gt;"&amp;$C8,CheapestEcarsDBKaggle!$V$313:$V$498,"&lt;="&amp;$D8),1)</f>
        <v>113.9</v>
      </c>
      <c r="G8" s="46">
        <f>ROUND(AVERAGEIFS(CheapestEcarsDBKaggle!$Q$313:$Q$498,CheapestEcarsDBKaggle!$V$313:$V$498,"&gt;"&amp;$C8,CheapestEcarsDBKaggle!$V$313:$V$498,"&lt;="&amp;$D8),0)</f>
        <v>41021</v>
      </c>
      <c r="H8" s="46">
        <f>ROUND(G8*$M$2,0)</f>
        <v>12901</v>
      </c>
      <c r="I8">
        <f>AVERAGEIFS(CheapestEcarsDBKaggle!$S$313:$S$498,CheapestEcarsDBKaggle!$V$313:$V$498,"&gt;"&amp;$C8,CheapestEcarsDBKaggle!$V$313:$V$498,"&lt;="&amp;$D8)</f>
        <v>42.247058823529407</v>
      </c>
      <c r="J8">
        <f>ROUND(AVERAGEIFS(CheapestEcarsDBKaggle!$W$313:$W$498,CheapestEcarsDBKaggle!$V$313:$V$498,"&gt;"&amp;$C8,CheapestEcarsDBKaggle!$V$313:$V$498,"&lt;="&amp;$D8),3)</f>
        <v>2.782</v>
      </c>
      <c r="K8" s="72">
        <f>ROUND(G8*L$2,0)</f>
        <v>32817</v>
      </c>
      <c r="L8" s="72">
        <v>15000</v>
      </c>
      <c r="M8" s="72">
        <f>ROUND(K8*$M$2,0)</f>
        <v>10321</v>
      </c>
      <c r="N8" s="72">
        <f>ROUND(L8*$M$2,0)</f>
        <v>4717</v>
      </c>
      <c r="O8" s="43">
        <v>36</v>
      </c>
      <c r="P8" s="43">
        <v>50</v>
      </c>
      <c r="Q8" s="9">
        <f>'Maint costs'!$F$18</f>
        <v>1022</v>
      </c>
      <c r="R8" s="9">
        <f>'Maint costs'!$F$5</f>
        <v>1039</v>
      </c>
      <c r="S8" s="9">
        <f>'Maint costs'!$F$19</f>
        <v>1139</v>
      </c>
      <c r="T8" s="9">
        <f>'Maint costs'!$E$18</f>
        <v>1012</v>
      </c>
      <c r="U8" s="9">
        <f>'Maint costs'!$E$5</f>
        <v>1497</v>
      </c>
      <c r="V8" s="9">
        <f>'Maint costs'!$E$19</f>
        <v>1668</v>
      </c>
      <c r="W8" t="s">
        <v>1464</v>
      </c>
    </row>
    <row r="9" spans="1:23" x14ac:dyDescent="0.35">
      <c r="A9">
        <f>A8+1</f>
        <v>2</v>
      </c>
      <c r="B9" t="str">
        <f t="shared" ref="B9:B16" si="0">C9&amp;"-"&amp;D9&amp;"mi"</f>
        <v>125-150mi</v>
      </c>
      <c r="C9">
        <f>C8+25</f>
        <v>125</v>
      </c>
      <c r="D9">
        <f>D8+25</f>
        <v>150</v>
      </c>
      <c r="E9">
        <f>COUNTIFS(CheapestEcarsDBKaggle!$V$313:$V$498,"&gt;"&amp;$C9,CheapestEcarsDBKaggle!$V$313:$V$498,"&lt;="&amp;$D9)</f>
        <v>8</v>
      </c>
      <c r="F9">
        <f>ROUND(AVERAGEIFS(CheapestEcarsDBKaggle!$V$313:$V$498,CheapestEcarsDBKaggle!$V$313:$V$498,"&gt;"&amp;$C9,CheapestEcarsDBKaggle!$V$313:$V$498,"&lt;="&amp;$D9),1)</f>
        <v>137.5</v>
      </c>
      <c r="G9" s="46">
        <f>ROUND(AVERAGEIFS(CheapestEcarsDBKaggle!$Q$313:$Q$498,CheapestEcarsDBKaggle!$V$313:$V$498,"&gt;"&amp;$C9,CheapestEcarsDBKaggle!$V$313:$V$498,"&lt;="&amp;$D9),0)</f>
        <v>32495</v>
      </c>
      <c r="H9" s="46">
        <f t="shared" ref="H9:H15" si="1">ROUND(G9*$M$2,0)</f>
        <v>10219</v>
      </c>
      <c r="I9">
        <f>AVERAGEIFS(CheapestEcarsDBKaggle!$S$313:$S$498,CheapestEcarsDBKaggle!$V$313:$V$498,"&gt;"&amp;$C9,CheapestEcarsDBKaggle!$V$313:$V$498,"&lt;="&amp;$D9)</f>
        <v>41.125</v>
      </c>
      <c r="J9">
        <f>ROUND(AVERAGEIFS(CheapestEcarsDBKaggle!$W$313:$W$498,CheapestEcarsDBKaggle!$V$313:$V$498,"&gt;"&amp;$C9,CheapestEcarsDBKaggle!$V$313:$V$498,"&lt;="&amp;$D9),3)</f>
        <v>3.3919999999999999</v>
      </c>
      <c r="K9" s="72">
        <f t="shared" ref="K9:K16" si="2">ROUND(G9*L$2,0)</f>
        <v>25996</v>
      </c>
      <c r="L9" s="72">
        <v>15000</v>
      </c>
      <c r="M9" s="72">
        <f t="shared" ref="M9:M16" si="3">ROUND(K9*$M$2,0)</f>
        <v>8176</v>
      </c>
      <c r="N9" s="72">
        <f t="shared" ref="N9:N16" si="4">ROUND(L9*$M$2,0)</f>
        <v>4717</v>
      </c>
      <c r="O9" s="43">
        <v>36</v>
      </c>
      <c r="P9" s="43">
        <v>50</v>
      </c>
      <c r="Q9" s="9">
        <f>'Maint costs'!$F$18</f>
        <v>1022</v>
      </c>
      <c r="R9" s="9">
        <f>'Maint costs'!$F$5</f>
        <v>1039</v>
      </c>
      <c r="S9" s="9">
        <f>'Maint costs'!$F$19</f>
        <v>1139</v>
      </c>
      <c r="T9" s="9">
        <f>'Maint costs'!$E$18</f>
        <v>1012</v>
      </c>
      <c r="U9" s="9">
        <f>'Maint costs'!$E$5</f>
        <v>1497</v>
      </c>
      <c r="V9" s="9">
        <f>'Maint costs'!$E$19</f>
        <v>1668</v>
      </c>
      <c r="W9" t="s">
        <v>1464</v>
      </c>
    </row>
    <row r="10" spans="1:23" x14ac:dyDescent="0.35">
      <c r="A10">
        <f t="shared" ref="A10:A16" si="5">A9+1</f>
        <v>3</v>
      </c>
      <c r="B10" t="str">
        <f t="shared" si="0"/>
        <v>150-175mi</v>
      </c>
      <c r="C10">
        <f t="shared" ref="C10:C16" si="6">C9+25</f>
        <v>150</v>
      </c>
      <c r="D10">
        <f t="shared" ref="D10:D16" si="7">D9+25</f>
        <v>175</v>
      </c>
      <c r="E10">
        <f>COUNTIFS(CheapestEcarsDBKaggle!$V$313:$V$498,"&gt;"&amp;$C10,CheapestEcarsDBKaggle!$V$313:$V$498,"&lt;="&amp;$D10)</f>
        <v>6</v>
      </c>
      <c r="F10">
        <f>ROUND(AVERAGEIFS(CheapestEcarsDBKaggle!$V$313:$V$498,CheapestEcarsDBKaggle!$V$313:$V$498,"&gt;"&amp;$C10,CheapestEcarsDBKaggle!$V$313:$V$498,"&lt;="&amp;$D10),1)</f>
        <v>163.1</v>
      </c>
      <c r="G10" s="46">
        <f>ROUND(AVERAGEIFS(CheapestEcarsDBKaggle!$Q$313:$Q$498,CheapestEcarsDBKaggle!$V$313:$V$498,"&gt;"&amp;$C10,CheapestEcarsDBKaggle!$V$313:$V$498,"&lt;="&amp;$D10),0)</f>
        <v>32499</v>
      </c>
      <c r="H10" s="46">
        <f t="shared" si="1"/>
        <v>10221</v>
      </c>
      <c r="I10">
        <f>AVERAGEIFS(CheapestEcarsDBKaggle!$S$313:$S$498,CheapestEcarsDBKaggle!$V$313:$V$498,"&gt;"&amp;$C10,CheapestEcarsDBKaggle!$V$313:$V$498,"&lt;="&amp;$D10)</f>
        <v>45.416666666666664</v>
      </c>
      <c r="J10">
        <f>ROUND(AVERAGEIFS(CheapestEcarsDBKaggle!$W$313:$W$498,CheapestEcarsDBKaggle!$V$313:$V$498,"&gt;"&amp;$C10,CheapestEcarsDBKaggle!$V$313:$V$498,"&lt;="&amp;$D10),3)</f>
        <v>3.6019999999999999</v>
      </c>
      <c r="K10" s="72">
        <f t="shared" si="2"/>
        <v>25999</v>
      </c>
      <c r="L10" s="72">
        <v>15000</v>
      </c>
      <c r="M10" s="72">
        <f t="shared" si="3"/>
        <v>8177</v>
      </c>
      <c r="N10" s="72">
        <f t="shared" si="4"/>
        <v>4717</v>
      </c>
      <c r="O10" s="43">
        <v>36</v>
      </c>
      <c r="P10" s="43">
        <v>50</v>
      </c>
      <c r="Q10" s="9">
        <f>'Maint costs'!$F$18</f>
        <v>1022</v>
      </c>
      <c r="R10" s="9">
        <f>'Maint costs'!$F$5</f>
        <v>1039</v>
      </c>
      <c r="S10" s="9">
        <f>'Maint costs'!$F$19</f>
        <v>1139</v>
      </c>
      <c r="T10" s="9">
        <f>'Maint costs'!$E$18</f>
        <v>1012</v>
      </c>
      <c r="U10" s="9">
        <f>'Maint costs'!$E$5</f>
        <v>1497</v>
      </c>
      <c r="V10" s="9">
        <f>'Maint costs'!$E$19</f>
        <v>1668</v>
      </c>
      <c r="W10" t="s">
        <v>1464</v>
      </c>
    </row>
    <row r="11" spans="1:23" x14ac:dyDescent="0.35">
      <c r="A11">
        <f t="shared" si="5"/>
        <v>4</v>
      </c>
      <c r="B11" t="str">
        <f t="shared" si="0"/>
        <v>175-200mi</v>
      </c>
      <c r="C11">
        <f t="shared" si="6"/>
        <v>175</v>
      </c>
      <c r="D11">
        <f t="shared" si="7"/>
        <v>200</v>
      </c>
      <c r="E11">
        <f>COUNTIFS(CheapestEcarsDBKaggle!$V$313:$V$498,"&gt;"&amp;$C11,CheapestEcarsDBKaggle!$V$313:$V$498,"&lt;="&amp;$D11)</f>
        <v>24</v>
      </c>
      <c r="F11">
        <f>ROUND(AVERAGEIFS(CheapestEcarsDBKaggle!$V$313:$V$498,CheapestEcarsDBKaggle!$V$313:$V$498,"&gt;"&amp;$C11,CheapestEcarsDBKaggle!$V$313:$V$498,"&lt;="&amp;$D11),1)</f>
        <v>188.9</v>
      </c>
      <c r="G11" s="46">
        <f>ROUND(AVERAGEIFS(CheapestEcarsDBKaggle!$Q$313:$Q$498,CheapestEcarsDBKaggle!$V$313:$V$498,"&gt;"&amp;$C11,CheapestEcarsDBKaggle!$V$313:$V$498,"&lt;="&amp;$D11),0)</f>
        <v>43304</v>
      </c>
      <c r="H11" s="46">
        <f t="shared" si="1"/>
        <v>13619</v>
      </c>
      <c r="I11">
        <f>AVERAGEIFS(CheapestEcarsDBKaggle!$S$313:$S$498,CheapestEcarsDBKaggle!$V$313:$V$498,"&gt;"&amp;$C11,CheapestEcarsDBKaggle!$V$313:$V$498,"&lt;="&amp;$D11)</f>
        <v>57.854166666666664</v>
      </c>
      <c r="J11">
        <f>ROUND(AVERAGEIFS(CheapestEcarsDBKaggle!$W$313:$W$498,CheapestEcarsDBKaggle!$V$313:$V$498,"&gt;"&amp;$C11,CheapestEcarsDBKaggle!$V$313:$V$498,"&lt;="&amp;$D11),3)</f>
        <v>3.3879999999999999</v>
      </c>
      <c r="K11" s="72">
        <f t="shared" si="2"/>
        <v>34643</v>
      </c>
      <c r="L11" s="72">
        <v>15000</v>
      </c>
      <c r="M11" s="72">
        <f t="shared" si="3"/>
        <v>10895</v>
      </c>
      <c r="N11" s="72">
        <f t="shared" si="4"/>
        <v>4717</v>
      </c>
      <c r="O11" s="43">
        <v>36</v>
      </c>
      <c r="P11" s="43">
        <v>50</v>
      </c>
      <c r="Q11" s="9">
        <f>'Maint costs'!$F$18</f>
        <v>1022</v>
      </c>
      <c r="R11" s="9">
        <f>'Maint costs'!$F$5</f>
        <v>1039</v>
      </c>
      <c r="S11" s="9">
        <f>'Maint costs'!$F$19</f>
        <v>1139</v>
      </c>
      <c r="T11" s="9">
        <f>'Maint costs'!$E$18</f>
        <v>1012</v>
      </c>
      <c r="U11" s="9">
        <f>'Maint costs'!$E$5</f>
        <v>1497</v>
      </c>
      <c r="V11" s="9">
        <f>'Maint costs'!$E$19</f>
        <v>1668</v>
      </c>
      <c r="W11" t="s">
        <v>1464</v>
      </c>
    </row>
    <row r="12" spans="1:23" x14ac:dyDescent="0.35">
      <c r="A12">
        <f t="shared" si="5"/>
        <v>5</v>
      </c>
      <c r="B12" t="str">
        <f t="shared" si="0"/>
        <v>200-225mi</v>
      </c>
      <c r="C12">
        <f t="shared" si="6"/>
        <v>200</v>
      </c>
      <c r="D12">
        <f t="shared" si="7"/>
        <v>225</v>
      </c>
      <c r="E12">
        <f>COUNTIFS(CheapestEcarsDBKaggle!$V$313:$V$498,"&gt;"&amp;$C12,CheapestEcarsDBKaggle!$V$313:$V$498,"&lt;="&amp;$D12)</f>
        <v>23</v>
      </c>
      <c r="F12">
        <f>ROUND(AVERAGEIFS(CheapestEcarsDBKaggle!$V$313:$V$498,CheapestEcarsDBKaggle!$V$313:$V$498,"&gt;"&amp;$C12,CheapestEcarsDBKaggle!$V$313:$V$498,"&lt;="&amp;$D12),1)</f>
        <v>213.7</v>
      </c>
      <c r="G12" s="46">
        <f>ROUND(AVERAGEIFS(CheapestEcarsDBKaggle!$Q$313:$Q$498,CheapestEcarsDBKaggle!$V$313:$V$498,"&gt;"&amp;$C12,CheapestEcarsDBKaggle!$V$313:$V$498,"&lt;="&amp;$D12),0)</f>
        <v>47987</v>
      </c>
      <c r="H12" s="46">
        <f t="shared" si="1"/>
        <v>15092</v>
      </c>
      <c r="I12">
        <f>AVERAGEIFS(CheapestEcarsDBKaggle!$S$313:$S$498,CheapestEcarsDBKaggle!$V$313:$V$498,"&gt;"&amp;$C12,CheapestEcarsDBKaggle!$V$313:$V$498,"&lt;="&amp;$D12)</f>
        <v>65.243478260869566</v>
      </c>
      <c r="J12">
        <f>ROUND(AVERAGEIFS(CheapestEcarsDBKaggle!$W$313:$W$498,CheapestEcarsDBKaggle!$V$313:$V$498,"&gt;"&amp;$C12,CheapestEcarsDBKaggle!$V$313:$V$498,"&lt;="&amp;$D12),3)</f>
        <v>3.3130000000000002</v>
      </c>
      <c r="K12" s="72">
        <f t="shared" si="2"/>
        <v>38390</v>
      </c>
      <c r="L12" s="72">
        <v>15000</v>
      </c>
      <c r="M12" s="72">
        <f t="shared" si="3"/>
        <v>12073</v>
      </c>
      <c r="N12" s="72">
        <f t="shared" si="4"/>
        <v>4717</v>
      </c>
      <c r="O12" s="43">
        <v>36</v>
      </c>
      <c r="P12" s="43">
        <v>50</v>
      </c>
      <c r="Q12" s="9">
        <f>'Maint costs'!$F$18</f>
        <v>1022</v>
      </c>
      <c r="R12" s="9">
        <f>'Maint costs'!$F$5</f>
        <v>1039</v>
      </c>
      <c r="S12" s="9">
        <f>'Maint costs'!$F$19</f>
        <v>1139</v>
      </c>
      <c r="T12" s="9">
        <f>'Maint costs'!$E$18</f>
        <v>1012</v>
      </c>
      <c r="U12" s="9">
        <f>'Maint costs'!$E$5</f>
        <v>1497</v>
      </c>
      <c r="V12" s="9">
        <f>'Maint costs'!$E$19</f>
        <v>1668</v>
      </c>
      <c r="W12" t="s">
        <v>1464</v>
      </c>
    </row>
    <row r="13" spans="1:23" x14ac:dyDescent="0.35">
      <c r="A13">
        <f t="shared" si="5"/>
        <v>6</v>
      </c>
      <c r="B13" t="str">
        <f t="shared" si="0"/>
        <v>225-250mi</v>
      </c>
      <c r="C13">
        <f t="shared" si="6"/>
        <v>225</v>
      </c>
      <c r="D13">
        <f t="shared" si="7"/>
        <v>250</v>
      </c>
      <c r="E13">
        <f>COUNTIFS(CheapestEcarsDBKaggle!$V$313:$V$498,"&gt;"&amp;$C13,CheapestEcarsDBKaggle!$V$313:$V$498,"&lt;="&amp;$D13)</f>
        <v>31</v>
      </c>
      <c r="F13">
        <f>ROUND(AVERAGEIFS(CheapestEcarsDBKaggle!$V$313:$V$498,CheapestEcarsDBKaggle!$V$313:$V$498,"&gt;"&amp;$C13,CheapestEcarsDBKaggle!$V$313:$V$498,"&lt;="&amp;$D13),1)</f>
        <v>239.1</v>
      </c>
      <c r="G13" s="46">
        <f>ROUND(AVERAGEIFS(CheapestEcarsDBKaggle!$Q$313:$Q$498,CheapestEcarsDBKaggle!$V$313:$V$498,"&gt;"&amp;$C13,CheapestEcarsDBKaggle!$V$313:$V$498,"&lt;="&amp;$D13),0)</f>
        <v>55902</v>
      </c>
      <c r="H13" s="46">
        <f t="shared" si="1"/>
        <v>17581</v>
      </c>
      <c r="I13">
        <f>AVERAGEIFS(CheapestEcarsDBKaggle!$S$313:$S$498,CheapestEcarsDBKaggle!$V$313:$V$498,"&gt;"&amp;$C13,CheapestEcarsDBKaggle!$V$313:$V$498,"&lt;="&amp;$D13)</f>
        <v>72.380645161290317</v>
      </c>
      <c r="J13">
        <f>ROUND(AVERAGEIFS(CheapestEcarsDBKaggle!$W$313:$W$498,CheapestEcarsDBKaggle!$V$313:$V$498,"&gt;"&amp;$C13,CheapestEcarsDBKaggle!$V$313:$V$498,"&lt;="&amp;$D13),3)</f>
        <v>3.327</v>
      </c>
      <c r="K13" s="72">
        <f t="shared" si="2"/>
        <v>44722</v>
      </c>
      <c r="L13" s="72">
        <v>15000</v>
      </c>
      <c r="M13" s="72">
        <f t="shared" si="3"/>
        <v>14065</v>
      </c>
      <c r="N13" s="72">
        <f t="shared" si="4"/>
        <v>4717</v>
      </c>
      <c r="O13" s="43">
        <v>36</v>
      </c>
      <c r="P13" s="43">
        <v>50</v>
      </c>
      <c r="Q13" s="9">
        <f>'Maint costs'!$F$18</f>
        <v>1022</v>
      </c>
      <c r="R13" s="9">
        <f>'Maint costs'!$F$5</f>
        <v>1039</v>
      </c>
      <c r="S13" s="9">
        <f>'Maint costs'!$F$19</f>
        <v>1139</v>
      </c>
      <c r="T13" s="9">
        <f>'Maint costs'!$E$18</f>
        <v>1012</v>
      </c>
      <c r="U13" s="9">
        <f>'Maint costs'!$E$5</f>
        <v>1497</v>
      </c>
      <c r="V13" s="9">
        <f>'Maint costs'!$E$19</f>
        <v>1668</v>
      </c>
      <c r="W13" t="s">
        <v>1464</v>
      </c>
    </row>
    <row r="14" spans="1:23" x14ac:dyDescent="0.35">
      <c r="A14">
        <f t="shared" si="5"/>
        <v>7</v>
      </c>
      <c r="B14" t="str">
        <f t="shared" si="0"/>
        <v>250-275mi</v>
      </c>
      <c r="C14">
        <f t="shared" si="6"/>
        <v>250</v>
      </c>
      <c r="D14">
        <f t="shared" si="7"/>
        <v>275</v>
      </c>
      <c r="E14">
        <f>COUNTIFS(CheapestEcarsDBKaggle!$V$313:$V$498,"&gt;"&amp;$C14,CheapestEcarsDBKaggle!$V$313:$V$498,"&lt;="&amp;$D14)</f>
        <v>36</v>
      </c>
      <c r="F14">
        <f>ROUND(AVERAGEIFS(CheapestEcarsDBKaggle!$V$313:$V$498,CheapestEcarsDBKaggle!$V$313:$V$498,"&gt;"&amp;$C14,CheapestEcarsDBKaggle!$V$313:$V$498,"&lt;="&amp;$D14),1)</f>
        <v>262.60000000000002</v>
      </c>
      <c r="G14" s="46">
        <f>ROUND(AVERAGEIFS(CheapestEcarsDBKaggle!$Q$313:$Q$498,CheapestEcarsDBKaggle!$V$313:$V$498,"&gt;"&amp;$C14,CheapestEcarsDBKaggle!$V$313:$V$498,"&lt;="&amp;$D14),0)</f>
        <v>69575</v>
      </c>
      <c r="H14" s="46">
        <f t="shared" si="1"/>
        <v>21881</v>
      </c>
      <c r="I14">
        <f>AVERAGEIFS(CheapestEcarsDBKaggle!$S$313:$S$498,CheapestEcarsDBKaggle!$V$313:$V$498,"&gt;"&amp;$C14,CheapestEcarsDBKaggle!$V$313:$V$498,"&lt;="&amp;$D14)</f>
        <v>81.644444444444446</v>
      </c>
      <c r="J14">
        <f>ROUND(AVERAGEIFS(CheapestEcarsDBKaggle!$W$313:$W$498,CheapestEcarsDBKaggle!$V$313:$V$498,"&gt;"&amp;$C14,CheapestEcarsDBKaggle!$V$313:$V$498,"&lt;="&amp;$D14),3)</f>
        <v>3.2349999999999999</v>
      </c>
      <c r="K14" s="72">
        <f t="shared" si="2"/>
        <v>55660</v>
      </c>
      <c r="L14" s="72">
        <v>15000</v>
      </c>
      <c r="M14" s="72">
        <f t="shared" si="3"/>
        <v>17505</v>
      </c>
      <c r="N14" s="72">
        <f t="shared" si="4"/>
        <v>4717</v>
      </c>
      <c r="O14" s="43">
        <v>36</v>
      </c>
      <c r="P14" s="43">
        <v>50</v>
      </c>
      <c r="Q14" s="9">
        <f>'Maint costs'!$F$18</f>
        <v>1022</v>
      </c>
      <c r="R14" s="9">
        <f>'Maint costs'!$F$5</f>
        <v>1039</v>
      </c>
      <c r="S14" s="9">
        <f>'Maint costs'!$F$19</f>
        <v>1139</v>
      </c>
      <c r="T14" s="9">
        <f>'Maint costs'!$E$18</f>
        <v>1012</v>
      </c>
      <c r="U14" s="9">
        <f>'Maint costs'!$E$5</f>
        <v>1497</v>
      </c>
      <c r="V14" s="9">
        <f>'Maint costs'!$E$19</f>
        <v>1668</v>
      </c>
      <c r="W14" t="s">
        <v>1464</v>
      </c>
    </row>
    <row r="15" spans="1:23" x14ac:dyDescent="0.35">
      <c r="A15">
        <f t="shared" si="5"/>
        <v>8</v>
      </c>
      <c r="B15" t="str">
        <f t="shared" si="0"/>
        <v>275-300mi</v>
      </c>
      <c r="C15">
        <f t="shared" si="6"/>
        <v>275</v>
      </c>
      <c r="D15">
        <f t="shared" si="7"/>
        <v>300</v>
      </c>
      <c r="E15">
        <f>COUNTIFS(CheapestEcarsDBKaggle!$V$313:$V$498,"&gt;"&amp;$C15,CheapestEcarsDBKaggle!$V$313:$V$498,"&lt;="&amp;$D15)</f>
        <v>25</v>
      </c>
      <c r="F15">
        <f>ROUND(AVERAGEIFS(CheapestEcarsDBKaggle!$V$313:$V$498,CheapestEcarsDBKaggle!$V$313:$V$498,"&gt;"&amp;$C15,CheapestEcarsDBKaggle!$V$313:$V$498,"&lt;="&amp;$D15),1)</f>
        <v>285.8</v>
      </c>
      <c r="G15" s="46">
        <f>ROUND(AVERAGEIFS(CheapestEcarsDBKaggle!$Q$313:$Q$498,CheapestEcarsDBKaggle!$V$313:$V$498,"&gt;"&amp;$C15,CheapestEcarsDBKaggle!$V$313:$V$498,"&lt;="&amp;$D15),0)</f>
        <v>79887</v>
      </c>
      <c r="H15" s="46">
        <f t="shared" si="1"/>
        <v>25124</v>
      </c>
      <c r="I15">
        <f>AVERAGEIFS(CheapestEcarsDBKaggle!$S$313:$S$498,CheapestEcarsDBKaggle!$V$313:$V$498,"&gt;"&amp;$C15,CheapestEcarsDBKaggle!$V$313:$V$498,"&lt;="&amp;$D15)</f>
        <v>90.076000000000008</v>
      </c>
      <c r="J15">
        <f>ROUND(AVERAGEIFS(CheapestEcarsDBKaggle!$W$313:$W$498,CheapestEcarsDBKaggle!$V$313:$V$498,"&gt;"&amp;$C15,CheapestEcarsDBKaggle!$V$313:$V$498,"&lt;="&amp;$D15),3)</f>
        <v>3.2210000000000001</v>
      </c>
      <c r="K15" s="72">
        <f t="shared" si="2"/>
        <v>63910</v>
      </c>
      <c r="L15" s="72">
        <v>15000</v>
      </c>
      <c r="M15" s="72">
        <f t="shared" si="3"/>
        <v>20099</v>
      </c>
      <c r="N15" s="72">
        <f t="shared" si="4"/>
        <v>4717</v>
      </c>
      <c r="O15" s="43">
        <v>36</v>
      </c>
      <c r="P15" s="43">
        <v>50</v>
      </c>
      <c r="Q15" s="9">
        <f>'Maint costs'!$F$18</f>
        <v>1022</v>
      </c>
      <c r="R15" s="9">
        <f>'Maint costs'!$F$5</f>
        <v>1039</v>
      </c>
      <c r="S15" s="9">
        <f>'Maint costs'!$F$19</f>
        <v>1139</v>
      </c>
      <c r="T15" s="9">
        <f>'Maint costs'!$E$18</f>
        <v>1012</v>
      </c>
      <c r="U15" s="9">
        <f>'Maint costs'!$E$5</f>
        <v>1497</v>
      </c>
      <c r="V15" s="9">
        <f>'Maint costs'!$E$19</f>
        <v>1668</v>
      </c>
      <c r="W15" t="s">
        <v>1464</v>
      </c>
    </row>
    <row r="16" spans="1:23" x14ac:dyDescent="0.35">
      <c r="A16">
        <f t="shared" si="5"/>
        <v>9</v>
      </c>
      <c r="B16" t="str">
        <f t="shared" si="0"/>
        <v>300-325mi</v>
      </c>
      <c r="C16">
        <f t="shared" si="6"/>
        <v>300</v>
      </c>
      <c r="D16">
        <f t="shared" si="7"/>
        <v>325</v>
      </c>
      <c r="E16">
        <f>COUNTIFS(CheapestEcarsDBKaggle!$V$313:$V$498,"&gt;"&amp;$C16,CheapestEcarsDBKaggle!$V$313:$V$498,"&lt;="&amp;$D16)</f>
        <v>16</v>
      </c>
      <c r="F16">
        <f>ROUND(AVERAGEIFS(CheapestEcarsDBKaggle!$V$313:$V$498,CheapestEcarsDBKaggle!$V$313:$V$498,"&gt;"&amp;$C16,CheapestEcarsDBKaggle!$V$313:$V$498,"&lt;="&amp;$D16),1)</f>
        <v>312.60000000000002</v>
      </c>
      <c r="G16" s="46">
        <f>ROUND(AVERAGEIFS(CheapestEcarsDBKaggle!$Q$313:$Q$498,CheapestEcarsDBKaggle!$V$313:$V$498,"&gt;"&amp;$C16,CheapestEcarsDBKaggle!$V$313:$V$498,"&lt;="&amp;$D16),0)</f>
        <v>83151</v>
      </c>
      <c r="H16" s="46">
        <f>ROUND(G16*$M$2,0)</f>
        <v>26151</v>
      </c>
      <c r="I16">
        <f>AVERAGEIFS(CheapestEcarsDBKaggle!$S$313:$S$498,CheapestEcarsDBKaggle!$V$313:$V$498,"&gt;"&amp;$C16,CheapestEcarsDBKaggle!$V$313:$V$498,"&lt;="&amp;$D16)</f>
        <v>98.868750000000006</v>
      </c>
      <c r="J16">
        <f>ROUND(AVERAGEIFS(CheapestEcarsDBKaggle!$W$313:$W$498,CheapestEcarsDBKaggle!$V$313:$V$498,"&gt;"&amp;$C16,CheapestEcarsDBKaggle!$V$313:$V$498,"&lt;="&amp;$D16),3)</f>
        <v>3.1960000000000002</v>
      </c>
      <c r="K16" s="72">
        <f t="shared" si="2"/>
        <v>66521</v>
      </c>
      <c r="L16" s="72">
        <v>15000</v>
      </c>
      <c r="M16" s="72">
        <f t="shared" si="3"/>
        <v>20920</v>
      </c>
      <c r="N16" s="72">
        <f t="shared" si="4"/>
        <v>4717</v>
      </c>
      <c r="O16" s="43">
        <v>36</v>
      </c>
      <c r="P16" s="43">
        <v>50</v>
      </c>
      <c r="Q16" s="9">
        <f>'Maint costs'!$F$18</f>
        <v>1022</v>
      </c>
      <c r="R16" s="9">
        <f>'Maint costs'!$F$5</f>
        <v>1039</v>
      </c>
      <c r="S16" s="9">
        <f>'Maint costs'!$F$19</f>
        <v>1139</v>
      </c>
      <c r="T16" s="9">
        <f>'Maint costs'!$E$18</f>
        <v>1012</v>
      </c>
      <c r="U16" s="9">
        <f>'Maint costs'!$E$5</f>
        <v>1497</v>
      </c>
      <c r="V16" s="9">
        <f>'Maint costs'!$E$19</f>
        <v>1668</v>
      </c>
      <c r="W16" t="s">
        <v>1464</v>
      </c>
    </row>
    <row r="18" spans="4:9" x14ac:dyDescent="0.35">
      <c r="D18" t="s">
        <v>1452</v>
      </c>
      <c r="E18">
        <f>SUM(E8:E16)</f>
        <v>186</v>
      </c>
    </row>
    <row r="19" spans="4:9" x14ac:dyDescent="0.35">
      <c r="I19" s="85"/>
    </row>
  </sheetData>
  <hyperlinks>
    <hyperlink ref="H4" r:id="rId1" xr:uid="{48770589-9A53-4A5E-AAAB-786553FE3531}"/>
    <hyperlink ref="I5" r:id="rId2" xr:uid="{9A06B3BD-399C-4310-B1C2-C9B2F7CDD3C8}"/>
    <hyperlink ref="O6" r:id="rId3" xr:uid="{6C61BDCE-9125-45F3-BCF3-3E22E2D0BE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85"/>
  <sheetViews>
    <sheetView tabSelected="1" zoomScale="70" zoomScaleNormal="70" workbookViewId="0">
      <pane xSplit="11" ySplit="5" topLeftCell="M1970" activePane="bottomRight" state="frozen"/>
      <selection pane="topRight" activeCell="L1" sqref="L1"/>
      <selection pane="bottomLeft" activeCell="A6" sqref="A6"/>
      <selection pane="bottomRight" activeCell="T1960" sqref="T1960:T1985"/>
    </sheetView>
  </sheetViews>
  <sheetFormatPr defaultRowHeight="14.5" x14ac:dyDescent="0.35"/>
  <cols>
    <col min="1" max="1" width="10.08984375" bestFit="1" customWidth="1"/>
    <col min="2" max="2" width="12.6328125" customWidth="1"/>
    <col min="3" max="3" width="12.7265625" customWidth="1"/>
    <col min="4" max="4" width="11.1796875" customWidth="1"/>
    <col min="5" max="5" width="9.08984375" customWidth="1"/>
    <col min="6" max="6" width="10.90625" customWidth="1"/>
    <col min="7" max="7" width="10.1796875" customWidth="1"/>
    <col min="8" max="8" width="12.90625" customWidth="1"/>
    <col min="9" max="10" width="18.7265625" customWidth="1"/>
    <col min="11" max="11" width="13.90625" customWidth="1"/>
    <col min="12" max="12" width="13.453125" customWidth="1"/>
    <col min="13" max="13" width="12" customWidth="1"/>
    <col min="14" max="14" width="13.1796875" bestFit="1" customWidth="1"/>
    <col min="15" max="15" width="12.1796875" customWidth="1"/>
    <col min="16" max="16" width="12.90625" bestFit="1" customWidth="1"/>
    <col min="17" max="18" width="11.81640625" bestFit="1" customWidth="1"/>
    <col min="19" max="20" width="9.08984375" customWidth="1"/>
    <col min="21" max="21" width="10.7265625" bestFit="1" customWidth="1"/>
    <col min="22" max="22" width="10.1796875" bestFit="1" customWidth="1"/>
    <col min="23" max="23" width="11.1796875" customWidth="1"/>
    <col min="24" max="24" width="11.54296875" bestFit="1" customWidth="1"/>
    <col min="25" max="25" width="9.08984375" bestFit="1" customWidth="1"/>
    <col min="26" max="26" width="10.54296875" customWidth="1"/>
    <col min="27" max="27" width="12.7265625" customWidth="1"/>
    <col min="28" max="28" width="10" customWidth="1"/>
    <col min="30" max="30" width="10.54296875" customWidth="1"/>
    <col min="31" max="31" width="10" customWidth="1"/>
    <col min="32" max="33" width="11.1796875" customWidth="1"/>
    <col min="34" max="34" width="10.54296875" customWidth="1"/>
    <col min="35" max="35" width="10.1796875" bestFit="1" customWidth="1"/>
    <col min="36" max="41" width="10.1796875" customWidth="1"/>
    <col min="42" max="42" width="10.54296875" customWidth="1"/>
    <col min="43" max="43" width="12.54296875" bestFit="1" customWidth="1"/>
    <col min="44" max="48" width="12.54296875" customWidth="1"/>
    <col min="49" max="49" width="11.54296875" customWidth="1"/>
    <col min="50" max="50" width="13" customWidth="1"/>
    <col min="51" max="56" width="10.453125" customWidth="1"/>
    <col min="57" max="57" width="13.1796875" customWidth="1"/>
    <col min="58" max="58" width="12.1796875" customWidth="1"/>
    <col min="59" max="61" width="12.36328125" customWidth="1"/>
    <col min="62" max="62" width="11.08984375" customWidth="1"/>
    <col min="63" max="63" width="12" customWidth="1"/>
    <col min="64" max="64" width="12.1796875" customWidth="1"/>
  </cols>
  <sheetData>
    <row r="1" spans="1:67" ht="101.5" x14ac:dyDescent="0.35">
      <c r="A1" s="29" t="s">
        <v>1447</v>
      </c>
      <c r="B1" s="29" t="s">
        <v>1456</v>
      </c>
      <c r="C1" s="29" t="s">
        <v>1356</v>
      </c>
      <c r="D1" s="29" t="s">
        <v>1492</v>
      </c>
      <c r="E1" s="29" t="s">
        <v>1370</v>
      </c>
      <c r="F1" s="29" t="s">
        <v>1352</v>
      </c>
      <c r="G1" s="29" t="s">
        <v>1353</v>
      </c>
      <c r="H1" s="29" t="s">
        <v>1501</v>
      </c>
      <c r="I1" s="29" t="s">
        <v>1502</v>
      </c>
      <c r="J1" s="29" t="s">
        <v>1350</v>
      </c>
      <c r="K1" s="29" t="s">
        <v>1503</v>
      </c>
      <c r="L1" s="29" t="s">
        <v>9</v>
      </c>
      <c r="M1" s="29" t="s">
        <v>1497</v>
      </c>
      <c r="N1" s="29" t="s">
        <v>1</v>
      </c>
      <c r="O1" s="29" t="s">
        <v>1374</v>
      </c>
      <c r="P1" s="29" t="s">
        <v>6</v>
      </c>
      <c r="Q1" s="29" t="s">
        <v>1499</v>
      </c>
      <c r="R1" s="29" t="s">
        <v>1500</v>
      </c>
      <c r="S1" s="29" t="s">
        <v>3</v>
      </c>
      <c r="T1" s="29" t="s">
        <v>4</v>
      </c>
      <c r="U1" s="29" t="s">
        <v>5</v>
      </c>
      <c r="V1" s="29" t="s">
        <v>1475</v>
      </c>
      <c r="W1" s="29" t="s">
        <v>1474</v>
      </c>
      <c r="X1" s="29" t="s">
        <v>1339</v>
      </c>
      <c r="Y1" s="29" t="s">
        <v>1379</v>
      </c>
      <c r="Z1" s="29" t="s">
        <v>1461</v>
      </c>
      <c r="AA1" s="29" t="s">
        <v>1462</v>
      </c>
      <c r="AB1" s="29" t="s">
        <v>1463</v>
      </c>
      <c r="AC1" s="29" t="s">
        <v>1480</v>
      </c>
      <c r="AD1" s="29" t="s">
        <v>1470</v>
      </c>
      <c r="AE1" s="29" t="s">
        <v>1471</v>
      </c>
      <c r="AF1" s="29" t="s">
        <v>1472</v>
      </c>
    </row>
    <row r="2" spans="1:67" x14ac:dyDescent="0.35">
      <c r="A2" s="52">
        <v>7500</v>
      </c>
      <c r="C2" s="8">
        <f>ROUND(A2/365,1)</f>
        <v>20.5</v>
      </c>
      <c r="D2" s="63">
        <v>75</v>
      </c>
      <c r="E2" s="67">
        <v>1</v>
      </c>
      <c r="F2" s="67">
        <v>1</v>
      </c>
      <c r="G2" s="68">
        <f>F2*7.5%</f>
        <v>7.4999999999999997E-2</v>
      </c>
      <c r="H2" s="67">
        <v>1</v>
      </c>
      <c r="I2" s="67">
        <v>0</v>
      </c>
      <c r="J2" s="78">
        <v>0.8</v>
      </c>
      <c r="K2" s="67">
        <v>1</v>
      </c>
      <c r="L2" s="71">
        <f>IF(H2=0,8,4)</f>
        <v>4</v>
      </c>
      <c r="M2" s="86">
        <f>IF(F2=0,0,$L$2*($G$2/(1-(1+$G$2)^(-$L$2)))-1)</f>
        <v>0.19427003461803172</v>
      </c>
      <c r="N2" s="69">
        <f>E2*1000</f>
        <v>1000</v>
      </c>
      <c r="O2" s="70">
        <v>7</v>
      </c>
      <c r="P2" s="70">
        <v>7</v>
      </c>
      <c r="Q2" s="70">
        <v>10</v>
      </c>
      <c r="R2" s="71">
        <f>MIN(P2,Q2)</f>
        <v>7</v>
      </c>
      <c r="S2" s="70">
        <v>13.01</v>
      </c>
      <c r="T2" s="70">
        <v>31.26</v>
      </c>
      <c r="U2" s="70">
        <v>52</v>
      </c>
      <c r="V2" s="73">
        <f>77/88</f>
        <v>0.875</v>
      </c>
      <c r="W2" s="74">
        <v>1</v>
      </c>
      <c r="X2" s="87">
        <v>1.36</v>
      </c>
      <c r="Y2" s="91">
        <f>IF(H2=0,200000,100000)</f>
        <v>100000</v>
      </c>
      <c r="Z2">
        <f>Archetypes!O8</f>
        <v>36</v>
      </c>
      <c r="AA2">
        <f>Archetypes!P8</f>
        <v>50</v>
      </c>
      <c r="AB2" s="34">
        <v>2</v>
      </c>
      <c r="AC2">
        <v>4.54</v>
      </c>
      <c r="AD2" s="34">
        <v>0.20493</v>
      </c>
      <c r="AE2" s="34">
        <v>0.20493</v>
      </c>
      <c r="AF2" s="34">
        <v>2.34</v>
      </c>
    </row>
    <row r="3" spans="1:67" x14ac:dyDescent="0.35">
      <c r="D3" s="96" t="s">
        <v>1505</v>
      </c>
      <c r="E3" s="88">
        <v>1</v>
      </c>
      <c r="F3" s="88">
        <v>1</v>
      </c>
      <c r="G3" s="89">
        <f>F3*7.5%</f>
        <v>7.4999999999999997E-2</v>
      </c>
      <c r="H3" s="88">
        <v>0</v>
      </c>
      <c r="I3" s="88">
        <v>0</v>
      </c>
      <c r="J3" s="90">
        <v>0.8</v>
      </c>
      <c r="K3" s="88">
        <v>1</v>
      </c>
      <c r="N3" s="92"/>
      <c r="O3" s="71"/>
      <c r="P3" s="71"/>
      <c r="Q3" s="71"/>
      <c r="V3" s="83"/>
      <c r="W3" s="94">
        <v>1</v>
      </c>
      <c r="Y3" s="23"/>
      <c r="Z3" s="23"/>
      <c r="AA3" s="23"/>
      <c r="AB3" s="93">
        <v>2</v>
      </c>
      <c r="AC3" s="23"/>
      <c r="AE3" s="23"/>
      <c r="AF3" s="22"/>
      <c r="AG3" s="22"/>
      <c r="AH3" s="22"/>
      <c r="AI3" s="22"/>
      <c r="AJ3" s="22"/>
      <c r="AK3" s="22"/>
      <c r="AL3" s="22"/>
      <c r="AM3" s="22"/>
    </row>
    <row r="4" spans="1:67" ht="16" x14ac:dyDescent="0.5">
      <c r="A4" s="82" t="str">
        <f>"Row "&amp;ROW(A1235)&amp; "headings"</f>
        <v>Row 1235headings</v>
      </c>
      <c r="B4" s="3"/>
      <c r="C4" s="82"/>
      <c r="D4" s="6"/>
      <c r="E4" s="6"/>
      <c r="G4" s="7"/>
      <c r="H4" s="7"/>
      <c r="I4" s="25"/>
      <c r="J4" s="25"/>
      <c r="K4" s="7"/>
    </row>
    <row r="5" spans="1:67" ht="112.5" customHeight="1" x14ac:dyDescent="0.35">
      <c r="A5" s="22" t="str">
        <f>A1235</f>
        <v>Annual mileage mi</v>
      </c>
      <c r="B5" s="22">
        <f>B1235</f>
        <v>0</v>
      </c>
      <c r="C5" s="22">
        <f t="shared" ref="C5:BL5" si="0">C1235</f>
        <v>0</v>
      </c>
      <c r="D5" s="22" t="str">
        <f t="shared" si="0"/>
        <v>Required Use Range mi</v>
      </c>
      <c r="E5" s="22">
        <f t="shared" si="0"/>
        <v>0</v>
      </c>
      <c r="F5" s="22" t="str">
        <f t="shared" si="0"/>
        <v>Required Ecar Range mi (to give required range with 80-20% SOC)</v>
      </c>
      <c r="G5" s="22" t="str">
        <f t="shared" si="0"/>
        <v>Ecar Archetype Index</v>
      </c>
      <c r="H5" s="22" t="str">
        <f t="shared" si="0"/>
        <v>Ecar design Range mi</v>
      </c>
      <c r="I5" s="22" t="str">
        <f t="shared" si="0"/>
        <v>Check Ecar suitable 1=Yes, 0=No (Should all =1)</v>
      </c>
      <c r="J5" s="22" t="str">
        <f t="shared" si="0"/>
        <v>Cost of Ecar + any charger (=capital repayments if loan).</v>
      </c>
      <c r="K5" s="22" t="str">
        <f t="shared" si="0"/>
        <v>Archetype Ecar Efficiency mi/kWh kWh battery capacity not kWh charging energy</v>
      </c>
      <c r="L5" s="22" t="str">
        <f t="shared" si="0"/>
        <v>Archetype Ecar Battery kWh</v>
      </c>
      <c r="M5" s="22" t="str">
        <f t="shared" si="0"/>
        <v>Used battery capacity kWh (20-80% SOC)</v>
      </c>
      <c r="N5" s="22" t="str">
        <f t="shared" si="0"/>
        <v>Utilised % of full battery capacity (20-80% SOC) (should be &lt;=60%)</v>
      </c>
      <c r="O5" s="22" t="str">
        <f t="shared" si="0"/>
        <v>Electricity consumption per charge kWh (20-80% SOC)</v>
      </c>
      <c r="P5" s="22" t="str">
        <f t="shared" si="0"/>
        <v>Typical total home charge time</v>
      </c>
      <c r="Q5" s="22" t="str">
        <f t="shared" si="0"/>
        <v>Typical home charging time at night rate hrs</v>
      </c>
      <c r="R5" s="22" t="str">
        <f t="shared" si="0"/>
        <v>Typical home charging time at day rate hrs</v>
      </c>
      <c r="S5" s="22" t="str">
        <f t="shared" si="0"/>
        <v>home charging night rate kWh</v>
      </c>
      <c r="T5" s="22" t="str">
        <f t="shared" si="0"/>
        <v>home charging day rate kWh</v>
      </c>
      <c r="U5" s="22" t="str">
        <f t="shared" si="0"/>
        <v>public charging kWh</v>
      </c>
      <c r="V5" s="22" t="str">
        <f t="shared" si="0"/>
        <v>home charging night rate fraction</v>
      </c>
      <c r="W5" s="22" t="str">
        <f t="shared" si="0"/>
        <v>home charging day rate fraction</v>
      </c>
      <c r="X5" s="22" t="str">
        <f t="shared" si="0"/>
        <v>public top up charging fraction</v>
      </c>
      <c r="Y5" s="22" t="str">
        <f t="shared" si="0"/>
        <v>aggregate charging electricity cost p/kWh charging elec</v>
      </c>
      <c r="Z5" s="22" t="str">
        <f t="shared" si="0"/>
        <v>aggregate charging electricity cost p/mi</v>
      </c>
      <c r="AA5" s="22" t="str">
        <f t="shared" si="0"/>
        <v>Annual charging elec consumption kWh</v>
      </c>
      <c r="AB5" s="22" t="str">
        <f t="shared" si="0"/>
        <v>Annual elec cost £</v>
      </c>
      <c r="AC5" s="22" t="str">
        <f t="shared" si="0"/>
        <v>Check annual elec cost recalc/orig calc (should =1)</v>
      </c>
      <c r="AD5" s="22" t="str">
        <f t="shared" si="0"/>
        <v>Total elec costs over assessment period £</v>
      </c>
      <c r="AE5" s="22" t="str">
        <f t="shared" si="0"/>
        <v>total mileage over assessed time period</v>
      </c>
      <c r="AF5" s="22" t="str">
        <f t="shared" si="0"/>
        <v>Max car mileage</v>
      </c>
      <c r="AG5" s="22" t="str">
        <f t="shared" si="0"/>
        <v>No of car replacements over assessment period</v>
      </c>
      <c r="AH5" s="22" t="str">
        <f t="shared" si="0"/>
        <v>Total E Car replacement cost £</v>
      </c>
      <c r="AI5" s="22" t="str">
        <f t="shared" si="0"/>
        <v>Total loan interest on initial Ecar and charger and replacement Ecars £</v>
      </c>
      <c r="AJ5" s="22" t="str">
        <f t="shared" si="0"/>
        <v>Est Ecar annual servicing cost low £</v>
      </c>
      <c r="AK5" s="22" t="str">
        <f t="shared" si="0"/>
        <v>Est Ecar annual servicing cost med £</v>
      </c>
      <c r="AL5" s="22" t="str">
        <f t="shared" si="0"/>
        <v>Est Ecar annual servicing cost high £</v>
      </c>
      <c r="AM5" s="22" t="str">
        <f t="shared" si="0"/>
        <v>Est annual servicing cost Ecar</v>
      </c>
      <c r="AN5" s="22" t="str">
        <f t="shared" si="0"/>
        <v>Est total servicing cost Ecar</v>
      </c>
      <c r="AO5" s="22" t="str">
        <f t="shared" si="0"/>
        <v>Total Ecar cost  £</v>
      </c>
      <c r="AP5" s="22" t="str">
        <f t="shared" si="0"/>
        <v>Assumed alternative petrol car  up front cost</v>
      </c>
      <c r="AQ5" s="22" t="str">
        <f t="shared" si="0"/>
        <v>Avg petrol car efficiency mpg</v>
      </c>
      <c r="AR5" s="22" t="str">
        <f t="shared" si="0"/>
        <v>Petrol cost p/mi</v>
      </c>
      <c r="AS5" s="22" t="str">
        <f t="shared" si="0"/>
        <v>Annual petrol cost £</v>
      </c>
      <c r="AT5" s="22" t="str">
        <f t="shared" si="0"/>
        <v>Annual petrol consumption litres</v>
      </c>
      <c r="AU5" s="22" t="str">
        <f t="shared" si="0"/>
        <v>Check annual elec cost recalc/orig calc (should =1)</v>
      </c>
      <c r="AV5" s="22" t="str">
        <f t="shared" si="0"/>
        <v>Total petrol costs over assessment period £</v>
      </c>
      <c r="AW5" s="22" t="str">
        <f t="shared" si="0"/>
        <v>Total petrol car replacements costs £</v>
      </c>
      <c r="AX5" s="22" t="str">
        <f t="shared" si="0"/>
        <v>Total loan interest on initial and replacement petrol cars £</v>
      </c>
      <c r="AY5" s="22" t="str">
        <f t="shared" si="0"/>
        <v>Est petrol car annual servicing cost low £</v>
      </c>
      <c r="AZ5" s="22" t="str">
        <f t="shared" si="0"/>
        <v>Est petrol car annual servicing cost med £</v>
      </c>
      <c r="BA5" s="22" t="str">
        <f t="shared" si="0"/>
        <v>Est petrol car annual servicing cost high £</v>
      </c>
      <c r="BB5" s="22" t="str">
        <f t="shared" si="0"/>
        <v>Est annual servicing cost petrol car</v>
      </c>
      <c r="BC5" s="22" t="str">
        <f t="shared" si="0"/>
        <v>Est total servicing cost petrol car</v>
      </c>
      <c r="BD5" s="22" t="str">
        <f t="shared" si="0"/>
        <v>Total Petrol car cost  £</v>
      </c>
      <c r="BE5" s="22" t="str">
        <f t="shared" si="0"/>
        <v>Total 8 year new electric vs new petrol car cost saving with home charger + public top up where necessary £</v>
      </c>
      <c r="BF5" s="22" t="str">
        <f t="shared" si="0"/>
        <v>Total Ecar Tonnes CO2 at current CO2 intensity (conservative as in reality reducing)</v>
      </c>
      <c r="BG5" s="22" t="str">
        <f t="shared" si="0"/>
        <v>Total Petrol car Tonnes CO2</v>
      </c>
      <c r="BH5" s="22"/>
      <c r="BI5" s="22"/>
      <c r="BJ5" s="22"/>
      <c r="BK5" s="22" t="str">
        <f t="shared" si="0"/>
        <v>prev result with default Scenario set.</v>
      </c>
      <c r="BL5" s="22" t="str">
        <f t="shared" si="0"/>
        <v>current-prev</v>
      </c>
      <c r="BM5" s="22"/>
      <c r="BN5" s="22"/>
      <c r="BO5" s="22"/>
    </row>
    <row r="6" spans="1:67" x14ac:dyDescent="0.35">
      <c r="B6">
        <v>60</v>
      </c>
      <c r="D6" s="6">
        <f>MAX(B6,C$2)</f>
        <v>60</v>
      </c>
      <c r="E6" s="6"/>
      <c r="G6" s="7"/>
      <c r="H6" s="7"/>
      <c r="I6" s="25"/>
      <c r="J6" s="25"/>
      <c r="K6" s="7"/>
    </row>
    <row r="7" spans="1:67" x14ac:dyDescent="0.35">
      <c r="B7">
        <v>75</v>
      </c>
      <c r="D7" s="6">
        <f t="shared" ref="D7:D14" si="1">MAX(B7,C$2)</f>
        <v>75</v>
      </c>
      <c r="E7" s="6"/>
      <c r="G7" s="7"/>
      <c r="H7" s="7"/>
      <c r="I7" s="25"/>
      <c r="J7" s="25"/>
      <c r="K7" s="7"/>
    </row>
    <row r="8" spans="1:67" x14ac:dyDescent="0.35">
      <c r="B8">
        <v>90</v>
      </c>
      <c r="C8" s="6"/>
      <c r="D8" s="6">
        <f t="shared" si="1"/>
        <v>90</v>
      </c>
      <c r="E8" s="6"/>
      <c r="G8" s="7"/>
      <c r="H8" s="7"/>
      <c r="I8" s="25"/>
      <c r="J8" s="25"/>
      <c r="K8" s="7"/>
    </row>
    <row r="9" spans="1:67" x14ac:dyDescent="0.35">
      <c r="B9">
        <v>105</v>
      </c>
      <c r="C9" s="6"/>
      <c r="D9" s="6">
        <f t="shared" si="1"/>
        <v>105</v>
      </c>
      <c r="E9" s="6"/>
      <c r="G9" s="7"/>
      <c r="H9" s="7"/>
      <c r="I9" s="25"/>
      <c r="J9" s="25"/>
      <c r="K9" s="7"/>
    </row>
    <row r="10" spans="1:67" x14ac:dyDescent="0.35">
      <c r="B10">
        <v>120</v>
      </c>
      <c r="C10" s="6"/>
      <c r="D10" s="6">
        <f t="shared" si="1"/>
        <v>120</v>
      </c>
      <c r="E10" s="6"/>
      <c r="G10" s="7"/>
      <c r="H10" s="7"/>
      <c r="I10" s="25"/>
      <c r="J10" s="25"/>
      <c r="K10" s="7"/>
    </row>
    <row r="11" spans="1:67" x14ac:dyDescent="0.35">
      <c r="B11">
        <v>135</v>
      </c>
      <c r="C11" s="6"/>
      <c r="D11" s="6">
        <f t="shared" si="1"/>
        <v>135</v>
      </c>
      <c r="E11" s="6"/>
      <c r="G11" s="7"/>
      <c r="H11" s="7"/>
      <c r="I11" s="25"/>
      <c r="J11" s="25"/>
      <c r="K11" s="7"/>
    </row>
    <row r="12" spans="1:67" x14ac:dyDescent="0.35">
      <c r="B12">
        <v>150</v>
      </c>
      <c r="C12" s="6"/>
      <c r="D12" s="6">
        <f t="shared" si="1"/>
        <v>150</v>
      </c>
      <c r="E12" s="6"/>
      <c r="G12" s="7"/>
      <c r="H12" s="7"/>
      <c r="I12" s="25"/>
      <c r="J12" s="25"/>
      <c r="K12" s="7"/>
    </row>
    <row r="13" spans="1:67" x14ac:dyDescent="0.35">
      <c r="B13">
        <v>165</v>
      </c>
      <c r="C13" s="6"/>
      <c r="D13" s="6">
        <f t="shared" si="1"/>
        <v>165</v>
      </c>
      <c r="E13" s="6"/>
      <c r="G13" s="7"/>
      <c r="H13" s="7"/>
      <c r="I13" s="25"/>
      <c r="J13" s="25"/>
      <c r="K13" s="7"/>
    </row>
    <row r="14" spans="1:67" x14ac:dyDescent="0.35">
      <c r="B14">
        <v>180</v>
      </c>
      <c r="C14" s="6"/>
      <c r="D14" s="6">
        <f t="shared" si="1"/>
        <v>180</v>
      </c>
      <c r="E14" s="6"/>
      <c r="G14" s="7"/>
      <c r="H14" s="7"/>
      <c r="I14" s="25"/>
      <c r="J14" s="25"/>
      <c r="K14" s="7"/>
    </row>
    <row r="15" spans="1:67" x14ac:dyDescent="0.35">
      <c r="A15" s="3"/>
      <c r="B15" s="3"/>
      <c r="C15" s="40"/>
      <c r="D15" s="6"/>
      <c r="E15" s="6"/>
      <c r="G15" s="7"/>
      <c r="H15" s="7"/>
      <c r="I15" s="25"/>
      <c r="J15" s="25"/>
      <c r="K15" s="7"/>
    </row>
    <row r="16" spans="1:67" x14ac:dyDescent="0.35">
      <c r="A16" s="36" t="s">
        <v>1354</v>
      </c>
      <c r="B16" s="36" t="s">
        <v>1355</v>
      </c>
      <c r="C16" s="36"/>
      <c r="D16" s="15"/>
      <c r="E16" s="15"/>
      <c r="F16" s="14"/>
      <c r="G16" s="32"/>
      <c r="H16" s="14"/>
      <c r="I16" s="30"/>
      <c r="J16" s="30"/>
      <c r="K16" s="13"/>
      <c r="L16" s="14"/>
      <c r="M16" s="13"/>
      <c r="N16" s="38"/>
      <c r="V16" s="16"/>
      <c r="W16" s="13"/>
      <c r="X16" s="13"/>
      <c r="Y16" s="13"/>
      <c r="Z16" s="13"/>
      <c r="AA16" s="13"/>
    </row>
    <row r="17" spans="1:12" ht="104" customHeight="1" x14ac:dyDescent="0.35">
      <c r="A17" s="29" t="s">
        <v>0</v>
      </c>
      <c r="B17" s="29" t="s">
        <v>15</v>
      </c>
      <c r="C17" s="29" t="s">
        <v>1356</v>
      </c>
      <c r="D17" s="29" t="s">
        <v>1493</v>
      </c>
      <c r="E17" s="29"/>
      <c r="F17" s="29" t="s">
        <v>1494</v>
      </c>
      <c r="G17" s="29" t="s">
        <v>1364</v>
      </c>
      <c r="H17" s="29" t="s">
        <v>14</v>
      </c>
      <c r="I17" s="29" t="s">
        <v>1365</v>
      </c>
      <c r="J17" s="29" t="s">
        <v>13</v>
      </c>
      <c r="K17" s="29" t="s">
        <v>1366</v>
      </c>
      <c r="L17" s="29"/>
    </row>
    <row r="18" spans="1:12" x14ac:dyDescent="0.35">
      <c r="A18" s="3">
        <v>5000</v>
      </c>
      <c r="B18" s="3">
        <v>60</v>
      </c>
      <c r="C18" s="38">
        <f>A18/365</f>
        <v>13.698630136986301</v>
      </c>
      <c r="D18" s="6">
        <f>ROUND(MAX(B18,A18/365),1)</f>
        <v>60</v>
      </c>
      <c r="E18" s="6"/>
      <c r="F18" s="6">
        <f>ROUND(D18/0.6,1)</f>
        <v>100</v>
      </c>
      <c r="G18" s="7">
        <v>1</v>
      </c>
      <c r="H18" s="79" cm="1">
        <f t="array" ref="H18">INDEX(Archetypes!$F$8:$F$16,$G18)</f>
        <v>113.9</v>
      </c>
      <c r="I18" s="25">
        <f>1*(COUNTIFS($A$18:$A18,$A18,$F$18:$F18,$F18,$G$18:$G18,$G18)=1)</f>
        <v>1</v>
      </c>
      <c r="J18" s="7">
        <f t="shared" ref="J18:J81" si="2">1*(H18&gt;=F18)</f>
        <v>1</v>
      </c>
      <c r="K18">
        <f>I18*J18</f>
        <v>1</v>
      </c>
    </row>
    <row r="19" spans="1:12" x14ac:dyDescent="0.35">
      <c r="A19" s="3">
        <f>IF(G18=9,IF(F1=180,IF(A18=40000,2500,A18+2500),A18),A18)</f>
        <v>5000</v>
      </c>
      <c r="B19" s="3">
        <f t="shared" ref="B19:B82" si="3">IF(G18=9,IF(B18=180,60,B18+15),B18)</f>
        <v>60</v>
      </c>
      <c r="C19" s="38">
        <f>A19/365</f>
        <v>13.698630136986301</v>
      </c>
      <c r="D19" s="6">
        <f t="shared" ref="D19:D82" si="4">ROUND(MAX(B19,A19/365),1)</f>
        <v>60</v>
      </c>
      <c r="E19" s="6"/>
      <c r="F19" s="6">
        <f t="shared" ref="F19:F82" si="5">ROUND(D19/0.6,1)</f>
        <v>100</v>
      </c>
      <c r="G19" s="7">
        <f>IF(G18=9,1,G18+1)</f>
        <v>2</v>
      </c>
      <c r="H19" s="79" cm="1">
        <f t="array" ref="H19">INDEX(Archetypes!$F$8:$F$16,$G19)</f>
        <v>137.5</v>
      </c>
      <c r="I19" s="25">
        <f>1*(COUNTIFS($A$18:$A19,$A19,$F$18:$F19,$F19,$G$18:$G19,$G19)=1)</f>
        <v>1</v>
      </c>
      <c r="J19" s="7">
        <f t="shared" si="2"/>
        <v>1</v>
      </c>
      <c r="K19">
        <f t="shared" ref="K19:K82" si="6">I19*J19</f>
        <v>1</v>
      </c>
    </row>
    <row r="20" spans="1:12" x14ac:dyDescent="0.35">
      <c r="A20" s="3">
        <f>IF(G19=9,IF(F2=180,IF(A19=40000,2500,A19+2500),A19),A19)</f>
        <v>5000</v>
      </c>
      <c r="B20" s="3">
        <f t="shared" si="3"/>
        <v>60</v>
      </c>
      <c r="C20" s="38">
        <f t="shared" ref="C20:C83" si="7">A20/365</f>
        <v>13.698630136986301</v>
      </c>
      <c r="D20" s="6">
        <f t="shared" si="4"/>
        <v>60</v>
      </c>
      <c r="E20" s="6"/>
      <c r="F20" s="6">
        <f t="shared" si="5"/>
        <v>100</v>
      </c>
      <c r="G20" s="7">
        <f t="shared" ref="G20:G83" si="8">IF(G19=9,1,G19+1)</f>
        <v>3</v>
      </c>
      <c r="H20" s="79" cm="1">
        <f t="array" ref="H20">INDEX(Archetypes!$F$8:$F$16,$G20)</f>
        <v>163.1</v>
      </c>
      <c r="I20" s="25">
        <f>1*(COUNTIFS($A$18:$A20,$A20,$F$18:$F20,$F20,$G$18:$G20,$G20)=1)</f>
        <v>1</v>
      </c>
      <c r="J20" s="7">
        <f t="shared" si="2"/>
        <v>1</v>
      </c>
      <c r="K20">
        <f t="shared" si="6"/>
        <v>1</v>
      </c>
    </row>
    <row r="21" spans="1:12" x14ac:dyDescent="0.35">
      <c r="A21" s="3">
        <f>IF(G20=9,IF(#REF!=180,IF(A20=40000,2500,A20+2500),A20),A20)</f>
        <v>5000</v>
      </c>
      <c r="B21" s="3">
        <f t="shared" si="3"/>
        <v>60</v>
      </c>
      <c r="C21" s="38">
        <f t="shared" si="7"/>
        <v>13.698630136986301</v>
      </c>
      <c r="D21" s="6">
        <f t="shared" si="4"/>
        <v>60</v>
      </c>
      <c r="E21" s="6"/>
      <c r="F21" s="6">
        <f t="shared" si="5"/>
        <v>100</v>
      </c>
      <c r="G21" s="7">
        <f t="shared" si="8"/>
        <v>4</v>
      </c>
      <c r="H21" s="79" cm="1">
        <f t="array" ref="H21">INDEX(Archetypes!$F$8:$F$16,$G21)</f>
        <v>188.9</v>
      </c>
      <c r="I21" s="25">
        <f>1*(COUNTIFS($A$18:$A21,$A21,$F$18:$F21,$F21,$G$18:$G21,$G21)=1)</f>
        <v>1</v>
      </c>
      <c r="J21" s="7">
        <f t="shared" si="2"/>
        <v>1</v>
      </c>
      <c r="K21">
        <f t="shared" si="6"/>
        <v>1</v>
      </c>
    </row>
    <row r="22" spans="1:12" x14ac:dyDescent="0.35">
      <c r="A22" s="3">
        <f t="shared" ref="A22:A84" si="9">IF(G21=9,IF(B16=180,IF(A21=40000,2500,A21+2500),A21),A21)</f>
        <v>5000</v>
      </c>
      <c r="B22" s="3">
        <f t="shared" si="3"/>
        <v>60</v>
      </c>
      <c r="C22" s="38">
        <f t="shared" si="7"/>
        <v>13.698630136986301</v>
      </c>
      <c r="D22" s="6">
        <f t="shared" si="4"/>
        <v>60</v>
      </c>
      <c r="E22" s="6"/>
      <c r="F22" s="6">
        <f t="shared" si="5"/>
        <v>100</v>
      </c>
      <c r="G22" s="7">
        <f t="shared" si="8"/>
        <v>5</v>
      </c>
      <c r="H22" s="79" cm="1">
        <f t="array" ref="H22">INDEX(Archetypes!$F$8:$F$16,$G22)</f>
        <v>213.7</v>
      </c>
      <c r="I22" s="25">
        <f>1*(COUNTIFS($A$18:$A22,$A22,$F$18:$F22,$F22,$G$18:$G22,$G22)=1)</f>
        <v>1</v>
      </c>
      <c r="J22" s="7">
        <f t="shared" si="2"/>
        <v>1</v>
      </c>
      <c r="K22">
        <f t="shared" si="6"/>
        <v>1</v>
      </c>
    </row>
    <row r="23" spans="1:12" x14ac:dyDescent="0.35">
      <c r="A23" s="3">
        <f t="shared" si="9"/>
        <v>5000</v>
      </c>
      <c r="B23" s="3">
        <f t="shared" si="3"/>
        <v>60</v>
      </c>
      <c r="C23" s="38">
        <f t="shared" si="7"/>
        <v>13.698630136986301</v>
      </c>
      <c r="D23" s="6">
        <f t="shared" si="4"/>
        <v>60</v>
      </c>
      <c r="E23" s="6"/>
      <c r="F23" s="6">
        <f t="shared" si="5"/>
        <v>100</v>
      </c>
      <c r="G23" s="7">
        <f t="shared" si="8"/>
        <v>6</v>
      </c>
      <c r="H23" s="79" cm="1">
        <f t="array" ref="H23">INDEX(Archetypes!$F$8:$F$16,$G23)</f>
        <v>239.1</v>
      </c>
      <c r="I23" s="25">
        <f>1*(COUNTIFS($A$18:$A23,$A23,$F$18:$F23,$F23,$G$18:$G23,$G23)=1)</f>
        <v>1</v>
      </c>
      <c r="J23" s="7">
        <f t="shared" si="2"/>
        <v>1</v>
      </c>
      <c r="K23">
        <f t="shared" si="6"/>
        <v>1</v>
      </c>
    </row>
    <row r="24" spans="1:12" x14ac:dyDescent="0.35">
      <c r="A24" s="3">
        <f t="shared" si="9"/>
        <v>5000</v>
      </c>
      <c r="B24" s="3">
        <f t="shared" si="3"/>
        <v>60</v>
      </c>
      <c r="C24" s="38">
        <f t="shared" si="7"/>
        <v>13.698630136986301</v>
      </c>
      <c r="D24" s="6">
        <f t="shared" si="4"/>
        <v>60</v>
      </c>
      <c r="E24" s="6"/>
      <c r="F24" s="6">
        <f t="shared" si="5"/>
        <v>100</v>
      </c>
      <c r="G24" s="7">
        <f t="shared" si="8"/>
        <v>7</v>
      </c>
      <c r="H24" s="79" cm="1">
        <f t="array" ref="H24">INDEX(Archetypes!$F$8:$F$16,$G24)</f>
        <v>262.60000000000002</v>
      </c>
      <c r="I24" s="25">
        <f>1*(COUNTIFS($A$18:$A24,$A24,$F$18:$F24,$F24,$G$18:$G24,$G24)=1)</f>
        <v>1</v>
      </c>
      <c r="J24" s="7">
        <f t="shared" si="2"/>
        <v>1</v>
      </c>
      <c r="K24">
        <f t="shared" si="6"/>
        <v>1</v>
      </c>
    </row>
    <row r="25" spans="1:12" x14ac:dyDescent="0.35">
      <c r="A25" s="3">
        <f t="shared" si="9"/>
        <v>5000</v>
      </c>
      <c r="B25" s="3">
        <f t="shared" si="3"/>
        <v>60</v>
      </c>
      <c r="C25" s="38">
        <f t="shared" si="7"/>
        <v>13.698630136986301</v>
      </c>
      <c r="D25" s="6">
        <f t="shared" si="4"/>
        <v>60</v>
      </c>
      <c r="E25" s="6"/>
      <c r="F25" s="6">
        <f t="shared" si="5"/>
        <v>100</v>
      </c>
      <c r="G25" s="7">
        <f t="shared" si="8"/>
        <v>8</v>
      </c>
      <c r="H25" s="79" cm="1">
        <f t="array" ref="H25">INDEX(Archetypes!$F$8:$F$16,$G25)</f>
        <v>285.8</v>
      </c>
      <c r="I25" s="25">
        <f>1*(COUNTIFS($A$18:$A25,$A25,$F$18:$F25,$F25,$G$18:$G25,$G25)=1)</f>
        <v>1</v>
      </c>
      <c r="J25" s="7">
        <f t="shared" si="2"/>
        <v>1</v>
      </c>
      <c r="K25">
        <f t="shared" si="6"/>
        <v>1</v>
      </c>
    </row>
    <row r="26" spans="1:12" x14ac:dyDescent="0.35">
      <c r="A26" s="3">
        <f t="shared" si="9"/>
        <v>5000</v>
      </c>
      <c r="B26" s="3">
        <f t="shared" si="3"/>
        <v>60</v>
      </c>
      <c r="C26" s="38">
        <f t="shared" si="7"/>
        <v>13.698630136986301</v>
      </c>
      <c r="D26" s="6">
        <f t="shared" si="4"/>
        <v>60</v>
      </c>
      <c r="E26" s="6"/>
      <c r="F26" s="6">
        <f t="shared" si="5"/>
        <v>100</v>
      </c>
      <c r="G26" s="7">
        <f t="shared" si="8"/>
        <v>9</v>
      </c>
      <c r="H26" s="79" cm="1">
        <f t="array" ref="H26">INDEX(Archetypes!$F$8:$F$16,$G26)</f>
        <v>312.60000000000002</v>
      </c>
      <c r="I26" s="25">
        <f>1*(COUNTIFS($A$18:$A26,$A26,$F$18:$F26,$F26,$G$18:$G26,$G26)=1)</f>
        <v>1</v>
      </c>
      <c r="J26" s="7">
        <f t="shared" si="2"/>
        <v>1</v>
      </c>
      <c r="K26">
        <f t="shared" si="6"/>
        <v>1</v>
      </c>
    </row>
    <row r="27" spans="1:12" x14ac:dyDescent="0.35">
      <c r="A27" s="3">
        <f t="shared" si="9"/>
        <v>5000</v>
      </c>
      <c r="B27" s="3">
        <f t="shared" si="3"/>
        <v>75</v>
      </c>
      <c r="C27" s="38">
        <f t="shared" si="7"/>
        <v>13.698630136986301</v>
      </c>
      <c r="D27" s="6">
        <f t="shared" si="4"/>
        <v>75</v>
      </c>
      <c r="E27" s="6"/>
      <c r="F27" s="6">
        <f t="shared" si="5"/>
        <v>125</v>
      </c>
      <c r="G27" s="7">
        <f t="shared" si="8"/>
        <v>1</v>
      </c>
      <c r="H27" s="41" cm="1">
        <f t="array" ref="H27">INDEX(Archetypes!$F$8:$F$16,$G27)</f>
        <v>113.9</v>
      </c>
      <c r="I27" s="25">
        <f>1*(COUNTIFS($A$18:$A27,$A27,$F$18:$F27,$F27,$G$18:$G27,$G27)=1)</f>
        <v>1</v>
      </c>
      <c r="J27" s="7">
        <f t="shared" si="2"/>
        <v>0</v>
      </c>
      <c r="K27">
        <f t="shared" si="6"/>
        <v>0</v>
      </c>
    </row>
    <row r="28" spans="1:12" x14ac:dyDescent="0.35">
      <c r="A28" s="3">
        <f t="shared" si="9"/>
        <v>5000</v>
      </c>
      <c r="B28" s="3">
        <f t="shared" si="3"/>
        <v>75</v>
      </c>
      <c r="C28" s="38">
        <f t="shared" si="7"/>
        <v>13.698630136986301</v>
      </c>
      <c r="D28" s="6">
        <f t="shared" si="4"/>
        <v>75</v>
      </c>
      <c r="E28" s="6"/>
      <c r="F28" s="6">
        <f t="shared" si="5"/>
        <v>125</v>
      </c>
      <c r="G28" s="7">
        <f t="shared" si="8"/>
        <v>2</v>
      </c>
      <c r="H28" s="79" cm="1">
        <f t="array" ref="H28">INDEX(Archetypes!$F$8:$F$16,$G28)</f>
        <v>137.5</v>
      </c>
      <c r="I28" s="25">
        <f>1*(COUNTIFS($A$18:$A28,$A28,$F$18:$F28,$F28,$G$18:$G28,$G28)=1)</f>
        <v>1</v>
      </c>
      <c r="J28" s="7">
        <f t="shared" si="2"/>
        <v>1</v>
      </c>
      <c r="K28">
        <f t="shared" si="6"/>
        <v>1</v>
      </c>
    </row>
    <row r="29" spans="1:12" x14ac:dyDescent="0.35">
      <c r="A29" s="3">
        <f t="shared" si="9"/>
        <v>5000</v>
      </c>
      <c r="B29" s="3">
        <f t="shared" si="3"/>
        <v>75</v>
      </c>
      <c r="C29" s="38">
        <f t="shared" si="7"/>
        <v>13.698630136986301</v>
      </c>
      <c r="D29" s="6">
        <f t="shared" si="4"/>
        <v>75</v>
      </c>
      <c r="E29" s="6"/>
      <c r="F29" s="6">
        <f t="shared" si="5"/>
        <v>125</v>
      </c>
      <c r="G29" s="7">
        <f t="shared" si="8"/>
        <v>3</v>
      </c>
      <c r="H29" s="79" cm="1">
        <f t="array" ref="H29">INDEX(Archetypes!$F$8:$F$16,$G29)</f>
        <v>163.1</v>
      </c>
      <c r="I29" s="25">
        <f>1*(COUNTIFS($A$18:$A29,$A29,$F$18:$F29,$F29,$G$18:$G29,$G29)=1)</f>
        <v>1</v>
      </c>
      <c r="J29" s="7">
        <f t="shared" si="2"/>
        <v>1</v>
      </c>
      <c r="K29">
        <f t="shared" si="6"/>
        <v>1</v>
      </c>
    </row>
    <row r="30" spans="1:12" x14ac:dyDescent="0.35">
      <c r="A30" s="3">
        <f t="shared" si="9"/>
        <v>5000</v>
      </c>
      <c r="B30" s="3">
        <f t="shared" si="3"/>
        <v>75</v>
      </c>
      <c r="C30" s="38">
        <f t="shared" si="7"/>
        <v>13.698630136986301</v>
      </c>
      <c r="D30" s="6">
        <f t="shared" si="4"/>
        <v>75</v>
      </c>
      <c r="E30" s="6"/>
      <c r="F30" s="6">
        <f t="shared" si="5"/>
        <v>125</v>
      </c>
      <c r="G30" s="7">
        <f t="shared" si="8"/>
        <v>4</v>
      </c>
      <c r="H30" s="79" cm="1">
        <f t="array" ref="H30">INDEX(Archetypes!$F$8:$F$16,$G30)</f>
        <v>188.9</v>
      </c>
      <c r="I30" s="25">
        <f>1*(COUNTIFS($A$18:$A30,$A30,$F$18:$F30,$F30,$G$18:$G30,$G30)=1)</f>
        <v>1</v>
      </c>
      <c r="J30" s="7">
        <f t="shared" si="2"/>
        <v>1</v>
      </c>
      <c r="K30">
        <f t="shared" si="6"/>
        <v>1</v>
      </c>
    </row>
    <row r="31" spans="1:12" x14ac:dyDescent="0.35">
      <c r="A31" s="3">
        <f t="shared" si="9"/>
        <v>5000</v>
      </c>
      <c r="B31" s="3">
        <f t="shared" si="3"/>
        <v>75</v>
      </c>
      <c r="C31" s="38">
        <f t="shared" si="7"/>
        <v>13.698630136986301</v>
      </c>
      <c r="D31" s="6">
        <f t="shared" si="4"/>
        <v>75</v>
      </c>
      <c r="E31" s="6"/>
      <c r="F31" s="6">
        <f t="shared" si="5"/>
        <v>125</v>
      </c>
      <c r="G31" s="7">
        <f t="shared" si="8"/>
        <v>5</v>
      </c>
      <c r="H31" s="79" cm="1">
        <f t="array" ref="H31">INDEX(Archetypes!$F$8:$F$16,$G31)</f>
        <v>213.7</v>
      </c>
      <c r="I31" s="25">
        <f>1*(COUNTIFS($A$18:$A31,$A31,$F$18:$F31,$F31,$G$18:$G31,$G31)=1)</f>
        <v>1</v>
      </c>
      <c r="J31" s="7">
        <f t="shared" si="2"/>
        <v>1</v>
      </c>
      <c r="K31">
        <f t="shared" si="6"/>
        <v>1</v>
      </c>
    </row>
    <row r="32" spans="1:12" x14ac:dyDescent="0.35">
      <c r="A32" s="3">
        <f t="shared" si="9"/>
        <v>5000</v>
      </c>
      <c r="B32" s="3">
        <f t="shared" si="3"/>
        <v>75</v>
      </c>
      <c r="C32" s="38">
        <f t="shared" si="7"/>
        <v>13.698630136986301</v>
      </c>
      <c r="D32" s="6">
        <f t="shared" si="4"/>
        <v>75</v>
      </c>
      <c r="E32" s="6"/>
      <c r="F32" s="6">
        <f t="shared" si="5"/>
        <v>125</v>
      </c>
      <c r="G32" s="7">
        <f t="shared" si="8"/>
        <v>6</v>
      </c>
      <c r="H32" s="79" cm="1">
        <f t="array" ref="H32">INDEX(Archetypes!$F$8:$F$16,$G32)</f>
        <v>239.1</v>
      </c>
      <c r="I32" s="25">
        <f>1*(COUNTIFS($A$18:$A32,$A32,$F$18:$F32,$F32,$G$18:$G32,$G32)=1)</f>
        <v>1</v>
      </c>
      <c r="J32" s="7">
        <f t="shared" si="2"/>
        <v>1</v>
      </c>
      <c r="K32">
        <f t="shared" si="6"/>
        <v>1</v>
      </c>
    </row>
    <row r="33" spans="1:11" x14ac:dyDescent="0.35">
      <c r="A33" s="3">
        <f t="shared" si="9"/>
        <v>5000</v>
      </c>
      <c r="B33" s="3">
        <f t="shared" si="3"/>
        <v>75</v>
      </c>
      <c r="C33" s="38">
        <f t="shared" si="7"/>
        <v>13.698630136986301</v>
      </c>
      <c r="D33" s="6">
        <f t="shared" si="4"/>
        <v>75</v>
      </c>
      <c r="E33" s="6"/>
      <c r="F33" s="6">
        <f t="shared" si="5"/>
        <v>125</v>
      </c>
      <c r="G33" s="7">
        <f t="shared" si="8"/>
        <v>7</v>
      </c>
      <c r="H33" s="79" cm="1">
        <f t="array" ref="H33">INDEX(Archetypes!$F$8:$F$16,$G33)</f>
        <v>262.60000000000002</v>
      </c>
      <c r="I33" s="25">
        <f>1*(COUNTIFS($A$18:$A33,$A33,$F$18:$F33,$F33,$G$18:$G33,$G33)=1)</f>
        <v>1</v>
      </c>
      <c r="J33" s="7">
        <f t="shared" si="2"/>
        <v>1</v>
      </c>
      <c r="K33">
        <f t="shared" si="6"/>
        <v>1</v>
      </c>
    </row>
    <row r="34" spans="1:11" x14ac:dyDescent="0.35">
      <c r="A34" s="3">
        <f t="shared" si="9"/>
        <v>5000</v>
      </c>
      <c r="B34" s="3">
        <f t="shared" si="3"/>
        <v>75</v>
      </c>
      <c r="C34" s="38">
        <f t="shared" si="7"/>
        <v>13.698630136986301</v>
      </c>
      <c r="D34" s="6">
        <f t="shared" si="4"/>
        <v>75</v>
      </c>
      <c r="E34" s="6"/>
      <c r="F34" s="6">
        <f t="shared" si="5"/>
        <v>125</v>
      </c>
      <c r="G34" s="7">
        <f t="shared" si="8"/>
        <v>8</v>
      </c>
      <c r="H34" s="79" cm="1">
        <f t="array" ref="H34">INDEX(Archetypes!$F$8:$F$16,$G34)</f>
        <v>285.8</v>
      </c>
      <c r="I34" s="25">
        <f>1*(COUNTIFS($A$18:$A34,$A34,$F$18:$F34,$F34,$G$18:$G34,$G34)=1)</f>
        <v>1</v>
      </c>
      <c r="J34" s="7">
        <f t="shared" si="2"/>
        <v>1</v>
      </c>
      <c r="K34">
        <f t="shared" si="6"/>
        <v>1</v>
      </c>
    </row>
    <row r="35" spans="1:11" x14ac:dyDescent="0.35">
      <c r="A35" s="3">
        <f t="shared" si="9"/>
        <v>5000</v>
      </c>
      <c r="B35" s="3">
        <f t="shared" si="3"/>
        <v>75</v>
      </c>
      <c r="C35" s="38">
        <f t="shared" si="7"/>
        <v>13.698630136986301</v>
      </c>
      <c r="D35" s="6">
        <f t="shared" si="4"/>
        <v>75</v>
      </c>
      <c r="E35" s="6"/>
      <c r="F35" s="6">
        <f t="shared" si="5"/>
        <v>125</v>
      </c>
      <c r="G35" s="7">
        <f t="shared" si="8"/>
        <v>9</v>
      </c>
      <c r="H35" s="79" cm="1">
        <f t="array" ref="H35">INDEX(Archetypes!$F$8:$F$16,$G35)</f>
        <v>312.60000000000002</v>
      </c>
      <c r="I35" s="25">
        <f>1*(COUNTIFS($A$18:$A35,$A35,$F$18:$F35,$F35,$G$18:$G35,$G35)=1)</f>
        <v>1</v>
      </c>
      <c r="J35" s="7">
        <f t="shared" si="2"/>
        <v>1</v>
      </c>
      <c r="K35">
        <f t="shared" si="6"/>
        <v>1</v>
      </c>
    </row>
    <row r="36" spans="1:11" x14ac:dyDescent="0.35">
      <c r="A36" s="3">
        <f t="shared" si="9"/>
        <v>5000</v>
      </c>
      <c r="B36" s="3">
        <f t="shared" si="3"/>
        <v>90</v>
      </c>
      <c r="C36" s="38">
        <f t="shared" si="7"/>
        <v>13.698630136986301</v>
      </c>
      <c r="D36" s="6">
        <f t="shared" si="4"/>
        <v>90</v>
      </c>
      <c r="E36" s="6"/>
      <c r="F36" s="6">
        <f t="shared" si="5"/>
        <v>150</v>
      </c>
      <c r="G36" s="7">
        <f t="shared" si="8"/>
        <v>1</v>
      </c>
      <c r="H36" s="41" cm="1">
        <f t="array" ref="H36">INDEX(Archetypes!$F$8:$F$16,$G36)</f>
        <v>113.9</v>
      </c>
      <c r="I36" s="25">
        <f>1*(COUNTIFS($A$18:$A36,$A36,$F$18:$F36,$F36,$G$18:$G36,$G36)=1)</f>
        <v>1</v>
      </c>
      <c r="J36" s="7">
        <f t="shared" si="2"/>
        <v>0</v>
      </c>
      <c r="K36">
        <f t="shared" si="6"/>
        <v>0</v>
      </c>
    </row>
    <row r="37" spans="1:11" x14ac:dyDescent="0.35">
      <c r="A37" s="3">
        <f t="shared" si="9"/>
        <v>5000</v>
      </c>
      <c r="B37" s="3">
        <f t="shared" si="3"/>
        <v>90</v>
      </c>
      <c r="C37" s="38">
        <f t="shared" si="7"/>
        <v>13.698630136986301</v>
      </c>
      <c r="D37" s="6">
        <f t="shared" si="4"/>
        <v>90</v>
      </c>
      <c r="E37" s="6"/>
      <c r="F37" s="6">
        <f t="shared" si="5"/>
        <v>150</v>
      </c>
      <c r="G37" s="7">
        <f t="shared" si="8"/>
        <v>2</v>
      </c>
      <c r="H37" s="41" cm="1">
        <f t="array" ref="H37">INDEX(Archetypes!$F$8:$F$16,$G37)</f>
        <v>137.5</v>
      </c>
      <c r="I37" s="25">
        <f>1*(COUNTIFS($A$18:$A37,$A37,$F$18:$F37,$F37,$G$18:$G37,$G37)=1)</f>
        <v>1</v>
      </c>
      <c r="J37" s="7">
        <f t="shared" si="2"/>
        <v>0</v>
      </c>
      <c r="K37">
        <f t="shared" si="6"/>
        <v>0</v>
      </c>
    </row>
    <row r="38" spans="1:11" x14ac:dyDescent="0.35">
      <c r="A38" s="3">
        <f t="shared" si="9"/>
        <v>5000</v>
      </c>
      <c r="B38" s="3">
        <f t="shared" si="3"/>
        <v>90</v>
      </c>
      <c r="C38" s="38">
        <f t="shared" si="7"/>
        <v>13.698630136986301</v>
      </c>
      <c r="D38" s="6">
        <f t="shared" si="4"/>
        <v>90</v>
      </c>
      <c r="E38" s="6"/>
      <c r="F38" s="6">
        <f t="shared" si="5"/>
        <v>150</v>
      </c>
      <c r="G38" s="7">
        <f t="shared" si="8"/>
        <v>3</v>
      </c>
      <c r="H38" s="79" cm="1">
        <f t="array" ref="H38">INDEX(Archetypes!$F$8:$F$16,$G38)</f>
        <v>163.1</v>
      </c>
      <c r="I38" s="25">
        <f>1*(COUNTIFS($A$18:$A38,$A38,$F$18:$F38,$F38,$G$18:$G38,$G38)=1)</f>
        <v>1</v>
      </c>
      <c r="J38" s="7">
        <f t="shared" si="2"/>
        <v>1</v>
      </c>
      <c r="K38">
        <f t="shared" si="6"/>
        <v>1</v>
      </c>
    </row>
    <row r="39" spans="1:11" x14ac:dyDescent="0.35">
      <c r="A39" s="3">
        <f t="shared" si="9"/>
        <v>5000</v>
      </c>
      <c r="B39" s="3">
        <f t="shared" si="3"/>
        <v>90</v>
      </c>
      <c r="C39" s="38">
        <f t="shared" si="7"/>
        <v>13.698630136986301</v>
      </c>
      <c r="D39" s="6">
        <f t="shared" si="4"/>
        <v>90</v>
      </c>
      <c r="E39" s="6"/>
      <c r="F39" s="6">
        <f t="shared" si="5"/>
        <v>150</v>
      </c>
      <c r="G39" s="7">
        <f t="shared" si="8"/>
        <v>4</v>
      </c>
      <c r="H39" s="79" cm="1">
        <f t="array" ref="H39">INDEX(Archetypes!$F$8:$F$16,$G39)</f>
        <v>188.9</v>
      </c>
      <c r="I39" s="25">
        <f>1*(COUNTIFS($A$18:$A39,$A39,$F$18:$F39,$F39,$G$18:$G39,$G39)=1)</f>
        <v>1</v>
      </c>
      <c r="J39" s="7">
        <f t="shared" si="2"/>
        <v>1</v>
      </c>
      <c r="K39">
        <f t="shared" si="6"/>
        <v>1</v>
      </c>
    </row>
    <row r="40" spans="1:11" x14ac:dyDescent="0.35">
      <c r="A40" s="3">
        <f t="shared" si="9"/>
        <v>5000</v>
      </c>
      <c r="B40" s="3">
        <f t="shared" si="3"/>
        <v>90</v>
      </c>
      <c r="C40" s="38">
        <f t="shared" si="7"/>
        <v>13.698630136986301</v>
      </c>
      <c r="D40" s="6">
        <f t="shared" si="4"/>
        <v>90</v>
      </c>
      <c r="E40" s="6"/>
      <c r="F40" s="6">
        <f t="shared" si="5"/>
        <v>150</v>
      </c>
      <c r="G40" s="7">
        <f t="shared" si="8"/>
        <v>5</v>
      </c>
      <c r="H40" s="79" cm="1">
        <f t="array" ref="H40">INDEX(Archetypes!$F$8:$F$16,$G40)</f>
        <v>213.7</v>
      </c>
      <c r="I40" s="25">
        <f>1*(COUNTIFS($A$18:$A40,$A40,$F$18:$F40,$F40,$G$18:$G40,$G40)=1)</f>
        <v>1</v>
      </c>
      <c r="J40" s="7">
        <f t="shared" si="2"/>
        <v>1</v>
      </c>
      <c r="K40">
        <f t="shared" si="6"/>
        <v>1</v>
      </c>
    </row>
    <row r="41" spans="1:11" x14ac:dyDescent="0.35">
      <c r="A41" s="3">
        <f t="shared" si="9"/>
        <v>5000</v>
      </c>
      <c r="B41" s="3">
        <f t="shared" si="3"/>
        <v>90</v>
      </c>
      <c r="C41" s="38">
        <f t="shared" si="7"/>
        <v>13.698630136986301</v>
      </c>
      <c r="D41" s="6">
        <f t="shared" si="4"/>
        <v>90</v>
      </c>
      <c r="E41" s="6"/>
      <c r="F41" s="6">
        <f t="shared" si="5"/>
        <v>150</v>
      </c>
      <c r="G41" s="7">
        <f t="shared" si="8"/>
        <v>6</v>
      </c>
      <c r="H41" s="79" cm="1">
        <f t="array" ref="H41">INDEX(Archetypes!$F$8:$F$16,$G41)</f>
        <v>239.1</v>
      </c>
      <c r="I41" s="25">
        <f>1*(COUNTIFS($A$18:$A41,$A41,$F$18:$F41,$F41,$G$18:$G41,$G41)=1)</f>
        <v>1</v>
      </c>
      <c r="J41" s="7">
        <f t="shared" si="2"/>
        <v>1</v>
      </c>
      <c r="K41">
        <f t="shared" si="6"/>
        <v>1</v>
      </c>
    </row>
    <row r="42" spans="1:11" x14ac:dyDescent="0.35">
      <c r="A42" s="3">
        <f t="shared" si="9"/>
        <v>5000</v>
      </c>
      <c r="B42" s="3">
        <f t="shared" si="3"/>
        <v>90</v>
      </c>
      <c r="C42" s="38">
        <f t="shared" si="7"/>
        <v>13.698630136986301</v>
      </c>
      <c r="D42" s="6">
        <f t="shared" si="4"/>
        <v>90</v>
      </c>
      <c r="E42" s="6"/>
      <c r="F42" s="6">
        <f t="shared" si="5"/>
        <v>150</v>
      </c>
      <c r="G42" s="7">
        <f t="shared" si="8"/>
        <v>7</v>
      </c>
      <c r="H42" s="79" cm="1">
        <f t="array" ref="H42">INDEX(Archetypes!$F$8:$F$16,$G42)</f>
        <v>262.60000000000002</v>
      </c>
      <c r="I42" s="25">
        <f>1*(COUNTIFS($A$18:$A42,$A42,$F$18:$F42,$F42,$G$18:$G42,$G42)=1)</f>
        <v>1</v>
      </c>
      <c r="J42" s="7">
        <f t="shared" si="2"/>
        <v>1</v>
      </c>
      <c r="K42">
        <f t="shared" si="6"/>
        <v>1</v>
      </c>
    </row>
    <row r="43" spans="1:11" x14ac:dyDescent="0.35">
      <c r="A43" s="3">
        <f t="shared" si="9"/>
        <v>5000</v>
      </c>
      <c r="B43" s="3">
        <f t="shared" si="3"/>
        <v>90</v>
      </c>
      <c r="C43" s="38">
        <f t="shared" si="7"/>
        <v>13.698630136986301</v>
      </c>
      <c r="D43" s="6">
        <f t="shared" si="4"/>
        <v>90</v>
      </c>
      <c r="E43" s="6"/>
      <c r="F43" s="6">
        <f t="shared" si="5"/>
        <v>150</v>
      </c>
      <c r="G43" s="7">
        <f t="shared" si="8"/>
        <v>8</v>
      </c>
      <c r="H43" s="79" cm="1">
        <f t="array" ref="H43">INDEX(Archetypes!$F$8:$F$16,$G43)</f>
        <v>285.8</v>
      </c>
      <c r="I43" s="25">
        <f>1*(COUNTIFS($A$18:$A43,$A43,$F$18:$F43,$F43,$G$18:$G43,$G43)=1)</f>
        <v>1</v>
      </c>
      <c r="J43" s="7">
        <f t="shared" si="2"/>
        <v>1</v>
      </c>
      <c r="K43">
        <f t="shared" si="6"/>
        <v>1</v>
      </c>
    </row>
    <row r="44" spans="1:11" x14ac:dyDescent="0.35">
      <c r="A44" s="3">
        <f t="shared" si="9"/>
        <v>5000</v>
      </c>
      <c r="B44" s="3">
        <f t="shared" si="3"/>
        <v>90</v>
      </c>
      <c r="C44" s="38">
        <f t="shared" si="7"/>
        <v>13.698630136986301</v>
      </c>
      <c r="D44" s="6">
        <f t="shared" si="4"/>
        <v>90</v>
      </c>
      <c r="E44" s="6"/>
      <c r="F44" s="6">
        <f t="shared" si="5"/>
        <v>150</v>
      </c>
      <c r="G44" s="7">
        <f t="shared" si="8"/>
        <v>9</v>
      </c>
      <c r="H44" s="79" cm="1">
        <f t="array" ref="H44">INDEX(Archetypes!$F$8:$F$16,$G44)</f>
        <v>312.60000000000002</v>
      </c>
      <c r="I44" s="25">
        <f>1*(COUNTIFS($A$18:$A44,$A44,$F$18:$F44,$F44,$G$18:$G44,$G44)=1)</f>
        <v>1</v>
      </c>
      <c r="J44" s="7">
        <f t="shared" si="2"/>
        <v>1</v>
      </c>
      <c r="K44">
        <f t="shared" si="6"/>
        <v>1</v>
      </c>
    </row>
    <row r="45" spans="1:11" x14ac:dyDescent="0.35">
      <c r="A45" s="3">
        <f t="shared" si="9"/>
        <v>5000</v>
      </c>
      <c r="B45" s="3">
        <f t="shared" si="3"/>
        <v>105</v>
      </c>
      <c r="C45" s="38">
        <f t="shared" si="7"/>
        <v>13.698630136986301</v>
      </c>
      <c r="D45" s="6">
        <f t="shared" si="4"/>
        <v>105</v>
      </c>
      <c r="E45" s="6"/>
      <c r="F45" s="6">
        <f t="shared" si="5"/>
        <v>175</v>
      </c>
      <c r="G45" s="7">
        <f t="shared" si="8"/>
        <v>1</v>
      </c>
      <c r="H45" s="41" cm="1">
        <f t="array" ref="H45">INDEX(Archetypes!$F$8:$F$16,$G45)</f>
        <v>113.9</v>
      </c>
      <c r="I45" s="25">
        <f>1*(COUNTIFS($A$18:$A45,$A45,$F$18:$F45,$F45,$G$18:$G45,$G45)=1)</f>
        <v>1</v>
      </c>
      <c r="J45" s="7">
        <f t="shared" si="2"/>
        <v>0</v>
      </c>
      <c r="K45">
        <f t="shared" si="6"/>
        <v>0</v>
      </c>
    </row>
    <row r="46" spans="1:11" x14ac:dyDescent="0.35">
      <c r="A46" s="3">
        <f t="shared" si="9"/>
        <v>5000</v>
      </c>
      <c r="B46" s="3">
        <f t="shared" si="3"/>
        <v>105</v>
      </c>
      <c r="C46" s="38">
        <f t="shared" si="7"/>
        <v>13.698630136986301</v>
      </c>
      <c r="D46" s="6">
        <f t="shared" si="4"/>
        <v>105</v>
      </c>
      <c r="E46" s="6"/>
      <c r="F46" s="6">
        <f t="shared" si="5"/>
        <v>175</v>
      </c>
      <c r="G46" s="7">
        <f t="shared" si="8"/>
        <v>2</v>
      </c>
      <c r="H46" s="41" cm="1">
        <f t="array" ref="H46">INDEX(Archetypes!$F$8:$F$16,$G46)</f>
        <v>137.5</v>
      </c>
      <c r="I46" s="25">
        <f>1*(COUNTIFS($A$18:$A46,$A46,$F$18:$F46,$F46,$G$18:$G46,$G46)=1)</f>
        <v>1</v>
      </c>
      <c r="J46" s="7">
        <f t="shared" si="2"/>
        <v>0</v>
      </c>
      <c r="K46">
        <f t="shared" si="6"/>
        <v>0</v>
      </c>
    </row>
    <row r="47" spans="1:11" x14ac:dyDescent="0.35">
      <c r="A47" s="3">
        <f t="shared" si="9"/>
        <v>5000</v>
      </c>
      <c r="B47" s="3">
        <f t="shared" si="3"/>
        <v>105</v>
      </c>
      <c r="C47" s="38">
        <f t="shared" si="7"/>
        <v>13.698630136986301</v>
      </c>
      <c r="D47" s="6">
        <f t="shared" si="4"/>
        <v>105</v>
      </c>
      <c r="E47" s="6"/>
      <c r="F47" s="6">
        <f t="shared" si="5"/>
        <v>175</v>
      </c>
      <c r="G47" s="7">
        <f t="shared" si="8"/>
        <v>3</v>
      </c>
      <c r="H47" s="41" cm="1">
        <f t="array" ref="H47">INDEX(Archetypes!$F$8:$F$16,$G47)</f>
        <v>163.1</v>
      </c>
      <c r="I47" s="25">
        <f>1*(COUNTIFS($A$18:$A47,$A47,$F$18:$F47,$F47,$G$18:$G47,$G47)=1)</f>
        <v>1</v>
      </c>
      <c r="J47" s="7">
        <f t="shared" si="2"/>
        <v>0</v>
      </c>
      <c r="K47">
        <f t="shared" si="6"/>
        <v>0</v>
      </c>
    </row>
    <row r="48" spans="1:11" x14ac:dyDescent="0.35">
      <c r="A48" s="3">
        <f t="shared" si="9"/>
        <v>5000</v>
      </c>
      <c r="B48" s="3">
        <f t="shared" si="3"/>
        <v>105</v>
      </c>
      <c r="C48" s="38">
        <f t="shared" si="7"/>
        <v>13.698630136986301</v>
      </c>
      <c r="D48" s="6">
        <f t="shared" si="4"/>
        <v>105</v>
      </c>
      <c r="E48" s="6"/>
      <c r="F48" s="6">
        <f t="shared" si="5"/>
        <v>175</v>
      </c>
      <c r="G48" s="7">
        <f t="shared" si="8"/>
        <v>4</v>
      </c>
      <c r="H48" s="79" cm="1">
        <f t="array" ref="H48">INDEX(Archetypes!$F$8:$F$16,$G48)</f>
        <v>188.9</v>
      </c>
      <c r="I48" s="25">
        <f>1*(COUNTIFS($A$18:$A48,$A48,$F$18:$F48,$F48,$G$18:$G48,$G48)=1)</f>
        <v>1</v>
      </c>
      <c r="J48" s="7">
        <f t="shared" si="2"/>
        <v>1</v>
      </c>
      <c r="K48">
        <f t="shared" si="6"/>
        <v>1</v>
      </c>
    </row>
    <row r="49" spans="1:11" x14ac:dyDescent="0.35">
      <c r="A49" s="3">
        <f t="shared" si="9"/>
        <v>5000</v>
      </c>
      <c r="B49" s="3">
        <f t="shared" si="3"/>
        <v>105</v>
      </c>
      <c r="C49" s="38">
        <f t="shared" si="7"/>
        <v>13.698630136986301</v>
      </c>
      <c r="D49" s="6">
        <f t="shared" si="4"/>
        <v>105</v>
      </c>
      <c r="E49" s="6"/>
      <c r="F49" s="6">
        <f t="shared" si="5"/>
        <v>175</v>
      </c>
      <c r="G49" s="7">
        <f t="shared" si="8"/>
        <v>5</v>
      </c>
      <c r="H49" s="79" cm="1">
        <f t="array" ref="H49">INDEX(Archetypes!$F$8:$F$16,$G49)</f>
        <v>213.7</v>
      </c>
      <c r="I49" s="25">
        <f>1*(COUNTIFS($A$18:$A49,$A49,$F$18:$F49,$F49,$G$18:$G49,$G49)=1)</f>
        <v>1</v>
      </c>
      <c r="J49" s="7">
        <f t="shared" si="2"/>
        <v>1</v>
      </c>
      <c r="K49">
        <f t="shared" si="6"/>
        <v>1</v>
      </c>
    </row>
    <row r="50" spans="1:11" x14ac:dyDescent="0.35">
      <c r="A50" s="3">
        <f t="shared" si="9"/>
        <v>5000</v>
      </c>
      <c r="B50" s="3">
        <f t="shared" si="3"/>
        <v>105</v>
      </c>
      <c r="C50" s="38">
        <f t="shared" si="7"/>
        <v>13.698630136986301</v>
      </c>
      <c r="D50" s="6">
        <f t="shared" si="4"/>
        <v>105</v>
      </c>
      <c r="E50" s="6"/>
      <c r="F50" s="6">
        <f t="shared" si="5"/>
        <v>175</v>
      </c>
      <c r="G50" s="7">
        <f t="shared" si="8"/>
        <v>6</v>
      </c>
      <c r="H50" s="79" cm="1">
        <f t="array" ref="H50">INDEX(Archetypes!$F$8:$F$16,$G50)</f>
        <v>239.1</v>
      </c>
      <c r="I50" s="25">
        <f>1*(COUNTIFS($A$18:$A50,$A50,$F$18:$F50,$F50,$G$18:$G50,$G50)=1)</f>
        <v>1</v>
      </c>
      <c r="J50" s="7">
        <f t="shared" si="2"/>
        <v>1</v>
      </c>
      <c r="K50">
        <f t="shared" si="6"/>
        <v>1</v>
      </c>
    </row>
    <row r="51" spans="1:11" x14ac:dyDescent="0.35">
      <c r="A51" s="3">
        <f t="shared" si="9"/>
        <v>5000</v>
      </c>
      <c r="B51" s="3">
        <f t="shared" si="3"/>
        <v>105</v>
      </c>
      <c r="C51" s="38">
        <f t="shared" si="7"/>
        <v>13.698630136986301</v>
      </c>
      <c r="D51" s="6">
        <f t="shared" si="4"/>
        <v>105</v>
      </c>
      <c r="E51" s="6"/>
      <c r="F51" s="6">
        <f t="shared" si="5"/>
        <v>175</v>
      </c>
      <c r="G51" s="7">
        <f t="shared" si="8"/>
        <v>7</v>
      </c>
      <c r="H51" s="79" cm="1">
        <f t="array" ref="H51">INDEX(Archetypes!$F$8:$F$16,$G51)</f>
        <v>262.60000000000002</v>
      </c>
      <c r="I51" s="25">
        <f>1*(COUNTIFS($A$18:$A51,$A51,$F$18:$F51,$F51,$G$18:$G51,$G51)=1)</f>
        <v>1</v>
      </c>
      <c r="J51" s="7">
        <f t="shared" si="2"/>
        <v>1</v>
      </c>
      <c r="K51">
        <f t="shared" si="6"/>
        <v>1</v>
      </c>
    </row>
    <row r="52" spans="1:11" x14ac:dyDescent="0.35">
      <c r="A52" s="3">
        <f t="shared" si="9"/>
        <v>5000</v>
      </c>
      <c r="B52" s="3">
        <f t="shared" si="3"/>
        <v>105</v>
      </c>
      <c r="C52" s="38">
        <f t="shared" si="7"/>
        <v>13.698630136986301</v>
      </c>
      <c r="D52" s="6">
        <f t="shared" si="4"/>
        <v>105</v>
      </c>
      <c r="E52" s="6"/>
      <c r="F52" s="6">
        <f t="shared" si="5"/>
        <v>175</v>
      </c>
      <c r="G52" s="7">
        <f t="shared" si="8"/>
        <v>8</v>
      </c>
      <c r="H52" s="79" cm="1">
        <f t="array" ref="H52">INDEX(Archetypes!$F$8:$F$16,$G52)</f>
        <v>285.8</v>
      </c>
      <c r="I52" s="25">
        <f>1*(COUNTIFS($A$18:$A52,$A52,$F$18:$F52,$F52,$G$18:$G52,$G52)=1)</f>
        <v>1</v>
      </c>
      <c r="J52" s="7">
        <f t="shared" si="2"/>
        <v>1</v>
      </c>
      <c r="K52">
        <f t="shared" si="6"/>
        <v>1</v>
      </c>
    </row>
    <row r="53" spans="1:11" x14ac:dyDescent="0.35">
      <c r="A53" s="3">
        <f t="shared" si="9"/>
        <v>5000</v>
      </c>
      <c r="B53" s="3">
        <f t="shared" si="3"/>
        <v>105</v>
      </c>
      <c r="C53" s="38">
        <f t="shared" si="7"/>
        <v>13.698630136986301</v>
      </c>
      <c r="D53" s="6">
        <f t="shared" si="4"/>
        <v>105</v>
      </c>
      <c r="E53" s="6"/>
      <c r="F53" s="6">
        <f t="shared" si="5"/>
        <v>175</v>
      </c>
      <c r="G53" s="7">
        <f t="shared" si="8"/>
        <v>9</v>
      </c>
      <c r="H53" s="79" cm="1">
        <f t="array" ref="H53">INDEX(Archetypes!$F$8:$F$16,$G53)</f>
        <v>312.60000000000002</v>
      </c>
      <c r="I53" s="25">
        <f>1*(COUNTIFS($A$18:$A53,$A53,$F$18:$F53,$F53,$G$18:$G53,$G53)=1)</f>
        <v>1</v>
      </c>
      <c r="J53" s="7">
        <f t="shared" si="2"/>
        <v>1</v>
      </c>
      <c r="K53">
        <f t="shared" si="6"/>
        <v>1</v>
      </c>
    </row>
    <row r="54" spans="1:11" x14ac:dyDescent="0.35">
      <c r="A54" s="3">
        <f t="shared" si="9"/>
        <v>5000</v>
      </c>
      <c r="B54" s="3">
        <f t="shared" si="3"/>
        <v>120</v>
      </c>
      <c r="C54" s="38">
        <f t="shared" si="7"/>
        <v>13.698630136986301</v>
      </c>
      <c r="D54" s="6">
        <f t="shared" si="4"/>
        <v>120</v>
      </c>
      <c r="E54" s="6"/>
      <c r="F54" s="6">
        <f t="shared" si="5"/>
        <v>200</v>
      </c>
      <c r="G54" s="7">
        <f t="shared" si="8"/>
        <v>1</v>
      </c>
      <c r="H54" s="41" cm="1">
        <f t="array" ref="H54">INDEX(Archetypes!$F$8:$F$16,$G54)</f>
        <v>113.9</v>
      </c>
      <c r="I54" s="25">
        <f>1*(COUNTIFS($A$18:$A54,$A54,$F$18:$F54,$F54,$G$18:$G54,$G54)=1)</f>
        <v>1</v>
      </c>
      <c r="J54" s="7">
        <f t="shared" si="2"/>
        <v>0</v>
      </c>
      <c r="K54">
        <f t="shared" si="6"/>
        <v>0</v>
      </c>
    </row>
    <row r="55" spans="1:11" x14ac:dyDescent="0.35">
      <c r="A55" s="3">
        <f t="shared" si="9"/>
        <v>5000</v>
      </c>
      <c r="B55" s="3">
        <f t="shared" si="3"/>
        <v>120</v>
      </c>
      <c r="C55" s="38">
        <f t="shared" si="7"/>
        <v>13.698630136986301</v>
      </c>
      <c r="D55" s="6">
        <f t="shared" si="4"/>
        <v>120</v>
      </c>
      <c r="E55" s="6"/>
      <c r="F55" s="6">
        <f t="shared" si="5"/>
        <v>200</v>
      </c>
      <c r="G55" s="7">
        <f t="shared" si="8"/>
        <v>2</v>
      </c>
      <c r="H55" s="41" cm="1">
        <f t="array" ref="H55">INDEX(Archetypes!$F$8:$F$16,$G55)</f>
        <v>137.5</v>
      </c>
      <c r="I55" s="25">
        <f>1*(COUNTIFS($A$18:$A55,$A55,$F$18:$F55,$F55,$G$18:$G55,$G55)=1)</f>
        <v>1</v>
      </c>
      <c r="J55" s="7">
        <f t="shared" si="2"/>
        <v>0</v>
      </c>
      <c r="K55">
        <f t="shared" si="6"/>
        <v>0</v>
      </c>
    </row>
    <row r="56" spans="1:11" x14ac:dyDescent="0.35">
      <c r="A56" s="3">
        <f t="shared" si="9"/>
        <v>5000</v>
      </c>
      <c r="B56" s="3">
        <f t="shared" si="3"/>
        <v>120</v>
      </c>
      <c r="C56" s="38">
        <f t="shared" si="7"/>
        <v>13.698630136986301</v>
      </c>
      <c r="D56" s="6">
        <f t="shared" si="4"/>
        <v>120</v>
      </c>
      <c r="E56" s="6"/>
      <c r="F56" s="6">
        <f t="shared" si="5"/>
        <v>200</v>
      </c>
      <c r="G56" s="7">
        <f t="shared" si="8"/>
        <v>3</v>
      </c>
      <c r="H56" s="41" cm="1">
        <f t="array" ref="H56">INDEX(Archetypes!$F$8:$F$16,$G56)</f>
        <v>163.1</v>
      </c>
      <c r="I56" s="25">
        <f>1*(COUNTIFS($A$18:$A56,$A56,$F$18:$F56,$F56,$G$18:$G56,$G56)=1)</f>
        <v>1</v>
      </c>
      <c r="J56" s="7">
        <f t="shared" si="2"/>
        <v>0</v>
      </c>
      <c r="K56">
        <f t="shared" si="6"/>
        <v>0</v>
      </c>
    </row>
    <row r="57" spans="1:11" x14ac:dyDescent="0.35">
      <c r="A57" s="3">
        <f t="shared" si="9"/>
        <v>5000</v>
      </c>
      <c r="B57" s="3">
        <f t="shared" si="3"/>
        <v>120</v>
      </c>
      <c r="C57" s="38">
        <f t="shared" si="7"/>
        <v>13.698630136986301</v>
      </c>
      <c r="D57" s="6">
        <f t="shared" si="4"/>
        <v>120</v>
      </c>
      <c r="E57" s="6"/>
      <c r="F57" s="6">
        <f t="shared" si="5"/>
        <v>200</v>
      </c>
      <c r="G57" s="7">
        <f t="shared" si="8"/>
        <v>4</v>
      </c>
      <c r="H57" s="41" cm="1">
        <f t="array" ref="H57">INDEX(Archetypes!$F$8:$F$16,$G57)</f>
        <v>188.9</v>
      </c>
      <c r="I57" s="25">
        <f>1*(COUNTIFS($A$18:$A57,$A57,$F$18:$F57,$F57,$G$18:$G57,$G57)=1)</f>
        <v>1</v>
      </c>
      <c r="J57" s="7">
        <f t="shared" si="2"/>
        <v>0</v>
      </c>
      <c r="K57">
        <f t="shared" si="6"/>
        <v>0</v>
      </c>
    </row>
    <row r="58" spans="1:11" x14ac:dyDescent="0.35">
      <c r="A58" s="3">
        <f t="shared" si="9"/>
        <v>5000</v>
      </c>
      <c r="B58" s="3">
        <f t="shared" si="3"/>
        <v>120</v>
      </c>
      <c r="C58" s="38">
        <f t="shared" si="7"/>
        <v>13.698630136986301</v>
      </c>
      <c r="D58" s="6">
        <f t="shared" si="4"/>
        <v>120</v>
      </c>
      <c r="E58" s="6"/>
      <c r="F58" s="6">
        <f t="shared" si="5"/>
        <v>200</v>
      </c>
      <c r="G58" s="7">
        <f t="shared" si="8"/>
        <v>5</v>
      </c>
      <c r="H58" s="79" cm="1">
        <f t="array" ref="H58">INDEX(Archetypes!$F$8:$F$16,$G58)</f>
        <v>213.7</v>
      </c>
      <c r="I58" s="25">
        <f>1*(COUNTIFS($A$18:$A58,$A58,$F$18:$F58,$F58,$G$18:$G58,$G58)=1)</f>
        <v>1</v>
      </c>
      <c r="J58" s="7">
        <f t="shared" si="2"/>
        <v>1</v>
      </c>
      <c r="K58">
        <f t="shared" si="6"/>
        <v>1</v>
      </c>
    </row>
    <row r="59" spans="1:11" x14ac:dyDescent="0.35">
      <c r="A59" s="3">
        <f t="shared" si="9"/>
        <v>5000</v>
      </c>
      <c r="B59" s="3">
        <f t="shared" si="3"/>
        <v>120</v>
      </c>
      <c r="C59" s="38">
        <f t="shared" si="7"/>
        <v>13.698630136986301</v>
      </c>
      <c r="D59" s="6">
        <f t="shared" si="4"/>
        <v>120</v>
      </c>
      <c r="E59" s="6"/>
      <c r="F59" s="6">
        <f t="shared" si="5"/>
        <v>200</v>
      </c>
      <c r="G59" s="7">
        <f t="shared" si="8"/>
        <v>6</v>
      </c>
      <c r="H59" s="79" cm="1">
        <f t="array" ref="H59">INDEX(Archetypes!$F$8:$F$16,$G59)</f>
        <v>239.1</v>
      </c>
      <c r="I59" s="25">
        <f>1*(COUNTIFS($A$18:$A59,$A59,$F$18:$F59,$F59,$G$18:$G59,$G59)=1)</f>
        <v>1</v>
      </c>
      <c r="J59" s="7">
        <f t="shared" si="2"/>
        <v>1</v>
      </c>
      <c r="K59">
        <f t="shared" si="6"/>
        <v>1</v>
      </c>
    </row>
    <row r="60" spans="1:11" x14ac:dyDescent="0.35">
      <c r="A60" s="3">
        <f t="shared" si="9"/>
        <v>5000</v>
      </c>
      <c r="B60" s="3">
        <f t="shared" si="3"/>
        <v>120</v>
      </c>
      <c r="C60" s="38">
        <f t="shared" si="7"/>
        <v>13.698630136986301</v>
      </c>
      <c r="D60" s="6">
        <f t="shared" si="4"/>
        <v>120</v>
      </c>
      <c r="E60" s="6"/>
      <c r="F60" s="6">
        <f t="shared" si="5"/>
        <v>200</v>
      </c>
      <c r="G60" s="7">
        <f t="shared" si="8"/>
        <v>7</v>
      </c>
      <c r="H60" s="79" cm="1">
        <f t="array" ref="H60">INDEX(Archetypes!$F$8:$F$16,$G60)</f>
        <v>262.60000000000002</v>
      </c>
      <c r="I60" s="25">
        <f>1*(COUNTIFS($A$18:$A60,$A60,$F$18:$F60,$F60,$G$18:$G60,$G60)=1)</f>
        <v>1</v>
      </c>
      <c r="J60" s="7">
        <f t="shared" si="2"/>
        <v>1</v>
      </c>
      <c r="K60">
        <f t="shared" si="6"/>
        <v>1</v>
      </c>
    </row>
    <row r="61" spans="1:11" x14ac:dyDescent="0.35">
      <c r="A61" s="3">
        <f t="shared" si="9"/>
        <v>5000</v>
      </c>
      <c r="B61" s="3">
        <f t="shared" si="3"/>
        <v>120</v>
      </c>
      <c r="C61" s="38">
        <f t="shared" si="7"/>
        <v>13.698630136986301</v>
      </c>
      <c r="D61" s="6">
        <f t="shared" si="4"/>
        <v>120</v>
      </c>
      <c r="E61" s="6"/>
      <c r="F61" s="6">
        <f t="shared" si="5"/>
        <v>200</v>
      </c>
      <c r="G61" s="7">
        <f t="shared" si="8"/>
        <v>8</v>
      </c>
      <c r="H61" s="79" cm="1">
        <f t="array" ref="H61">INDEX(Archetypes!$F$8:$F$16,$G61)</f>
        <v>285.8</v>
      </c>
      <c r="I61" s="25">
        <f>1*(COUNTIFS($A$18:$A61,$A61,$F$18:$F61,$F61,$G$18:$G61,$G61)=1)</f>
        <v>1</v>
      </c>
      <c r="J61" s="7">
        <f t="shared" si="2"/>
        <v>1</v>
      </c>
      <c r="K61">
        <f t="shared" si="6"/>
        <v>1</v>
      </c>
    </row>
    <row r="62" spans="1:11" x14ac:dyDescent="0.35">
      <c r="A62" s="3">
        <f t="shared" si="9"/>
        <v>5000</v>
      </c>
      <c r="B62" s="3">
        <f t="shared" si="3"/>
        <v>120</v>
      </c>
      <c r="C62" s="38">
        <f t="shared" si="7"/>
        <v>13.698630136986301</v>
      </c>
      <c r="D62" s="6">
        <f t="shared" si="4"/>
        <v>120</v>
      </c>
      <c r="E62" s="6"/>
      <c r="F62" s="6">
        <f t="shared" si="5"/>
        <v>200</v>
      </c>
      <c r="G62" s="7">
        <f t="shared" si="8"/>
        <v>9</v>
      </c>
      <c r="H62" s="79" cm="1">
        <f t="array" ref="H62">INDEX(Archetypes!$F$8:$F$16,$G62)</f>
        <v>312.60000000000002</v>
      </c>
      <c r="I62" s="25">
        <f>1*(COUNTIFS($A$18:$A62,$A62,$F$18:$F62,$F62,$G$18:$G62,$G62)=1)</f>
        <v>1</v>
      </c>
      <c r="J62" s="7">
        <f t="shared" si="2"/>
        <v>1</v>
      </c>
      <c r="K62">
        <f t="shared" si="6"/>
        <v>1</v>
      </c>
    </row>
    <row r="63" spans="1:11" x14ac:dyDescent="0.35">
      <c r="A63" s="3">
        <f t="shared" si="9"/>
        <v>5000</v>
      </c>
      <c r="B63" s="3">
        <f t="shared" si="3"/>
        <v>135</v>
      </c>
      <c r="C63" s="38">
        <f t="shared" si="7"/>
        <v>13.698630136986301</v>
      </c>
      <c r="D63" s="6">
        <f t="shared" si="4"/>
        <v>135</v>
      </c>
      <c r="E63" s="6"/>
      <c r="F63" s="6">
        <f t="shared" si="5"/>
        <v>225</v>
      </c>
      <c r="G63" s="7">
        <f t="shared" si="8"/>
        <v>1</v>
      </c>
      <c r="H63" s="41" cm="1">
        <f t="array" ref="H63">INDEX(Archetypes!$F$8:$F$16,$G63)</f>
        <v>113.9</v>
      </c>
      <c r="I63" s="25">
        <f>1*(COUNTIFS($A$18:$A63,$A63,$F$18:$F63,$F63,$G$18:$G63,$G63)=1)</f>
        <v>1</v>
      </c>
      <c r="J63" s="7">
        <f t="shared" si="2"/>
        <v>0</v>
      </c>
      <c r="K63">
        <f t="shared" si="6"/>
        <v>0</v>
      </c>
    </row>
    <row r="64" spans="1:11" x14ac:dyDescent="0.35">
      <c r="A64" s="3">
        <f t="shared" si="9"/>
        <v>5000</v>
      </c>
      <c r="B64" s="3">
        <f t="shared" si="3"/>
        <v>135</v>
      </c>
      <c r="C64" s="38">
        <f t="shared" si="7"/>
        <v>13.698630136986301</v>
      </c>
      <c r="D64" s="6">
        <f t="shared" si="4"/>
        <v>135</v>
      </c>
      <c r="E64" s="6"/>
      <c r="F64" s="6">
        <f t="shared" si="5"/>
        <v>225</v>
      </c>
      <c r="G64" s="7">
        <f t="shared" si="8"/>
        <v>2</v>
      </c>
      <c r="H64" s="41" cm="1">
        <f t="array" ref="H64">INDEX(Archetypes!$F$8:$F$16,$G64)</f>
        <v>137.5</v>
      </c>
      <c r="I64" s="25">
        <f>1*(COUNTIFS($A$18:$A64,$A64,$F$18:$F64,$F64,$G$18:$G64,$G64)=1)</f>
        <v>1</v>
      </c>
      <c r="J64" s="7">
        <f t="shared" si="2"/>
        <v>0</v>
      </c>
      <c r="K64">
        <f t="shared" si="6"/>
        <v>0</v>
      </c>
    </row>
    <row r="65" spans="1:11" x14ac:dyDescent="0.35">
      <c r="A65" s="3">
        <f t="shared" si="9"/>
        <v>5000</v>
      </c>
      <c r="B65" s="3">
        <f t="shared" si="3"/>
        <v>135</v>
      </c>
      <c r="C65" s="38">
        <f t="shared" si="7"/>
        <v>13.698630136986301</v>
      </c>
      <c r="D65" s="6">
        <f t="shared" si="4"/>
        <v>135</v>
      </c>
      <c r="E65" s="6"/>
      <c r="F65" s="6">
        <f t="shared" si="5"/>
        <v>225</v>
      </c>
      <c r="G65" s="7">
        <f t="shared" si="8"/>
        <v>3</v>
      </c>
      <c r="H65" s="41" cm="1">
        <f t="array" ref="H65">INDEX(Archetypes!$F$8:$F$16,$G65)</f>
        <v>163.1</v>
      </c>
      <c r="I65" s="25">
        <f>1*(COUNTIFS($A$18:$A65,$A65,$F$18:$F65,$F65,$G$18:$G65,$G65)=1)</f>
        <v>1</v>
      </c>
      <c r="J65" s="7">
        <f t="shared" si="2"/>
        <v>0</v>
      </c>
      <c r="K65">
        <f t="shared" si="6"/>
        <v>0</v>
      </c>
    </row>
    <row r="66" spans="1:11" x14ac:dyDescent="0.35">
      <c r="A66" s="3">
        <f t="shared" si="9"/>
        <v>5000</v>
      </c>
      <c r="B66" s="3">
        <f t="shared" si="3"/>
        <v>135</v>
      </c>
      <c r="C66" s="38">
        <f t="shared" si="7"/>
        <v>13.698630136986301</v>
      </c>
      <c r="D66" s="6">
        <f t="shared" si="4"/>
        <v>135</v>
      </c>
      <c r="E66" s="6"/>
      <c r="F66" s="6">
        <f t="shared" si="5"/>
        <v>225</v>
      </c>
      <c r="G66" s="7">
        <f t="shared" si="8"/>
        <v>4</v>
      </c>
      <c r="H66" s="41" cm="1">
        <f t="array" ref="H66">INDEX(Archetypes!$F$8:$F$16,$G66)</f>
        <v>188.9</v>
      </c>
      <c r="I66" s="25">
        <f>1*(COUNTIFS($A$18:$A66,$A66,$F$18:$F66,$F66,$G$18:$G66,$G66)=1)</f>
        <v>1</v>
      </c>
      <c r="J66" s="7">
        <f t="shared" si="2"/>
        <v>0</v>
      </c>
      <c r="K66">
        <f t="shared" si="6"/>
        <v>0</v>
      </c>
    </row>
    <row r="67" spans="1:11" x14ac:dyDescent="0.35">
      <c r="A67" s="3">
        <f t="shared" si="9"/>
        <v>5000</v>
      </c>
      <c r="B67" s="3">
        <f t="shared" si="3"/>
        <v>135</v>
      </c>
      <c r="C67" s="38">
        <f t="shared" si="7"/>
        <v>13.698630136986301</v>
      </c>
      <c r="D67" s="6">
        <f t="shared" si="4"/>
        <v>135</v>
      </c>
      <c r="E67" s="6"/>
      <c r="F67" s="6">
        <f t="shared" si="5"/>
        <v>225</v>
      </c>
      <c r="G67" s="7">
        <f t="shared" si="8"/>
        <v>5</v>
      </c>
      <c r="H67" s="41" cm="1">
        <f t="array" ref="H67">INDEX(Archetypes!$F$8:$F$16,$G67)</f>
        <v>213.7</v>
      </c>
      <c r="I67" s="25">
        <f>1*(COUNTIFS($A$18:$A67,$A67,$F$18:$F67,$F67,$G$18:$G67,$G67)=1)</f>
        <v>1</v>
      </c>
      <c r="J67" s="7">
        <f t="shared" si="2"/>
        <v>0</v>
      </c>
      <c r="K67">
        <f t="shared" si="6"/>
        <v>0</v>
      </c>
    </row>
    <row r="68" spans="1:11" x14ac:dyDescent="0.35">
      <c r="A68" s="3">
        <f t="shared" si="9"/>
        <v>5000</v>
      </c>
      <c r="B68" s="3">
        <f t="shared" si="3"/>
        <v>135</v>
      </c>
      <c r="C68" s="38">
        <f t="shared" si="7"/>
        <v>13.698630136986301</v>
      </c>
      <c r="D68" s="6">
        <f t="shared" si="4"/>
        <v>135</v>
      </c>
      <c r="E68" s="6"/>
      <c r="F68" s="6">
        <f t="shared" si="5"/>
        <v>225</v>
      </c>
      <c r="G68" s="7">
        <f t="shared" si="8"/>
        <v>6</v>
      </c>
      <c r="H68" s="79" cm="1">
        <f t="array" ref="H68">INDEX(Archetypes!$F$8:$F$16,$G68)</f>
        <v>239.1</v>
      </c>
      <c r="I68" s="25">
        <f>1*(COUNTIFS($A$18:$A68,$A68,$F$18:$F68,$F68,$G$18:$G68,$G68)=1)</f>
        <v>1</v>
      </c>
      <c r="J68" s="7">
        <f t="shared" si="2"/>
        <v>1</v>
      </c>
      <c r="K68">
        <f t="shared" si="6"/>
        <v>1</v>
      </c>
    </row>
    <row r="69" spans="1:11" x14ac:dyDescent="0.35">
      <c r="A69" s="3">
        <f t="shared" si="9"/>
        <v>5000</v>
      </c>
      <c r="B69" s="3">
        <f t="shared" si="3"/>
        <v>135</v>
      </c>
      <c r="C69" s="38">
        <f t="shared" si="7"/>
        <v>13.698630136986301</v>
      </c>
      <c r="D69" s="6">
        <f t="shared" si="4"/>
        <v>135</v>
      </c>
      <c r="E69" s="6"/>
      <c r="F69" s="6">
        <f t="shared" si="5"/>
        <v>225</v>
      </c>
      <c r="G69" s="7">
        <f t="shared" si="8"/>
        <v>7</v>
      </c>
      <c r="H69" s="79" cm="1">
        <f t="array" ref="H69">INDEX(Archetypes!$F$8:$F$16,$G69)</f>
        <v>262.60000000000002</v>
      </c>
      <c r="I69" s="25">
        <f>1*(COUNTIFS($A$18:$A69,$A69,$F$18:$F69,$F69,$G$18:$G69,$G69)=1)</f>
        <v>1</v>
      </c>
      <c r="J69" s="7">
        <f t="shared" si="2"/>
        <v>1</v>
      </c>
      <c r="K69">
        <f t="shared" si="6"/>
        <v>1</v>
      </c>
    </row>
    <row r="70" spans="1:11" x14ac:dyDescent="0.35">
      <c r="A70" s="3">
        <f t="shared" si="9"/>
        <v>5000</v>
      </c>
      <c r="B70" s="3">
        <f t="shared" si="3"/>
        <v>135</v>
      </c>
      <c r="C70" s="38">
        <f t="shared" si="7"/>
        <v>13.698630136986301</v>
      </c>
      <c r="D70" s="6">
        <f t="shared" si="4"/>
        <v>135</v>
      </c>
      <c r="E70" s="6"/>
      <c r="F70" s="6">
        <f t="shared" si="5"/>
        <v>225</v>
      </c>
      <c r="G70" s="7">
        <f t="shared" si="8"/>
        <v>8</v>
      </c>
      <c r="H70" s="79" cm="1">
        <f t="array" ref="H70">INDEX(Archetypes!$F$8:$F$16,$G70)</f>
        <v>285.8</v>
      </c>
      <c r="I70" s="25">
        <f>1*(COUNTIFS($A$18:$A70,$A70,$F$18:$F70,$F70,$G$18:$G70,$G70)=1)</f>
        <v>1</v>
      </c>
      <c r="J70" s="7">
        <f t="shared" si="2"/>
        <v>1</v>
      </c>
      <c r="K70">
        <f t="shared" si="6"/>
        <v>1</v>
      </c>
    </row>
    <row r="71" spans="1:11" x14ac:dyDescent="0.35">
      <c r="A71" s="3">
        <f t="shared" si="9"/>
        <v>5000</v>
      </c>
      <c r="B71" s="3">
        <f t="shared" si="3"/>
        <v>135</v>
      </c>
      <c r="C71" s="38">
        <f t="shared" si="7"/>
        <v>13.698630136986301</v>
      </c>
      <c r="D71" s="6">
        <f t="shared" si="4"/>
        <v>135</v>
      </c>
      <c r="E71" s="6"/>
      <c r="F71" s="6">
        <f t="shared" si="5"/>
        <v>225</v>
      </c>
      <c r="G71" s="7">
        <f t="shared" si="8"/>
        <v>9</v>
      </c>
      <c r="H71" s="79" cm="1">
        <f t="array" ref="H71">INDEX(Archetypes!$F$8:$F$16,$G71)</f>
        <v>312.60000000000002</v>
      </c>
      <c r="I71" s="25">
        <f>1*(COUNTIFS($A$18:$A71,$A71,$F$18:$F71,$F71,$G$18:$G71,$G71)=1)</f>
        <v>1</v>
      </c>
      <c r="J71" s="7">
        <f t="shared" si="2"/>
        <v>1</v>
      </c>
      <c r="K71">
        <f t="shared" si="6"/>
        <v>1</v>
      </c>
    </row>
    <row r="72" spans="1:11" x14ac:dyDescent="0.35">
      <c r="A72" s="3">
        <f t="shared" si="9"/>
        <v>5000</v>
      </c>
      <c r="B72" s="3">
        <f t="shared" si="3"/>
        <v>150</v>
      </c>
      <c r="C72" s="38">
        <f t="shared" si="7"/>
        <v>13.698630136986301</v>
      </c>
      <c r="D72" s="6">
        <f t="shared" si="4"/>
        <v>150</v>
      </c>
      <c r="E72" s="6"/>
      <c r="F72" s="6">
        <f t="shared" si="5"/>
        <v>250</v>
      </c>
      <c r="G72" s="7">
        <f t="shared" si="8"/>
        <v>1</v>
      </c>
      <c r="H72" s="41" cm="1">
        <f t="array" ref="H72">INDEX(Archetypes!$F$8:$F$16,$G72)</f>
        <v>113.9</v>
      </c>
      <c r="I72" s="25">
        <f>1*(COUNTIFS($A$18:$A72,$A72,$F$18:$F72,$F72,$G$18:$G72,$G72)=1)</f>
        <v>1</v>
      </c>
      <c r="J72" s="7">
        <f t="shared" si="2"/>
        <v>0</v>
      </c>
      <c r="K72">
        <f t="shared" si="6"/>
        <v>0</v>
      </c>
    </row>
    <row r="73" spans="1:11" x14ac:dyDescent="0.35">
      <c r="A73" s="3">
        <f t="shared" si="9"/>
        <v>5000</v>
      </c>
      <c r="B73" s="3">
        <f t="shared" si="3"/>
        <v>150</v>
      </c>
      <c r="C73" s="38">
        <f t="shared" si="7"/>
        <v>13.698630136986301</v>
      </c>
      <c r="D73" s="6">
        <f t="shared" si="4"/>
        <v>150</v>
      </c>
      <c r="E73" s="6"/>
      <c r="F73" s="6">
        <f t="shared" si="5"/>
        <v>250</v>
      </c>
      <c r="G73" s="7">
        <f t="shared" si="8"/>
        <v>2</v>
      </c>
      <c r="H73" s="41" cm="1">
        <f t="array" ref="H73">INDEX(Archetypes!$F$8:$F$16,$G73)</f>
        <v>137.5</v>
      </c>
      <c r="I73" s="25">
        <f>1*(COUNTIFS($A$18:$A73,$A73,$F$18:$F73,$F73,$G$18:$G73,$G73)=1)</f>
        <v>1</v>
      </c>
      <c r="J73" s="7">
        <f t="shared" si="2"/>
        <v>0</v>
      </c>
      <c r="K73">
        <f t="shared" si="6"/>
        <v>0</v>
      </c>
    </row>
    <row r="74" spans="1:11" x14ac:dyDescent="0.35">
      <c r="A74" s="3">
        <f t="shared" si="9"/>
        <v>5000</v>
      </c>
      <c r="B74" s="3">
        <f t="shared" si="3"/>
        <v>150</v>
      </c>
      <c r="C74" s="38">
        <f t="shared" si="7"/>
        <v>13.698630136986301</v>
      </c>
      <c r="D74" s="6">
        <f t="shared" si="4"/>
        <v>150</v>
      </c>
      <c r="E74" s="6"/>
      <c r="F74" s="6">
        <f t="shared" si="5"/>
        <v>250</v>
      </c>
      <c r="G74" s="7">
        <f t="shared" si="8"/>
        <v>3</v>
      </c>
      <c r="H74" s="41" cm="1">
        <f t="array" ref="H74">INDEX(Archetypes!$F$8:$F$16,$G74)</f>
        <v>163.1</v>
      </c>
      <c r="I74" s="25">
        <f>1*(COUNTIFS($A$18:$A74,$A74,$F$18:$F74,$F74,$G$18:$G74,$G74)=1)</f>
        <v>1</v>
      </c>
      <c r="J74" s="7">
        <f t="shared" si="2"/>
        <v>0</v>
      </c>
      <c r="K74">
        <f t="shared" si="6"/>
        <v>0</v>
      </c>
    </row>
    <row r="75" spans="1:11" x14ac:dyDescent="0.35">
      <c r="A75" s="3">
        <f t="shared" si="9"/>
        <v>5000</v>
      </c>
      <c r="B75" s="3">
        <f t="shared" si="3"/>
        <v>150</v>
      </c>
      <c r="C75" s="38">
        <f t="shared" si="7"/>
        <v>13.698630136986301</v>
      </c>
      <c r="D75" s="6">
        <f t="shared" si="4"/>
        <v>150</v>
      </c>
      <c r="E75" s="6"/>
      <c r="F75" s="6">
        <f t="shared" si="5"/>
        <v>250</v>
      </c>
      <c r="G75" s="7">
        <f t="shared" si="8"/>
        <v>4</v>
      </c>
      <c r="H75" s="41" cm="1">
        <f t="array" ref="H75">INDEX(Archetypes!$F$8:$F$16,$G75)</f>
        <v>188.9</v>
      </c>
      <c r="I75" s="25">
        <f>1*(COUNTIFS($A$18:$A75,$A75,$F$18:$F75,$F75,$G$18:$G75,$G75)=1)</f>
        <v>1</v>
      </c>
      <c r="J75" s="7">
        <f t="shared" si="2"/>
        <v>0</v>
      </c>
      <c r="K75">
        <f t="shared" si="6"/>
        <v>0</v>
      </c>
    </row>
    <row r="76" spans="1:11" x14ac:dyDescent="0.35">
      <c r="A76" s="3">
        <f t="shared" si="9"/>
        <v>5000</v>
      </c>
      <c r="B76" s="3">
        <f t="shared" si="3"/>
        <v>150</v>
      </c>
      <c r="C76" s="38">
        <f t="shared" si="7"/>
        <v>13.698630136986301</v>
      </c>
      <c r="D76" s="6">
        <f t="shared" si="4"/>
        <v>150</v>
      </c>
      <c r="E76" s="6"/>
      <c r="F76" s="6">
        <f t="shared" si="5"/>
        <v>250</v>
      </c>
      <c r="G76" s="7">
        <f t="shared" si="8"/>
        <v>5</v>
      </c>
      <c r="H76" s="41" cm="1">
        <f t="array" ref="H76">INDEX(Archetypes!$F$8:$F$16,$G76)</f>
        <v>213.7</v>
      </c>
      <c r="I76" s="25">
        <f>1*(COUNTIFS($A$18:$A76,$A76,$F$18:$F76,$F76,$G$18:$G76,$G76)=1)</f>
        <v>1</v>
      </c>
      <c r="J76" s="7">
        <f t="shared" si="2"/>
        <v>0</v>
      </c>
      <c r="K76">
        <f t="shared" si="6"/>
        <v>0</v>
      </c>
    </row>
    <row r="77" spans="1:11" x14ac:dyDescent="0.35">
      <c r="A77" s="3">
        <f t="shared" si="9"/>
        <v>5000</v>
      </c>
      <c r="B77" s="3">
        <f t="shared" si="3"/>
        <v>150</v>
      </c>
      <c r="C77" s="38">
        <f t="shared" si="7"/>
        <v>13.698630136986301</v>
      </c>
      <c r="D77" s="6">
        <f t="shared" si="4"/>
        <v>150</v>
      </c>
      <c r="E77" s="6"/>
      <c r="F77" s="6">
        <f t="shared" si="5"/>
        <v>250</v>
      </c>
      <c r="G77" s="7">
        <f t="shared" si="8"/>
        <v>6</v>
      </c>
      <c r="H77" s="41" cm="1">
        <f t="array" ref="H77">INDEX(Archetypes!$F$8:$F$16,$G77)</f>
        <v>239.1</v>
      </c>
      <c r="I77" s="25">
        <f>1*(COUNTIFS($A$18:$A77,$A77,$F$18:$F77,$F77,$G$18:$G77,$G77)=1)</f>
        <v>1</v>
      </c>
      <c r="J77" s="7">
        <f t="shared" si="2"/>
        <v>0</v>
      </c>
      <c r="K77">
        <f t="shared" si="6"/>
        <v>0</v>
      </c>
    </row>
    <row r="78" spans="1:11" x14ac:dyDescent="0.35">
      <c r="A78" s="3">
        <f t="shared" si="9"/>
        <v>5000</v>
      </c>
      <c r="B78" s="3">
        <f t="shared" si="3"/>
        <v>150</v>
      </c>
      <c r="C78" s="38">
        <f t="shared" si="7"/>
        <v>13.698630136986301</v>
      </c>
      <c r="D78" s="6">
        <f t="shared" si="4"/>
        <v>150</v>
      </c>
      <c r="E78" s="6"/>
      <c r="F78" s="6">
        <f t="shared" si="5"/>
        <v>250</v>
      </c>
      <c r="G78" s="7">
        <f t="shared" si="8"/>
        <v>7</v>
      </c>
      <c r="H78" s="79" cm="1">
        <f t="array" ref="H78">INDEX(Archetypes!$F$8:$F$16,$G78)</f>
        <v>262.60000000000002</v>
      </c>
      <c r="I78" s="25">
        <f>1*(COUNTIFS($A$18:$A78,$A78,$F$18:$F78,$F78,$G$18:$G78,$G78)=1)</f>
        <v>1</v>
      </c>
      <c r="J78" s="7">
        <f t="shared" si="2"/>
        <v>1</v>
      </c>
      <c r="K78">
        <f t="shared" si="6"/>
        <v>1</v>
      </c>
    </row>
    <row r="79" spans="1:11" x14ac:dyDescent="0.35">
      <c r="A79" s="3">
        <f t="shared" si="9"/>
        <v>5000</v>
      </c>
      <c r="B79" s="3">
        <f t="shared" si="3"/>
        <v>150</v>
      </c>
      <c r="C79" s="38">
        <f t="shared" si="7"/>
        <v>13.698630136986301</v>
      </c>
      <c r="D79" s="6">
        <f t="shared" si="4"/>
        <v>150</v>
      </c>
      <c r="E79" s="6"/>
      <c r="F79" s="6">
        <f t="shared" si="5"/>
        <v>250</v>
      </c>
      <c r="G79" s="7">
        <f t="shared" si="8"/>
        <v>8</v>
      </c>
      <c r="H79" s="79" cm="1">
        <f t="array" ref="H79">INDEX(Archetypes!$F$8:$F$16,$G79)</f>
        <v>285.8</v>
      </c>
      <c r="I79" s="25">
        <f>1*(COUNTIFS($A$18:$A79,$A79,$F$18:$F79,$F79,$G$18:$G79,$G79)=1)</f>
        <v>1</v>
      </c>
      <c r="J79" s="7">
        <f t="shared" si="2"/>
        <v>1</v>
      </c>
      <c r="K79">
        <f t="shared" si="6"/>
        <v>1</v>
      </c>
    </row>
    <row r="80" spans="1:11" x14ac:dyDescent="0.35">
      <c r="A80" s="3">
        <f t="shared" si="9"/>
        <v>5000</v>
      </c>
      <c r="B80" s="3">
        <f t="shared" si="3"/>
        <v>150</v>
      </c>
      <c r="C80" s="38">
        <f t="shared" si="7"/>
        <v>13.698630136986301</v>
      </c>
      <c r="D80" s="6">
        <f t="shared" si="4"/>
        <v>150</v>
      </c>
      <c r="E80" s="6"/>
      <c r="F80" s="6">
        <f t="shared" si="5"/>
        <v>250</v>
      </c>
      <c r="G80" s="7">
        <f t="shared" si="8"/>
        <v>9</v>
      </c>
      <c r="H80" s="79" cm="1">
        <f t="array" ref="H80">INDEX(Archetypes!$F$8:$F$16,$G80)</f>
        <v>312.60000000000002</v>
      </c>
      <c r="I80" s="25">
        <f>1*(COUNTIFS($A$18:$A80,$A80,$F$18:$F80,$F80,$G$18:$G80,$G80)=1)</f>
        <v>1</v>
      </c>
      <c r="J80" s="7">
        <f t="shared" si="2"/>
        <v>1</v>
      </c>
      <c r="K80">
        <f t="shared" si="6"/>
        <v>1</v>
      </c>
    </row>
    <row r="81" spans="1:11" x14ac:dyDescent="0.35">
      <c r="A81" s="3">
        <f t="shared" si="9"/>
        <v>5000</v>
      </c>
      <c r="B81" s="3">
        <f t="shared" si="3"/>
        <v>165</v>
      </c>
      <c r="C81" s="38">
        <f t="shared" si="7"/>
        <v>13.698630136986301</v>
      </c>
      <c r="D81" s="6">
        <f t="shared" si="4"/>
        <v>165</v>
      </c>
      <c r="E81" s="6"/>
      <c r="F81" s="6">
        <f t="shared" si="5"/>
        <v>275</v>
      </c>
      <c r="G81" s="7">
        <f t="shared" si="8"/>
        <v>1</v>
      </c>
      <c r="H81" s="41" cm="1">
        <f t="array" ref="H81">INDEX(Archetypes!$F$8:$F$16,$G81)</f>
        <v>113.9</v>
      </c>
      <c r="I81" s="25">
        <f>1*(COUNTIFS($A$18:$A81,$A81,$F$18:$F81,$F81,$G$18:$G81,$G81)=1)</f>
        <v>1</v>
      </c>
      <c r="J81" s="7">
        <f t="shared" si="2"/>
        <v>0</v>
      </c>
      <c r="K81">
        <f t="shared" si="6"/>
        <v>0</v>
      </c>
    </row>
    <row r="82" spans="1:11" x14ac:dyDescent="0.35">
      <c r="A82" s="3">
        <f t="shared" si="9"/>
        <v>5000</v>
      </c>
      <c r="B82" s="3">
        <f t="shared" si="3"/>
        <v>165</v>
      </c>
      <c r="C82" s="38">
        <f t="shared" si="7"/>
        <v>13.698630136986301</v>
      </c>
      <c r="D82" s="6">
        <f t="shared" si="4"/>
        <v>165</v>
      </c>
      <c r="E82" s="6"/>
      <c r="F82" s="6">
        <f t="shared" si="5"/>
        <v>275</v>
      </c>
      <c r="G82" s="7">
        <f t="shared" si="8"/>
        <v>2</v>
      </c>
      <c r="H82" s="41" cm="1">
        <f t="array" ref="H82">INDEX(Archetypes!$F$8:$F$16,$G82)</f>
        <v>137.5</v>
      </c>
      <c r="I82" s="25">
        <f>1*(COUNTIFS($A$18:$A82,$A82,$F$18:$F82,$F82,$G$18:$G82,$G82)=1)</f>
        <v>1</v>
      </c>
      <c r="J82" s="7">
        <f t="shared" ref="J82:J145" si="10">1*(H82&gt;=F82)</f>
        <v>0</v>
      </c>
      <c r="K82">
        <f t="shared" si="6"/>
        <v>0</v>
      </c>
    </row>
    <row r="83" spans="1:11" x14ac:dyDescent="0.35">
      <c r="A83" s="3">
        <f t="shared" si="9"/>
        <v>5000</v>
      </c>
      <c r="B83" s="3">
        <f t="shared" ref="B83:B146" si="11">IF(G82=9,IF(B82=180,60,B82+15),B82)</f>
        <v>165</v>
      </c>
      <c r="C83" s="38">
        <f t="shared" si="7"/>
        <v>13.698630136986301</v>
      </c>
      <c r="D83" s="6">
        <f t="shared" ref="D83:D146" si="12">ROUND(MAX(B83,A83/365),1)</f>
        <v>165</v>
      </c>
      <c r="E83" s="6"/>
      <c r="F83" s="6">
        <f t="shared" ref="F83:F146" si="13">ROUND(D83/0.6,1)</f>
        <v>275</v>
      </c>
      <c r="G83" s="7">
        <f t="shared" si="8"/>
        <v>3</v>
      </c>
      <c r="H83" s="41" cm="1">
        <f t="array" ref="H83">INDEX(Archetypes!$F$8:$F$16,$G83)</f>
        <v>163.1</v>
      </c>
      <c r="I83" s="25">
        <f>1*(COUNTIFS($A$18:$A83,$A83,$F$18:$F83,$F83,$G$18:$G83,$G83)=1)</f>
        <v>1</v>
      </c>
      <c r="J83" s="7">
        <f t="shared" si="10"/>
        <v>0</v>
      </c>
      <c r="K83">
        <f t="shared" ref="K83:K146" si="14">I83*J83</f>
        <v>0</v>
      </c>
    </row>
    <row r="84" spans="1:11" x14ac:dyDescent="0.35">
      <c r="A84" s="3">
        <f t="shared" si="9"/>
        <v>5000</v>
      </c>
      <c r="B84" s="3">
        <f t="shared" si="11"/>
        <v>165</v>
      </c>
      <c r="C84" s="38">
        <f t="shared" ref="C84:C147" si="15">A84/365</f>
        <v>13.698630136986301</v>
      </c>
      <c r="D84" s="6">
        <f t="shared" si="12"/>
        <v>165</v>
      </c>
      <c r="E84" s="6"/>
      <c r="F84" s="6">
        <f t="shared" si="13"/>
        <v>275</v>
      </c>
      <c r="G84" s="7">
        <f t="shared" ref="G84:G147" si="16">IF(G83=9,1,G83+1)</f>
        <v>4</v>
      </c>
      <c r="H84" s="41" cm="1">
        <f t="array" ref="H84">INDEX(Archetypes!$F$8:$F$16,$G84)</f>
        <v>188.9</v>
      </c>
      <c r="I84" s="25">
        <f>1*(COUNTIFS($A$18:$A84,$A84,$F$18:$F84,$F84,$G$18:$G84,$G84)=1)</f>
        <v>1</v>
      </c>
      <c r="J84" s="7">
        <f t="shared" si="10"/>
        <v>0</v>
      </c>
      <c r="K84">
        <f t="shared" si="14"/>
        <v>0</v>
      </c>
    </row>
    <row r="85" spans="1:11" x14ac:dyDescent="0.35">
      <c r="A85" s="3">
        <f t="shared" ref="A85:A148" si="17">IF(G84=9,IF(B79=180,IF(A84=40000,2500,A84+2500),A84),A84)</f>
        <v>5000</v>
      </c>
      <c r="B85" s="3">
        <f t="shared" si="11"/>
        <v>165</v>
      </c>
      <c r="C85" s="38">
        <f t="shared" si="15"/>
        <v>13.698630136986301</v>
      </c>
      <c r="D85" s="6">
        <f t="shared" si="12"/>
        <v>165</v>
      </c>
      <c r="E85" s="6"/>
      <c r="F85" s="6">
        <f t="shared" si="13"/>
        <v>275</v>
      </c>
      <c r="G85" s="7">
        <f t="shared" si="16"/>
        <v>5</v>
      </c>
      <c r="H85" s="41" cm="1">
        <f t="array" ref="H85">INDEX(Archetypes!$F$8:$F$16,$G85)</f>
        <v>213.7</v>
      </c>
      <c r="I85" s="25">
        <f>1*(COUNTIFS($A$18:$A85,$A85,$F$18:$F85,$F85,$G$18:$G85,$G85)=1)</f>
        <v>1</v>
      </c>
      <c r="J85" s="7">
        <f t="shared" si="10"/>
        <v>0</v>
      </c>
      <c r="K85">
        <f t="shared" si="14"/>
        <v>0</v>
      </c>
    </row>
    <row r="86" spans="1:11" x14ac:dyDescent="0.35">
      <c r="A86" s="3">
        <f t="shared" si="17"/>
        <v>5000</v>
      </c>
      <c r="B86" s="3">
        <f t="shared" si="11"/>
        <v>165</v>
      </c>
      <c r="C86" s="38">
        <f t="shared" si="15"/>
        <v>13.698630136986301</v>
      </c>
      <c r="D86" s="6">
        <f t="shared" si="12"/>
        <v>165</v>
      </c>
      <c r="E86" s="6"/>
      <c r="F86" s="6">
        <f t="shared" si="13"/>
        <v>275</v>
      </c>
      <c r="G86" s="7">
        <f t="shared" si="16"/>
        <v>6</v>
      </c>
      <c r="H86" s="41" cm="1">
        <f t="array" ref="H86">INDEX(Archetypes!$F$8:$F$16,$G86)</f>
        <v>239.1</v>
      </c>
      <c r="I86" s="25">
        <f>1*(COUNTIFS($A$18:$A86,$A86,$F$18:$F86,$F86,$G$18:$G86,$G86)=1)</f>
        <v>1</v>
      </c>
      <c r="J86" s="7">
        <f t="shared" si="10"/>
        <v>0</v>
      </c>
      <c r="K86">
        <f t="shared" si="14"/>
        <v>0</v>
      </c>
    </row>
    <row r="87" spans="1:11" x14ac:dyDescent="0.35">
      <c r="A87" s="3">
        <f t="shared" si="17"/>
        <v>5000</v>
      </c>
      <c r="B87" s="3">
        <f t="shared" si="11"/>
        <v>165</v>
      </c>
      <c r="C87" s="38">
        <f t="shared" si="15"/>
        <v>13.698630136986301</v>
      </c>
      <c r="D87" s="6">
        <f t="shared" si="12"/>
        <v>165</v>
      </c>
      <c r="E87" s="6"/>
      <c r="F87" s="6">
        <f t="shared" si="13"/>
        <v>275</v>
      </c>
      <c r="G87" s="7">
        <f t="shared" si="16"/>
        <v>7</v>
      </c>
      <c r="H87" s="41" cm="1">
        <f t="array" ref="H87">INDEX(Archetypes!$F$8:$F$16,$G87)</f>
        <v>262.60000000000002</v>
      </c>
      <c r="I87" s="25">
        <f>1*(COUNTIFS($A$18:$A87,$A87,$F$18:$F87,$F87,$G$18:$G87,$G87)=1)</f>
        <v>1</v>
      </c>
      <c r="J87" s="7">
        <f t="shared" si="10"/>
        <v>0</v>
      </c>
      <c r="K87">
        <f t="shared" si="14"/>
        <v>0</v>
      </c>
    </row>
    <row r="88" spans="1:11" x14ac:dyDescent="0.35">
      <c r="A88" s="3">
        <f t="shared" si="17"/>
        <v>5000</v>
      </c>
      <c r="B88" s="3">
        <f t="shared" si="11"/>
        <v>165</v>
      </c>
      <c r="C88" s="38">
        <f t="shared" si="15"/>
        <v>13.698630136986301</v>
      </c>
      <c r="D88" s="6">
        <f t="shared" si="12"/>
        <v>165</v>
      </c>
      <c r="E88" s="6"/>
      <c r="F88" s="6">
        <f t="shared" si="13"/>
        <v>275</v>
      </c>
      <c r="G88" s="7">
        <f t="shared" si="16"/>
        <v>8</v>
      </c>
      <c r="H88" s="79" cm="1">
        <f t="array" ref="H88">INDEX(Archetypes!$F$8:$F$16,$G88)</f>
        <v>285.8</v>
      </c>
      <c r="I88" s="25">
        <f>1*(COUNTIFS($A$18:$A88,$A88,$F$18:$F88,$F88,$G$18:$G88,$G88)=1)</f>
        <v>1</v>
      </c>
      <c r="J88" s="7">
        <f t="shared" si="10"/>
        <v>1</v>
      </c>
      <c r="K88">
        <f t="shared" si="14"/>
        <v>1</v>
      </c>
    </row>
    <row r="89" spans="1:11" x14ac:dyDescent="0.35">
      <c r="A89" s="3">
        <f t="shared" si="17"/>
        <v>5000</v>
      </c>
      <c r="B89" s="3">
        <f t="shared" si="11"/>
        <v>165</v>
      </c>
      <c r="C89" s="38">
        <f t="shared" si="15"/>
        <v>13.698630136986301</v>
      </c>
      <c r="D89" s="6">
        <f t="shared" si="12"/>
        <v>165</v>
      </c>
      <c r="E89" s="6"/>
      <c r="F89" s="6">
        <f t="shared" si="13"/>
        <v>275</v>
      </c>
      <c r="G89" s="7">
        <f t="shared" si="16"/>
        <v>9</v>
      </c>
      <c r="H89" s="79" cm="1">
        <f t="array" ref="H89">INDEX(Archetypes!$F$8:$F$16,$G89)</f>
        <v>312.60000000000002</v>
      </c>
      <c r="I89" s="25">
        <f>1*(COUNTIFS($A$18:$A89,$A89,$F$18:$F89,$F89,$G$18:$G89,$G89)=1)</f>
        <v>1</v>
      </c>
      <c r="J89" s="7">
        <f t="shared" si="10"/>
        <v>1</v>
      </c>
      <c r="K89">
        <f t="shared" si="14"/>
        <v>1</v>
      </c>
    </row>
    <row r="90" spans="1:11" x14ac:dyDescent="0.35">
      <c r="A90" s="3">
        <f t="shared" si="17"/>
        <v>5000</v>
      </c>
      <c r="B90" s="3">
        <f t="shared" si="11"/>
        <v>180</v>
      </c>
      <c r="C90" s="38">
        <f t="shared" si="15"/>
        <v>13.698630136986301</v>
      </c>
      <c r="D90" s="6">
        <f t="shared" si="12"/>
        <v>180</v>
      </c>
      <c r="E90" s="6"/>
      <c r="F90" s="6">
        <f t="shared" si="13"/>
        <v>300</v>
      </c>
      <c r="G90" s="7">
        <f t="shared" si="16"/>
        <v>1</v>
      </c>
      <c r="H90" s="41" cm="1">
        <f t="array" ref="H90">INDEX(Archetypes!$F$8:$F$16,$G90)</f>
        <v>113.9</v>
      </c>
      <c r="I90" s="25">
        <f>1*(COUNTIFS($A$18:$A90,$A90,$F$18:$F90,$F90,$G$18:$G90,$G90)=1)</f>
        <v>1</v>
      </c>
      <c r="J90" s="7">
        <f t="shared" si="10"/>
        <v>0</v>
      </c>
      <c r="K90">
        <f t="shared" si="14"/>
        <v>0</v>
      </c>
    </row>
    <row r="91" spans="1:11" x14ac:dyDescent="0.35">
      <c r="A91" s="3">
        <f t="shared" si="17"/>
        <v>5000</v>
      </c>
      <c r="B91" s="3">
        <f t="shared" si="11"/>
        <v>180</v>
      </c>
      <c r="C91" s="38">
        <f t="shared" si="15"/>
        <v>13.698630136986301</v>
      </c>
      <c r="D91" s="6">
        <f t="shared" si="12"/>
        <v>180</v>
      </c>
      <c r="E91" s="6"/>
      <c r="F91" s="6">
        <f t="shared" si="13"/>
        <v>300</v>
      </c>
      <c r="G91" s="7">
        <f t="shared" si="16"/>
        <v>2</v>
      </c>
      <c r="H91" s="41" cm="1">
        <f t="array" ref="H91">INDEX(Archetypes!$F$8:$F$16,$G91)</f>
        <v>137.5</v>
      </c>
      <c r="I91" s="25">
        <f>1*(COUNTIFS($A$18:$A91,$A91,$F$18:$F91,$F91,$G$18:$G91,$G91)=1)</f>
        <v>1</v>
      </c>
      <c r="J91" s="7">
        <f t="shared" si="10"/>
        <v>0</v>
      </c>
      <c r="K91">
        <f t="shared" si="14"/>
        <v>0</v>
      </c>
    </row>
    <row r="92" spans="1:11" x14ac:dyDescent="0.35">
      <c r="A92" s="3">
        <f t="shared" si="17"/>
        <v>5000</v>
      </c>
      <c r="B92" s="3">
        <f t="shared" si="11"/>
        <v>180</v>
      </c>
      <c r="C92" s="38">
        <f t="shared" si="15"/>
        <v>13.698630136986301</v>
      </c>
      <c r="D92" s="6">
        <f t="shared" si="12"/>
        <v>180</v>
      </c>
      <c r="E92" s="6"/>
      <c r="F92" s="6">
        <f t="shared" si="13"/>
        <v>300</v>
      </c>
      <c r="G92" s="7">
        <f t="shared" si="16"/>
        <v>3</v>
      </c>
      <c r="H92" s="41" cm="1">
        <f t="array" ref="H92">INDEX(Archetypes!$F$8:$F$16,$G92)</f>
        <v>163.1</v>
      </c>
      <c r="I92" s="25">
        <f>1*(COUNTIFS($A$18:$A92,$A92,$F$18:$F92,$F92,$G$18:$G92,$G92)=1)</f>
        <v>1</v>
      </c>
      <c r="J92" s="7">
        <f t="shared" si="10"/>
        <v>0</v>
      </c>
      <c r="K92">
        <f t="shared" si="14"/>
        <v>0</v>
      </c>
    </row>
    <row r="93" spans="1:11" x14ac:dyDescent="0.35">
      <c r="A93" s="3">
        <f t="shared" si="17"/>
        <v>5000</v>
      </c>
      <c r="B93" s="3">
        <f t="shared" si="11"/>
        <v>180</v>
      </c>
      <c r="C93" s="38">
        <f t="shared" si="15"/>
        <v>13.698630136986301</v>
      </c>
      <c r="D93" s="6">
        <f t="shared" si="12"/>
        <v>180</v>
      </c>
      <c r="E93" s="6"/>
      <c r="F93" s="6">
        <f t="shared" si="13"/>
        <v>300</v>
      </c>
      <c r="G93" s="7">
        <f t="shared" si="16"/>
        <v>4</v>
      </c>
      <c r="H93" s="41" cm="1">
        <f t="array" ref="H93">INDEX(Archetypes!$F$8:$F$16,$G93)</f>
        <v>188.9</v>
      </c>
      <c r="I93" s="25">
        <f>1*(COUNTIFS($A$18:$A93,$A93,$F$18:$F93,$F93,$G$18:$G93,$G93)=1)</f>
        <v>1</v>
      </c>
      <c r="J93" s="7">
        <f t="shared" si="10"/>
        <v>0</v>
      </c>
      <c r="K93">
        <f t="shared" si="14"/>
        <v>0</v>
      </c>
    </row>
    <row r="94" spans="1:11" x14ac:dyDescent="0.35">
      <c r="A94" s="3">
        <f t="shared" si="17"/>
        <v>5000</v>
      </c>
      <c r="B94" s="3">
        <f t="shared" si="11"/>
        <v>180</v>
      </c>
      <c r="C94" s="38">
        <f t="shared" si="15"/>
        <v>13.698630136986301</v>
      </c>
      <c r="D94" s="6">
        <f t="shared" si="12"/>
        <v>180</v>
      </c>
      <c r="E94" s="6"/>
      <c r="F94" s="6">
        <f t="shared" si="13"/>
        <v>300</v>
      </c>
      <c r="G94" s="7">
        <f t="shared" si="16"/>
        <v>5</v>
      </c>
      <c r="H94" s="41" cm="1">
        <f t="array" ref="H94">INDEX(Archetypes!$F$8:$F$16,$G94)</f>
        <v>213.7</v>
      </c>
      <c r="I94" s="25">
        <f>1*(COUNTIFS($A$18:$A94,$A94,$F$18:$F94,$F94,$G$18:$G94,$G94)=1)</f>
        <v>1</v>
      </c>
      <c r="J94" s="7">
        <f t="shared" si="10"/>
        <v>0</v>
      </c>
      <c r="K94">
        <f t="shared" si="14"/>
        <v>0</v>
      </c>
    </row>
    <row r="95" spans="1:11" x14ac:dyDescent="0.35">
      <c r="A95" s="3">
        <f t="shared" si="17"/>
        <v>5000</v>
      </c>
      <c r="B95" s="3">
        <f t="shared" si="11"/>
        <v>180</v>
      </c>
      <c r="C95" s="38">
        <f t="shared" si="15"/>
        <v>13.698630136986301</v>
      </c>
      <c r="D95" s="6">
        <f t="shared" si="12"/>
        <v>180</v>
      </c>
      <c r="E95" s="6"/>
      <c r="F95" s="6">
        <f t="shared" si="13"/>
        <v>300</v>
      </c>
      <c r="G95" s="7">
        <f t="shared" si="16"/>
        <v>6</v>
      </c>
      <c r="H95" s="41" cm="1">
        <f t="array" ref="H95">INDEX(Archetypes!$F$8:$F$16,$G95)</f>
        <v>239.1</v>
      </c>
      <c r="I95" s="25">
        <f>1*(COUNTIFS($A$18:$A95,$A95,$F$18:$F95,$F95,$G$18:$G95,$G95)=1)</f>
        <v>1</v>
      </c>
      <c r="J95" s="7">
        <f t="shared" si="10"/>
        <v>0</v>
      </c>
      <c r="K95">
        <f t="shared" si="14"/>
        <v>0</v>
      </c>
    </row>
    <row r="96" spans="1:11" x14ac:dyDescent="0.35">
      <c r="A96" s="3">
        <f t="shared" si="17"/>
        <v>5000</v>
      </c>
      <c r="B96" s="3">
        <f t="shared" si="11"/>
        <v>180</v>
      </c>
      <c r="C96" s="38">
        <f t="shared" si="15"/>
        <v>13.698630136986301</v>
      </c>
      <c r="D96" s="6">
        <f t="shared" si="12"/>
        <v>180</v>
      </c>
      <c r="E96" s="6"/>
      <c r="F96" s="6">
        <f t="shared" si="13"/>
        <v>300</v>
      </c>
      <c r="G96" s="7">
        <f t="shared" si="16"/>
        <v>7</v>
      </c>
      <c r="H96" s="41" cm="1">
        <f t="array" ref="H96">INDEX(Archetypes!$F$8:$F$16,$G96)</f>
        <v>262.60000000000002</v>
      </c>
      <c r="I96" s="25">
        <f>1*(COUNTIFS($A$18:$A96,$A96,$F$18:$F96,$F96,$G$18:$G96,$G96)=1)</f>
        <v>1</v>
      </c>
      <c r="J96" s="7">
        <f t="shared" si="10"/>
        <v>0</v>
      </c>
      <c r="K96">
        <f t="shared" si="14"/>
        <v>0</v>
      </c>
    </row>
    <row r="97" spans="1:11" x14ac:dyDescent="0.35">
      <c r="A97" s="3">
        <f t="shared" si="17"/>
        <v>5000</v>
      </c>
      <c r="B97" s="3">
        <f t="shared" si="11"/>
        <v>180</v>
      </c>
      <c r="C97" s="38">
        <f t="shared" si="15"/>
        <v>13.698630136986301</v>
      </c>
      <c r="D97" s="6">
        <f t="shared" si="12"/>
        <v>180</v>
      </c>
      <c r="E97" s="6"/>
      <c r="F97" s="6">
        <f t="shared" si="13"/>
        <v>300</v>
      </c>
      <c r="G97" s="7">
        <f t="shared" si="16"/>
        <v>8</v>
      </c>
      <c r="H97" s="41" cm="1">
        <f t="array" ref="H97">INDEX(Archetypes!$F$8:$F$16,$G97)</f>
        <v>285.8</v>
      </c>
      <c r="I97" s="25">
        <f>1*(COUNTIFS($A$18:$A97,$A97,$F$18:$F97,$F97,$G$18:$G97,$G97)=1)</f>
        <v>1</v>
      </c>
      <c r="J97" s="7">
        <f t="shared" si="10"/>
        <v>0</v>
      </c>
      <c r="K97">
        <f t="shared" si="14"/>
        <v>0</v>
      </c>
    </row>
    <row r="98" spans="1:11" x14ac:dyDescent="0.35">
      <c r="A98" s="3">
        <f t="shared" si="17"/>
        <v>5000</v>
      </c>
      <c r="B98" s="3">
        <f t="shared" si="11"/>
        <v>180</v>
      </c>
      <c r="C98" s="38">
        <f t="shared" si="15"/>
        <v>13.698630136986301</v>
      </c>
      <c r="D98" s="6">
        <f t="shared" si="12"/>
        <v>180</v>
      </c>
      <c r="E98" s="6"/>
      <c r="F98" s="6">
        <f t="shared" si="13"/>
        <v>300</v>
      </c>
      <c r="G98" s="7">
        <f t="shared" si="16"/>
        <v>9</v>
      </c>
      <c r="H98" s="79" cm="1">
        <f t="array" ref="H98">INDEX(Archetypes!$F$8:$F$16,$G98)</f>
        <v>312.60000000000002</v>
      </c>
      <c r="I98" s="25">
        <f>1*(COUNTIFS($A$18:$A98,$A98,$F$18:$F98,$F98,$G$18:$G98,$G98)=1)</f>
        <v>1</v>
      </c>
      <c r="J98" s="7">
        <f t="shared" si="10"/>
        <v>1</v>
      </c>
      <c r="K98">
        <f t="shared" si="14"/>
        <v>1</v>
      </c>
    </row>
    <row r="99" spans="1:11" x14ac:dyDescent="0.35">
      <c r="A99" s="3">
        <f t="shared" si="17"/>
        <v>7500</v>
      </c>
      <c r="B99" s="3">
        <f t="shared" si="11"/>
        <v>60</v>
      </c>
      <c r="C99" s="38">
        <f t="shared" si="15"/>
        <v>20.547945205479451</v>
      </c>
      <c r="D99" s="6">
        <f t="shared" si="12"/>
        <v>60</v>
      </c>
      <c r="E99" s="6"/>
      <c r="F99" s="6">
        <f t="shared" si="13"/>
        <v>100</v>
      </c>
      <c r="G99" s="7">
        <f t="shared" si="16"/>
        <v>1</v>
      </c>
      <c r="H99" s="79" cm="1">
        <f t="array" ref="H99">INDEX(Archetypes!$F$8:$F$16,$G99)</f>
        <v>113.9</v>
      </c>
      <c r="I99" s="25">
        <f>1*(COUNTIFS($A$18:$A99,$A99,$F$18:$F99,$F99,$G$18:$G99,$G99)=1)</f>
        <v>1</v>
      </c>
      <c r="J99" s="7">
        <f t="shared" si="10"/>
        <v>1</v>
      </c>
      <c r="K99">
        <f t="shared" si="14"/>
        <v>1</v>
      </c>
    </row>
    <row r="100" spans="1:11" x14ac:dyDescent="0.35">
      <c r="A100" s="3">
        <f t="shared" si="17"/>
        <v>7500</v>
      </c>
      <c r="B100" s="3">
        <f t="shared" si="11"/>
        <v>60</v>
      </c>
      <c r="C100" s="38">
        <f t="shared" si="15"/>
        <v>20.547945205479451</v>
      </c>
      <c r="D100" s="6">
        <f t="shared" si="12"/>
        <v>60</v>
      </c>
      <c r="E100" s="6"/>
      <c r="F100" s="6">
        <f t="shared" si="13"/>
        <v>100</v>
      </c>
      <c r="G100" s="7">
        <f t="shared" si="16"/>
        <v>2</v>
      </c>
      <c r="H100" s="79" cm="1">
        <f t="array" ref="H100">INDEX(Archetypes!$F$8:$F$16,$G100)</f>
        <v>137.5</v>
      </c>
      <c r="I100" s="25">
        <f>1*(COUNTIFS($A$18:$A100,$A100,$F$18:$F100,$F100,$G$18:$G100,$G100)=1)</f>
        <v>1</v>
      </c>
      <c r="J100" s="7">
        <f t="shared" si="10"/>
        <v>1</v>
      </c>
      <c r="K100">
        <f t="shared" si="14"/>
        <v>1</v>
      </c>
    </row>
    <row r="101" spans="1:11" x14ac:dyDescent="0.35">
      <c r="A101" s="3">
        <f t="shared" si="17"/>
        <v>7500</v>
      </c>
      <c r="B101" s="3">
        <f t="shared" si="11"/>
        <v>60</v>
      </c>
      <c r="C101" s="38">
        <f t="shared" si="15"/>
        <v>20.547945205479451</v>
      </c>
      <c r="D101" s="6">
        <f t="shared" si="12"/>
        <v>60</v>
      </c>
      <c r="E101" s="6"/>
      <c r="F101" s="6">
        <f t="shared" si="13"/>
        <v>100</v>
      </c>
      <c r="G101" s="7">
        <f t="shared" si="16"/>
        <v>3</v>
      </c>
      <c r="H101" s="79" cm="1">
        <f t="array" ref="H101">INDEX(Archetypes!$F$8:$F$16,$G101)</f>
        <v>163.1</v>
      </c>
      <c r="I101" s="25">
        <f>1*(COUNTIFS($A$18:$A101,$A101,$F$18:$F101,$F101,$G$18:$G101,$G101)=1)</f>
        <v>1</v>
      </c>
      <c r="J101" s="7">
        <f t="shared" si="10"/>
        <v>1</v>
      </c>
      <c r="K101">
        <f t="shared" si="14"/>
        <v>1</v>
      </c>
    </row>
    <row r="102" spans="1:11" x14ac:dyDescent="0.35">
      <c r="A102" s="3">
        <f t="shared" si="17"/>
        <v>7500</v>
      </c>
      <c r="B102" s="3">
        <f t="shared" si="11"/>
        <v>60</v>
      </c>
      <c r="C102" s="38">
        <f t="shared" si="15"/>
        <v>20.547945205479451</v>
      </c>
      <c r="D102" s="6">
        <f t="shared" si="12"/>
        <v>60</v>
      </c>
      <c r="E102" s="6"/>
      <c r="F102" s="6">
        <f t="shared" si="13"/>
        <v>100</v>
      </c>
      <c r="G102" s="7">
        <f t="shared" si="16"/>
        <v>4</v>
      </c>
      <c r="H102" s="79" cm="1">
        <f t="array" ref="H102">INDEX(Archetypes!$F$8:$F$16,$G102)</f>
        <v>188.9</v>
      </c>
      <c r="I102" s="25">
        <f>1*(COUNTIFS($A$18:$A102,$A102,$F$18:$F102,$F102,$G$18:$G102,$G102)=1)</f>
        <v>1</v>
      </c>
      <c r="J102" s="7">
        <f t="shared" si="10"/>
        <v>1</v>
      </c>
      <c r="K102">
        <f t="shared" si="14"/>
        <v>1</v>
      </c>
    </row>
    <row r="103" spans="1:11" x14ac:dyDescent="0.35">
      <c r="A103" s="3">
        <f t="shared" si="17"/>
        <v>7500</v>
      </c>
      <c r="B103" s="3">
        <f t="shared" si="11"/>
        <v>60</v>
      </c>
      <c r="C103" s="38">
        <f t="shared" si="15"/>
        <v>20.547945205479451</v>
      </c>
      <c r="D103" s="6">
        <f t="shared" si="12"/>
        <v>60</v>
      </c>
      <c r="E103" s="6"/>
      <c r="F103" s="6">
        <f t="shared" si="13"/>
        <v>100</v>
      </c>
      <c r="G103" s="7">
        <f t="shared" si="16"/>
        <v>5</v>
      </c>
      <c r="H103" s="79" cm="1">
        <f t="array" ref="H103">INDEX(Archetypes!$F$8:$F$16,$G103)</f>
        <v>213.7</v>
      </c>
      <c r="I103" s="25">
        <f>1*(COUNTIFS($A$18:$A103,$A103,$F$18:$F103,$F103,$G$18:$G103,$G103)=1)</f>
        <v>1</v>
      </c>
      <c r="J103" s="7">
        <f t="shared" si="10"/>
        <v>1</v>
      </c>
      <c r="K103">
        <f t="shared" si="14"/>
        <v>1</v>
      </c>
    </row>
    <row r="104" spans="1:11" x14ac:dyDescent="0.35">
      <c r="A104" s="3">
        <f t="shared" si="17"/>
        <v>7500</v>
      </c>
      <c r="B104" s="3">
        <f t="shared" si="11"/>
        <v>60</v>
      </c>
      <c r="C104" s="38">
        <f t="shared" si="15"/>
        <v>20.547945205479451</v>
      </c>
      <c r="D104" s="6">
        <f t="shared" si="12"/>
        <v>60</v>
      </c>
      <c r="E104" s="6"/>
      <c r="F104" s="6">
        <f t="shared" si="13"/>
        <v>100</v>
      </c>
      <c r="G104" s="7">
        <f t="shared" si="16"/>
        <v>6</v>
      </c>
      <c r="H104" s="79" cm="1">
        <f t="array" ref="H104">INDEX(Archetypes!$F$8:$F$16,$G104)</f>
        <v>239.1</v>
      </c>
      <c r="I104" s="25">
        <f>1*(COUNTIFS($A$18:$A104,$A104,$F$18:$F104,$F104,$G$18:$G104,$G104)=1)</f>
        <v>1</v>
      </c>
      <c r="J104" s="7">
        <f t="shared" si="10"/>
        <v>1</v>
      </c>
      <c r="K104">
        <f t="shared" si="14"/>
        <v>1</v>
      </c>
    </row>
    <row r="105" spans="1:11" x14ac:dyDescent="0.35">
      <c r="A105" s="3">
        <f t="shared" si="17"/>
        <v>7500</v>
      </c>
      <c r="B105" s="3">
        <f t="shared" si="11"/>
        <v>60</v>
      </c>
      <c r="C105" s="38">
        <f t="shared" si="15"/>
        <v>20.547945205479451</v>
      </c>
      <c r="D105" s="6">
        <f t="shared" si="12"/>
        <v>60</v>
      </c>
      <c r="E105" s="6"/>
      <c r="F105" s="6">
        <f t="shared" si="13"/>
        <v>100</v>
      </c>
      <c r="G105" s="7">
        <f t="shared" si="16"/>
        <v>7</v>
      </c>
      <c r="H105" s="79" cm="1">
        <f t="array" ref="H105">INDEX(Archetypes!$F$8:$F$16,$G105)</f>
        <v>262.60000000000002</v>
      </c>
      <c r="I105" s="25">
        <f>1*(COUNTIFS($A$18:$A105,$A105,$F$18:$F105,$F105,$G$18:$G105,$G105)=1)</f>
        <v>1</v>
      </c>
      <c r="J105" s="7">
        <f t="shared" si="10"/>
        <v>1</v>
      </c>
      <c r="K105">
        <f t="shared" si="14"/>
        <v>1</v>
      </c>
    </row>
    <row r="106" spans="1:11" x14ac:dyDescent="0.35">
      <c r="A106" s="3">
        <f t="shared" si="17"/>
        <v>7500</v>
      </c>
      <c r="B106" s="3">
        <f t="shared" si="11"/>
        <v>60</v>
      </c>
      <c r="C106" s="38">
        <f t="shared" si="15"/>
        <v>20.547945205479451</v>
      </c>
      <c r="D106" s="6">
        <f t="shared" si="12"/>
        <v>60</v>
      </c>
      <c r="E106" s="6"/>
      <c r="F106" s="6">
        <f t="shared" si="13"/>
        <v>100</v>
      </c>
      <c r="G106" s="7">
        <f t="shared" si="16"/>
        <v>8</v>
      </c>
      <c r="H106" s="79" cm="1">
        <f t="array" ref="H106">INDEX(Archetypes!$F$8:$F$16,$G106)</f>
        <v>285.8</v>
      </c>
      <c r="I106" s="25">
        <f>1*(COUNTIFS($A$18:$A106,$A106,$F$18:$F106,$F106,$G$18:$G106,$G106)=1)</f>
        <v>1</v>
      </c>
      <c r="J106" s="7">
        <f t="shared" si="10"/>
        <v>1</v>
      </c>
      <c r="K106">
        <f t="shared" si="14"/>
        <v>1</v>
      </c>
    </row>
    <row r="107" spans="1:11" x14ac:dyDescent="0.35">
      <c r="A107" s="3">
        <f t="shared" si="17"/>
        <v>7500</v>
      </c>
      <c r="B107" s="3">
        <f t="shared" si="11"/>
        <v>60</v>
      </c>
      <c r="C107" s="38">
        <f t="shared" si="15"/>
        <v>20.547945205479451</v>
      </c>
      <c r="D107" s="6">
        <f t="shared" si="12"/>
        <v>60</v>
      </c>
      <c r="E107" s="6"/>
      <c r="F107" s="6">
        <f t="shared" si="13"/>
        <v>100</v>
      </c>
      <c r="G107" s="7">
        <f t="shared" si="16"/>
        <v>9</v>
      </c>
      <c r="H107" s="79" cm="1">
        <f t="array" ref="H107">INDEX(Archetypes!$F$8:$F$16,$G107)</f>
        <v>312.60000000000002</v>
      </c>
      <c r="I107" s="25">
        <f>1*(COUNTIFS($A$18:$A107,$A107,$F$18:$F107,$F107,$G$18:$G107,$G107)=1)</f>
        <v>1</v>
      </c>
      <c r="J107" s="7">
        <f t="shared" si="10"/>
        <v>1</v>
      </c>
      <c r="K107">
        <f t="shared" si="14"/>
        <v>1</v>
      </c>
    </row>
    <row r="108" spans="1:11" x14ac:dyDescent="0.35">
      <c r="A108" s="3">
        <f t="shared" si="17"/>
        <v>7500</v>
      </c>
      <c r="B108" s="3">
        <f t="shared" si="11"/>
        <v>75</v>
      </c>
      <c r="C108" s="38">
        <f t="shared" si="15"/>
        <v>20.547945205479451</v>
      </c>
      <c r="D108" s="6">
        <f t="shared" si="12"/>
        <v>75</v>
      </c>
      <c r="E108" s="6"/>
      <c r="F108" s="6">
        <f t="shared" si="13"/>
        <v>125</v>
      </c>
      <c r="G108" s="7">
        <f t="shared" si="16"/>
        <v>1</v>
      </c>
      <c r="H108" s="41" cm="1">
        <f t="array" ref="H108">INDEX(Archetypes!$F$8:$F$16,$G108)</f>
        <v>113.9</v>
      </c>
      <c r="I108" s="25">
        <f>1*(COUNTIFS($A$18:$A108,$A108,$F$18:$F108,$F108,$G$18:$G108,$G108)=1)</f>
        <v>1</v>
      </c>
      <c r="J108" s="7">
        <f t="shared" si="10"/>
        <v>0</v>
      </c>
      <c r="K108">
        <f t="shared" si="14"/>
        <v>0</v>
      </c>
    </row>
    <row r="109" spans="1:11" x14ac:dyDescent="0.35">
      <c r="A109" s="3">
        <f t="shared" si="17"/>
        <v>7500</v>
      </c>
      <c r="B109" s="3">
        <f t="shared" si="11"/>
        <v>75</v>
      </c>
      <c r="C109" s="38">
        <f t="shared" si="15"/>
        <v>20.547945205479451</v>
      </c>
      <c r="D109" s="6">
        <f t="shared" si="12"/>
        <v>75</v>
      </c>
      <c r="E109" s="6"/>
      <c r="F109" s="6">
        <f t="shared" si="13"/>
        <v>125</v>
      </c>
      <c r="G109" s="7">
        <f t="shared" si="16"/>
        <v>2</v>
      </c>
      <c r="H109" s="79" cm="1">
        <f t="array" ref="H109">INDEX(Archetypes!$F$8:$F$16,$G109)</f>
        <v>137.5</v>
      </c>
      <c r="I109" s="25">
        <f>1*(COUNTIFS($A$18:$A109,$A109,$F$18:$F109,$F109,$G$18:$G109,$G109)=1)</f>
        <v>1</v>
      </c>
      <c r="J109" s="7">
        <f t="shared" si="10"/>
        <v>1</v>
      </c>
      <c r="K109">
        <f t="shared" si="14"/>
        <v>1</v>
      </c>
    </row>
    <row r="110" spans="1:11" x14ac:dyDescent="0.35">
      <c r="A110" s="3">
        <f t="shared" si="17"/>
        <v>7500</v>
      </c>
      <c r="B110" s="3">
        <f t="shared" si="11"/>
        <v>75</v>
      </c>
      <c r="C110" s="38">
        <f t="shared" si="15"/>
        <v>20.547945205479451</v>
      </c>
      <c r="D110" s="6">
        <f t="shared" si="12"/>
        <v>75</v>
      </c>
      <c r="E110" s="6"/>
      <c r="F110" s="6">
        <f t="shared" si="13"/>
        <v>125</v>
      </c>
      <c r="G110" s="7">
        <f t="shared" si="16"/>
        <v>3</v>
      </c>
      <c r="H110" s="79" cm="1">
        <f t="array" ref="H110">INDEX(Archetypes!$F$8:$F$16,$G110)</f>
        <v>163.1</v>
      </c>
      <c r="I110" s="25">
        <f>1*(COUNTIFS($A$18:$A110,$A110,$F$18:$F110,$F110,$G$18:$G110,$G110)=1)</f>
        <v>1</v>
      </c>
      <c r="J110" s="7">
        <f t="shared" si="10"/>
        <v>1</v>
      </c>
      <c r="K110">
        <f t="shared" si="14"/>
        <v>1</v>
      </c>
    </row>
    <row r="111" spans="1:11" x14ac:dyDescent="0.35">
      <c r="A111" s="3">
        <f t="shared" si="17"/>
        <v>7500</v>
      </c>
      <c r="B111" s="3">
        <f t="shared" si="11"/>
        <v>75</v>
      </c>
      <c r="C111" s="38">
        <f t="shared" si="15"/>
        <v>20.547945205479451</v>
      </c>
      <c r="D111" s="6">
        <f t="shared" si="12"/>
        <v>75</v>
      </c>
      <c r="E111" s="6"/>
      <c r="F111" s="6">
        <f t="shared" si="13"/>
        <v>125</v>
      </c>
      <c r="G111" s="7">
        <f t="shared" si="16"/>
        <v>4</v>
      </c>
      <c r="H111" s="79" cm="1">
        <f t="array" ref="H111">INDEX(Archetypes!$F$8:$F$16,$G111)</f>
        <v>188.9</v>
      </c>
      <c r="I111" s="25">
        <f>1*(COUNTIFS($A$18:$A111,$A111,$F$18:$F111,$F111,$G$18:$G111,$G111)=1)</f>
        <v>1</v>
      </c>
      <c r="J111" s="7">
        <f t="shared" si="10"/>
        <v>1</v>
      </c>
      <c r="K111">
        <f t="shared" si="14"/>
        <v>1</v>
      </c>
    </row>
    <row r="112" spans="1:11" x14ac:dyDescent="0.35">
      <c r="A112" s="3">
        <f t="shared" si="17"/>
        <v>7500</v>
      </c>
      <c r="B112" s="3">
        <f t="shared" si="11"/>
        <v>75</v>
      </c>
      <c r="C112" s="38">
        <f t="shared" si="15"/>
        <v>20.547945205479451</v>
      </c>
      <c r="D112" s="6">
        <f t="shared" si="12"/>
        <v>75</v>
      </c>
      <c r="E112" s="6"/>
      <c r="F112" s="6">
        <f t="shared" si="13"/>
        <v>125</v>
      </c>
      <c r="G112" s="7">
        <f t="shared" si="16"/>
        <v>5</v>
      </c>
      <c r="H112" s="79" cm="1">
        <f t="array" ref="H112">INDEX(Archetypes!$F$8:$F$16,$G112)</f>
        <v>213.7</v>
      </c>
      <c r="I112" s="25">
        <f>1*(COUNTIFS($A$18:$A112,$A112,$F$18:$F112,$F112,$G$18:$G112,$G112)=1)</f>
        <v>1</v>
      </c>
      <c r="J112" s="7">
        <f t="shared" si="10"/>
        <v>1</v>
      </c>
      <c r="K112">
        <f t="shared" si="14"/>
        <v>1</v>
      </c>
    </row>
    <row r="113" spans="1:11" x14ac:dyDescent="0.35">
      <c r="A113" s="3">
        <f t="shared" si="17"/>
        <v>7500</v>
      </c>
      <c r="B113" s="3">
        <f t="shared" si="11"/>
        <v>75</v>
      </c>
      <c r="C113" s="38">
        <f t="shared" si="15"/>
        <v>20.547945205479451</v>
      </c>
      <c r="D113" s="6">
        <f t="shared" si="12"/>
        <v>75</v>
      </c>
      <c r="E113" s="6"/>
      <c r="F113" s="6">
        <f t="shared" si="13"/>
        <v>125</v>
      </c>
      <c r="G113" s="7">
        <f t="shared" si="16"/>
        <v>6</v>
      </c>
      <c r="H113" s="79" cm="1">
        <f t="array" ref="H113">INDEX(Archetypes!$F$8:$F$16,$G113)</f>
        <v>239.1</v>
      </c>
      <c r="I113" s="25">
        <f>1*(COUNTIFS($A$18:$A113,$A113,$F$18:$F113,$F113,$G$18:$G113,$G113)=1)</f>
        <v>1</v>
      </c>
      <c r="J113" s="7">
        <f t="shared" si="10"/>
        <v>1</v>
      </c>
      <c r="K113">
        <f t="shared" si="14"/>
        <v>1</v>
      </c>
    </row>
    <row r="114" spans="1:11" x14ac:dyDescent="0.35">
      <c r="A114" s="3">
        <f t="shared" si="17"/>
        <v>7500</v>
      </c>
      <c r="B114" s="3">
        <f t="shared" si="11"/>
        <v>75</v>
      </c>
      <c r="C114" s="38">
        <f t="shared" si="15"/>
        <v>20.547945205479451</v>
      </c>
      <c r="D114" s="6">
        <f t="shared" si="12"/>
        <v>75</v>
      </c>
      <c r="E114" s="6"/>
      <c r="F114" s="6">
        <f t="shared" si="13"/>
        <v>125</v>
      </c>
      <c r="G114" s="7">
        <f t="shared" si="16"/>
        <v>7</v>
      </c>
      <c r="H114" s="79" cm="1">
        <f t="array" ref="H114">INDEX(Archetypes!$F$8:$F$16,$G114)</f>
        <v>262.60000000000002</v>
      </c>
      <c r="I114" s="25">
        <f>1*(COUNTIFS($A$18:$A114,$A114,$F$18:$F114,$F114,$G$18:$G114,$G114)=1)</f>
        <v>1</v>
      </c>
      <c r="J114" s="7">
        <f t="shared" si="10"/>
        <v>1</v>
      </c>
      <c r="K114">
        <f t="shared" si="14"/>
        <v>1</v>
      </c>
    </row>
    <row r="115" spans="1:11" x14ac:dyDescent="0.35">
      <c r="A115" s="3">
        <f t="shared" si="17"/>
        <v>7500</v>
      </c>
      <c r="B115" s="3">
        <f t="shared" si="11"/>
        <v>75</v>
      </c>
      <c r="C115" s="38">
        <f t="shared" si="15"/>
        <v>20.547945205479451</v>
      </c>
      <c r="D115" s="6">
        <f t="shared" si="12"/>
        <v>75</v>
      </c>
      <c r="E115" s="6"/>
      <c r="F115" s="6">
        <f t="shared" si="13"/>
        <v>125</v>
      </c>
      <c r="G115" s="7">
        <f t="shared" si="16"/>
        <v>8</v>
      </c>
      <c r="H115" s="79" cm="1">
        <f t="array" ref="H115">INDEX(Archetypes!$F$8:$F$16,$G115)</f>
        <v>285.8</v>
      </c>
      <c r="I115" s="25">
        <f>1*(COUNTIFS($A$18:$A115,$A115,$F$18:$F115,$F115,$G$18:$G115,$G115)=1)</f>
        <v>1</v>
      </c>
      <c r="J115" s="7">
        <f t="shared" si="10"/>
        <v>1</v>
      </c>
      <c r="K115">
        <f t="shared" si="14"/>
        <v>1</v>
      </c>
    </row>
    <row r="116" spans="1:11" x14ac:dyDescent="0.35">
      <c r="A116" s="3">
        <f t="shared" si="17"/>
        <v>7500</v>
      </c>
      <c r="B116" s="3">
        <f t="shared" si="11"/>
        <v>75</v>
      </c>
      <c r="C116" s="38">
        <f t="shared" si="15"/>
        <v>20.547945205479451</v>
      </c>
      <c r="D116" s="6">
        <f t="shared" si="12"/>
        <v>75</v>
      </c>
      <c r="E116" s="6"/>
      <c r="F116" s="6">
        <f t="shared" si="13"/>
        <v>125</v>
      </c>
      <c r="G116" s="7">
        <f t="shared" si="16"/>
        <v>9</v>
      </c>
      <c r="H116" s="79" cm="1">
        <f t="array" ref="H116">INDEX(Archetypes!$F$8:$F$16,$G116)</f>
        <v>312.60000000000002</v>
      </c>
      <c r="I116" s="25">
        <f>1*(COUNTIFS($A$18:$A116,$A116,$F$18:$F116,$F116,$G$18:$G116,$G116)=1)</f>
        <v>1</v>
      </c>
      <c r="J116" s="7">
        <f t="shared" si="10"/>
        <v>1</v>
      </c>
      <c r="K116">
        <f t="shared" si="14"/>
        <v>1</v>
      </c>
    </row>
    <row r="117" spans="1:11" x14ac:dyDescent="0.35">
      <c r="A117" s="3">
        <f t="shared" si="17"/>
        <v>7500</v>
      </c>
      <c r="B117" s="3">
        <f t="shared" si="11"/>
        <v>90</v>
      </c>
      <c r="C117" s="38">
        <f t="shared" si="15"/>
        <v>20.547945205479451</v>
      </c>
      <c r="D117" s="6">
        <f t="shared" si="12"/>
        <v>90</v>
      </c>
      <c r="E117" s="6"/>
      <c r="F117" s="6">
        <f t="shared" si="13"/>
        <v>150</v>
      </c>
      <c r="G117" s="7">
        <f t="shared" si="16"/>
        <v>1</v>
      </c>
      <c r="H117" s="41" cm="1">
        <f t="array" ref="H117">INDEX(Archetypes!$F$8:$F$16,$G117)</f>
        <v>113.9</v>
      </c>
      <c r="I117" s="25">
        <f>1*(COUNTIFS($A$18:$A117,$A117,$F$18:$F117,$F117,$G$18:$G117,$G117)=1)</f>
        <v>1</v>
      </c>
      <c r="J117" s="7">
        <f t="shared" si="10"/>
        <v>0</v>
      </c>
      <c r="K117">
        <f t="shared" si="14"/>
        <v>0</v>
      </c>
    </row>
    <row r="118" spans="1:11" x14ac:dyDescent="0.35">
      <c r="A118" s="3">
        <f t="shared" si="17"/>
        <v>7500</v>
      </c>
      <c r="B118" s="3">
        <f t="shared" si="11"/>
        <v>90</v>
      </c>
      <c r="C118" s="38">
        <f t="shared" si="15"/>
        <v>20.547945205479451</v>
      </c>
      <c r="D118" s="6">
        <f t="shared" si="12"/>
        <v>90</v>
      </c>
      <c r="E118" s="6"/>
      <c r="F118" s="6">
        <f t="shared" si="13"/>
        <v>150</v>
      </c>
      <c r="G118" s="7">
        <f t="shared" si="16"/>
        <v>2</v>
      </c>
      <c r="H118" s="41" cm="1">
        <f t="array" ref="H118">INDEX(Archetypes!$F$8:$F$16,$G118)</f>
        <v>137.5</v>
      </c>
      <c r="I118" s="25">
        <f>1*(COUNTIFS($A$18:$A118,$A118,$F$18:$F118,$F118,$G$18:$G118,$G118)=1)</f>
        <v>1</v>
      </c>
      <c r="J118" s="7">
        <f t="shared" si="10"/>
        <v>0</v>
      </c>
      <c r="K118">
        <f t="shared" si="14"/>
        <v>0</v>
      </c>
    </row>
    <row r="119" spans="1:11" x14ac:dyDescent="0.35">
      <c r="A119" s="3">
        <f t="shared" si="17"/>
        <v>7500</v>
      </c>
      <c r="B119" s="3">
        <f t="shared" si="11"/>
        <v>90</v>
      </c>
      <c r="C119" s="38">
        <f t="shared" si="15"/>
        <v>20.547945205479451</v>
      </c>
      <c r="D119" s="6">
        <f t="shared" si="12"/>
        <v>90</v>
      </c>
      <c r="E119" s="6"/>
      <c r="F119" s="6">
        <f t="shared" si="13"/>
        <v>150</v>
      </c>
      <c r="G119" s="7">
        <f t="shared" si="16"/>
        <v>3</v>
      </c>
      <c r="H119" s="79" cm="1">
        <f t="array" ref="H119">INDEX(Archetypes!$F$8:$F$16,$G119)</f>
        <v>163.1</v>
      </c>
      <c r="I119" s="25">
        <f>1*(COUNTIFS($A$18:$A119,$A119,$F$18:$F119,$F119,$G$18:$G119,$G119)=1)</f>
        <v>1</v>
      </c>
      <c r="J119" s="7">
        <f t="shared" si="10"/>
        <v>1</v>
      </c>
      <c r="K119">
        <f t="shared" si="14"/>
        <v>1</v>
      </c>
    </row>
    <row r="120" spans="1:11" x14ac:dyDescent="0.35">
      <c r="A120" s="3">
        <f t="shared" si="17"/>
        <v>7500</v>
      </c>
      <c r="B120" s="3">
        <f t="shared" si="11"/>
        <v>90</v>
      </c>
      <c r="C120" s="38">
        <f t="shared" si="15"/>
        <v>20.547945205479451</v>
      </c>
      <c r="D120" s="6">
        <f t="shared" si="12"/>
        <v>90</v>
      </c>
      <c r="E120" s="6"/>
      <c r="F120" s="6">
        <f t="shared" si="13"/>
        <v>150</v>
      </c>
      <c r="G120" s="7">
        <f t="shared" si="16"/>
        <v>4</v>
      </c>
      <c r="H120" s="79" cm="1">
        <f t="array" ref="H120">INDEX(Archetypes!$F$8:$F$16,$G120)</f>
        <v>188.9</v>
      </c>
      <c r="I120" s="25">
        <f>1*(COUNTIFS($A$18:$A120,$A120,$F$18:$F120,$F120,$G$18:$G120,$G120)=1)</f>
        <v>1</v>
      </c>
      <c r="J120" s="7">
        <f t="shared" si="10"/>
        <v>1</v>
      </c>
      <c r="K120">
        <f t="shared" si="14"/>
        <v>1</v>
      </c>
    </row>
    <row r="121" spans="1:11" x14ac:dyDescent="0.35">
      <c r="A121" s="3">
        <f t="shared" si="17"/>
        <v>7500</v>
      </c>
      <c r="B121" s="3">
        <f t="shared" si="11"/>
        <v>90</v>
      </c>
      <c r="C121" s="38">
        <f t="shared" si="15"/>
        <v>20.547945205479451</v>
      </c>
      <c r="D121" s="6">
        <f t="shared" si="12"/>
        <v>90</v>
      </c>
      <c r="E121" s="6"/>
      <c r="F121" s="6">
        <f t="shared" si="13"/>
        <v>150</v>
      </c>
      <c r="G121" s="7">
        <f t="shared" si="16"/>
        <v>5</v>
      </c>
      <c r="H121" s="79" cm="1">
        <f t="array" ref="H121">INDEX(Archetypes!$F$8:$F$16,$G121)</f>
        <v>213.7</v>
      </c>
      <c r="I121" s="25">
        <f>1*(COUNTIFS($A$18:$A121,$A121,$F$18:$F121,$F121,$G$18:$G121,$G121)=1)</f>
        <v>1</v>
      </c>
      <c r="J121" s="7">
        <f t="shared" si="10"/>
        <v>1</v>
      </c>
      <c r="K121">
        <f t="shared" si="14"/>
        <v>1</v>
      </c>
    </row>
    <row r="122" spans="1:11" x14ac:dyDescent="0.35">
      <c r="A122" s="3">
        <f t="shared" si="17"/>
        <v>7500</v>
      </c>
      <c r="B122" s="3">
        <f t="shared" si="11"/>
        <v>90</v>
      </c>
      <c r="C122" s="38">
        <f t="shared" si="15"/>
        <v>20.547945205479451</v>
      </c>
      <c r="D122" s="6">
        <f t="shared" si="12"/>
        <v>90</v>
      </c>
      <c r="E122" s="6"/>
      <c r="F122" s="6">
        <f t="shared" si="13"/>
        <v>150</v>
      </c>
      <c r="G122" s="7">
        <f t="shared" si="16"/>
        <v>6</v>
      </c>
      <c r="H122" s="79" cm="1">
        <f t="array" ref="H122">INDEX(Archetypes!$F$8:$F$16,$G122)</f>
        <v>239.1</v>
      </c>
      <c r="I122" s="25">
        <f>1*(COUNTIFS($A$18:$A122,$A122,$F$18:$F122,$F122,$G$18:$G122,$G122)=1)</f>
        <v>1</v>
      </c>
      <c r="J122" s="7">
        <f t="shared" si="10"/>
        <v>1</v>
      </c>
      <c r="K122">
        <f t="shared" si="14"/>
        <v>1</v>
      </c>
    </row>
    <row r="123" spans="1:11" x14ac:dyDescent="0.35">
      <c r="A123" s="3">
        <f t="shared" si="17"/>
        <v>7500</v>
      </c>
      <c r="B123" s="3">
        <f t="shared" si="11"/>
        <v>90</v>
      </c>
      <c r="C123" s="38">
        <f t="shared" si="15"/>
        <v>20.547945205479451</v>
      </c>
      <c r="D123" s="6">
        <f t="shared" si="12"/>
        <v>90</v>
      </c>
      <c r="E123" s="6"/>
      <c r="F123" s="6">
        <f t="shared" si="13"/>
        <v>150</v>
      </c>
      <c r="G123" s="7">
        <f t="shared" si="16"/>
        <v>7</v>
      </c>
      <c r="H123" s="79" cm="1">
        <f t="array" ref="H123">INDEX(Archetypes!$F$8:$F$16,$G123)</f>
        <v>262.60000000000002</v>
      </c>
      <c r="I123" s="25">
        <f>1*(COUNTIFS($A$18:$A123,$A123,$F$18:$F123,$F123,$G$18:$G123,$G123)=1)</f>
        <v>1</v>
      </c>
      <c r="J123" s="7">
        <f t="shared" si="10"/>
        <v>1</v>
      </c>
      <c r="K123">
        <f t="shared" si="14"/>
        <v>1</v>
      </c>
    </row>
    <row r="124" spans="1:11" x14ac:dyDescent="0.35">
      <c r="A124" s="3">
        <f t="shared" si="17"/>
        <v>7500</v>
      </c>
      <c r="B124" s="3">
        <f t="shared" si="11"/>
        <v>90</v>
      </c>
      <c r="C124" s="38">
        <f t="shared" si="15"/>
        <v>20.547945205479451</v>
      </c>
      <c r="D124" s="6">
        <f t="shared" si="12"/>
        <v>90</v>
      </c>
      <c r="E124" s="6"/>
      <c r="F124" s="6">
        <f t="shared" si="13"/>
        <v>150</v>
      </c>
      <c r="G124" s="7">
        <f t="shared" si="16"/>
        <v>8</v>
      </c>
      <c r="H124" s="79" cm="1">
        <f t="array" ref="H124">INDEX(Archetypes!$F$8:$F$16,$G124)</f>
        <v>285.8</v>
      </c>
      <c r="I124" s="25">
        <f>1*(COUNTIFS($A$18:$A124,$A124,$F$18:$F124,$F124,$G$18:$G124,$G124)=1)</f>
        <v>1</v>
      </c>
      <c r="J124" s="7">
        <f t="shared" si="10"/>
        <v>1</v>
      </c>
      <c r="K124">
        <f t="shared" si="14"/>
        <v>1</v>
      </c>
    </row>
    <row r="125" spans="1:11" x14ac:dyDescent="0.35">
      <c r="A125" s="3">
        <f t="shared" si="17"/>
        <v>7500</v>
      </c>
      <c r="B125" s="3">
        <f t="shared" si="11"/>
        <v>90</v>
      </c>
      <c r="C125" s="38">
        <f t="shared" si="15"/>
        <v>20.547945205479451</v>
      </c>
      <c r="D125" s="6">
        <f t="shared" si="12"/>
        <v>90</v>
      </c>
      <c r="E125" s="6"/>
      <c r="F125" s="6">
        <f t="shared" si="13"/>
        <v>150</v>
      </c>
      <c r="G125" s="7">
        <f t="shared" si="16"/>
        <v>9</v>
      </c>
      <c r="H125" s="79" cm="1">
        <f t="array" ref="H125">INDEX(Archetypes!$F$8:$F$16,$G125)</f>
        <v>312.60000000000002</v>
      </c>
      <c r="I125" s="25">
        <f>1*(COUNTIFS($A$18:$A125,$A125,$F$18:$F125,$F125,$G$18:$G125,$G125)=1)</f>
        <v>1</v>
      </c>
      <c r="J125" s="7">
        <f t="shared" si="10"/>
        <v>1</v>
      </c>
      <c r="K125">
        <f t="shared" si="14"/>
        <v>1</v>
      </c>
    </row>
    <row r="126" spans="1:11" x14ac:dyDescent="0.35">
      <c r="A126" s="3">
        <f t="shared" si="17"/>
        <v>7500</v>
      </c>
      <c r="B126" s="3">
        <f t="shared" si="11"/>
        <v>105</v>
      </c>
      <c r="C126" s="38">
        <f t="shared" si="15"/>
        <v>20.547945205479451</v>
      </c>
      <c r="D126" s="6">
        <f t="shared" si="12"/>
        <v>105</v>
      </c>
      <c r="E126" s="6"/>
      <c r="F126" s="6">
        <f t="shared" si="13"/>
        <v>175</v>
      </c>
      <c r="G126" s="7">
        <f t="shared" si="16"/>
        <v>1</v>
      </c>
      <c r="H126" s="41" cm="1">
        <f t="array" ref="H126">INDEX(Archetypes!$F$8:$F$16,$G126)</f>
        <v>113.9</v>
      </c>
      <c r="I126" s="25">
        <f>1*(COUNTIFS($A$18:$A126,$A126,$F$18:$F126,$F126,$G$18:$G126,$G126)=1)</f>
        <v>1</v>
      </c>
      <c r="J126" s="7">
        <f t="shared" si="10"/>
        <v>0</v>
      </c>
      <c r="K126">
        <f t="shared" si="14"/>
        <v>0</v>
      </c>
    </row>
    <row r="127" spans="1:11" x14ac:dyDescent="0.35">
      <c r="A127" s="3">
        <f t="shared" si="17"/>
        <v>7500</v>
      </c>
      <c r="B127" s="3">
        <f t="shared" si="11"/>
        <v>105</v>
      </c>
      <c r="C127" s="38">
        <f t="shared" si="15"/>
        <v>20.547945205479451</v>
      </c>
      <c r="D127" s="6">
        <f t="shared" si="12"/>
        <v>105</v>
      </c>
      <c r="E127" s="6"/>
      <c r="F127" s="6">
        <f t="shared" si="13"/>
        <v>175</v>
      </c>
      <c r="G127" s="7">
        <f t="shared" si="16"/>
        <v>2</v>
      </c>
      <c r="H127" s="41" cm="1">
        <f t="array" ref="H127">INDEX(Archetypes!$F$8:$F$16,$G127)</f>
        <v>137.5</v>
      </c>
      <c r="I127" s="25">
        <f>1*(COUNTIFS($A$18:$A127,$A127,$F$18:$F127,$F127,$G$18:$G127,$G127)=1)</f>
        <v>1</v>
      </c>
      <c r="J127" s="7">
        <f t="shared" si="10"/>
        <v>0</v>
      </c>
      <c r="K127">
        <f t="shared" si="14"/>
        <v>0</v>
      </c>
    </row>
    <row r="128" spans="1:11" x14ac:dyDescent="0.35">
      <c r="A128" s="3">
        <f t="shared" si="17"/>
        <v>7500</v>
      </c>
      <c r="B128" s="3">
        <f t="shared" si="11"/>
        <v>105</v>
      </c>
      <c r="C128" s="38">
        <f t="shared" si="15"/>
        <v>20.547945205479451</v>
      </c>
      <c r="D128" s="6">
        <f t="shared" si="12"/>
        <v>105</v>
      </c>
      <c r="E128" s="6"/>
      <c r="F128" s="6">
        <f t="shared" si="13"/>
        <v>175</v>
      </c>
      <c r="G128" s="7">
        <f t="shared" si="16"/>
        <v>3</v>
      </c>
      <c r="H128" s="41" cm="1">
        <f t="array" ref="H128">INDEX(Archetypes!$F$8:$F$16,$G128)</f>
        <v>163.1</v>
      </c>
      <c r="I128" s="25">
        <f>1*(COUNTIFS($A$18:$A128,$A128,$F$18:$F128,$F128,$G$18:$G128,$G128)=1)</f>
        <v>1</v>
      </c>
      <c r="J128" s="7">
        <f t="shared" si="10"/>
        <v>0</v>
      </c>
      <c r="K128">
        <f t="shared" si="14"/>
        <v>0</v>
      </c>
    </row>
    <row r="129" spans="1:11" x14ac:dyDescent="0.35">
      <c r="A129" s="3">
        <f t="shared" si="17"/>
        <v>7500</v>
      </c>
      <c r="B129" s="3">
        <f t="shared" si="11"/>
        <v>105</v>
      </c>
      <c r="C129" s="38">
        <f t="shared" si="15"/>
        <v>20.547945205479451</v>
      </c>
      <c r="D129" s="6">
        <f t="shared" si="12"/>
        <v>105</v>
      </c>
      <c r="E129" s="6"/>
      <c r="F129" s="6">
        <f t="shared" si="13"/>
        <v>175</v>
      </c>
      <c r="G129" s="7">
        <f t="shared" si="16"/>
        <v>4</v>
      </c>
      <c r="H129" s="79" cm="1">
        <f t="array" ref="H129">INDEX(Archetypes!$F$8:$F$16,$G129)</f>
        <v>188.9</v>
      </c>
      <c r="I129" s="25">
        <f>1*(COUNTIFS($A$18:$A129,$A129,$F$18:$F129,$F129,$G$18:$G129,$G129)=1)</f>
        <v>1</v>
      </c>
      <c r="J129" s="7">
        <f t="shared" si="10"/>
        <v>1</v>
      </c>
      <c r="K129">
        <f t="shared" si="14"/>
        <v>1</v>
      </c>
    </row>
    <row r="130" spans="1:11" x14ac:dyDescent="0.35">
      <c r="A130" s="3">
        <f t="shared" si="17"/>
        <v>7500</v>
      </c>
      <c r="B130" s="3">
        <f t="shared" si="11"/>
        <v>105</v>
      </c>
      <c r="C130" s="38">
        <f t="shared" si="15"/>
        <v>20.547945205479451</v>
      </c>
      <c r="D130" s="6">
        <f t="shared" si="12"/>
        <v>105</v>
      </c>
      <c r="E130" s="6"/>
      <c r="F130" s="6">
        <f t="shared" si="13"/>
        <v>175</v>
      </c>
      <c r="G130" s="7">
        <f t="shared" si="16"/>
        <v>5</v>
      </c>
      <c r="H130" s="79" cm="1">
        <f t="array" ref="H130">INDEX(Archetypes!$F$8:$F$16,$G130)</f>
        <v>213.7</v>
      </c>
      <c r="I130" s="25">
        <f>1*(COUNTIFS($A$18:$A130,$A130,$F$18:$F130,$F130,$G$18:$G130,$G130)=1)</f>
        <v>1</v>
      </c>
      <c r="J130" s="7">
        <f t="shared" si="10"/>
        <v>1</v>
      </c>
      <c r="K130">
        <f t="shared" si="14"/>
        <v>1</v>
      </c>
    </row>
    <row r="131" spans="1:11" x14ac:dyDescent="0.35">
      <c r="A131" s="3">
        <f t="shared" si="17"/>
        <v>7500</v>
      </c>
      <c r="B131" s="3">
        <f t="shared" si="11"/>
        <v>105</v>
      </c>
      <c r="C131" s="38">
        <f t="shared" si="15"/>
        <v>20.547945205479451</v>
      </c>
      <c r="D131" s="6">
        <f t="shared" si="12"/>
        <v>105</v>
      </c>
      <c r="E131" s="6"/>
      <c r="F131" s="6">
        <f t="shared" si="13"/>
        <v>175</v>
      </c>
      <c r="G131" s="7">
        <f t="shared" si="16"/>
        <v>6</v>
      </c>
      <c r="H131" s="79" cm="1">
        <f t="array" ref="H131">INDEX(Archetypes!$F$8:$F$16,$G131)</f>
        <v>239.1</v>
      </c>
      <c r="I131" s="25">
        <f>1*(COUNTIFS($A$18:$A131,$A131,$F$18:$F131,$F131,$G$18:$G131,$G131)=1)</f>
        <v>1</v>
      </c>
      <c r="J131" s="7">
        <f t="shared" si="10"/>
        <v>1</v>
      </c>
      <c r="K131">
        <f t="shared" si="14"/>
        <v>1</v>
      </c>
    </row>
    <row r="132" spans="1:11" x14ac:dyDescent="0.35">
      <c r="A132" s="3">
        <f t="shared" si="17"/>
        <v>7500</v>
      </c>
      <c r="B132" s="3">
        <f t="shared" si="11"/>
        <v>105</v>
      </c>
      <c r="C132" s="38">
        <f t="shared" si="15"/>
        <v>20.547945205479451</v>
      </c>
      <c r="D132" s="6">
        <f t="shared" si="12"/>
        <v>105</v>
      </c>
      <c r="E132" s="6"/>
      <c r="F132" s="6">
        <f t="shared" si="13"/>
        <v>175</v>
      </c>
      <c r="G132" s="7">
        <f t="shared" si="16"/>
        <v>7</v>
      </c>
      <c r="H132" s="79" cm="1">
        <f t="array" ref="H132">INDEX(Archetypes!$F$8:$F$16,$G132)</f>
        <v>262.60000000000002</v>
      </c>
      <c r="I132" s="25">
        <f>1*(COUNTIFS($A$18:$A132,$A132,$F$18:$F132,$F132,$G$18:$G132,$G132)=1)</f>
        <v>1</v>
      </c>
      <c r="J132" s="7">
        <f t="shared" si="10"/>
        <v>1</v>
      </c>
      <c r="K132">
        <f t="shared" si="14"/>
        <v>1</v>
      </c>
    </row>
    <row r="133" spans="1:11" x14ac:dyDescent="0.35">
      <c r="A133" s="3">
        <f t="shared" si="17"/>
        <v>7500</v>
      </c>
      <c r="B133" s="3">
        <f t="shared" si="11"/>
        <v>105</v>
      </c>
      <c r="C133" s="38">
        <f t="shared" si="15"/>
        <v>20.547945205479451</v>
      </c>
      <c r="D133" s="6">
        <f t="shared" si="12"/>
        <v>105</v>
      </c>
      <c r="E133" s="6"/>
      <c r="F133" s="6">
        <f t="shared" si="13"/>
        <v>175</v>
      </c>
      <c r="G133" s="7">
        <f t="shared" si="16"/>
        <v>8</v>
      </c>
      <c r="H133" s="79" cm="1">
        <f t="array" ref="H133">INDEX(Archetypes!$F$8:$F$16,$G133)</f>
        <v>285.8</v>
      </c>
      <c r="I133" s="25">
        <f>1*(COUNTIFS($A$18:$A133,$A133,$F$18:$F133,$F133,$G$18:$G133,$G133)=1)</f>
        <v>1</v>
      </c>
      <c r="J133" s="7">
        <f t="shared" si="10"/>
        <v>1</v>
      </c>
      <c r="K133">
        <f t="shared" si="14"/>
        <v>1</v>
      </c>
    </row>
    <row r="134" spans="1:11" x14ac:dyDescent="0.35">
      <c r="A134" s="3">
        <f t="shared" si="17"/>
        <v>7500</v>
      </c>
      <c r="B134" s="3">
        <f t="shared" si="11"/>
        <v>105</v>
      </c>
      <c r="C134" s="38">
        <f t="shared" si="15"/>
        <v>20.547945205479451</v>
      </c>
      <c r="D134" s="6">
        <f t="shared" si="12"/>
        <v>105</v>
      </c>
      <c r="E134" s="6"/>
      <c r="F134" s="6">
        <f t="shared" si="13"/>
        <v>175</v>
      </c>
      <c r="G134" s="7">
        <f t="shared" si="16"/>
        <v>9</v>
      </c>
      <c r="H134" s="79" cm="1">
        <f t="array" ref="H134">INDEX(Archetypes!$F$8:$F$16,$G134)</f>
        <v>312.60000000000002</v>
      </c>
      <c r="I134" s="25">
        <f>1*(COUNTIFS($A$18:$A134,$A134,$F$18:$F134,$F134,$G$18:$G134,$G134)=1)</f>
        <v>1</v>
      </c>
      <c r="J134" s="7">
        <f t="shared" si="10"/>
        <v>1</v>
      </c>
      <c r="K134">
        <f t="shared" si="14"/>
        <v>1</v>
      </c>
    </row>
    <row r="135" spans="1:11" x14ac:dyDescent="0.35">
      <c r="A135" s="3">
        <f t="shared" si="17"/>
        <v>7500</v>
      </c>
      <c r="B135" s="3">
        <f t="shared" si="11"/>
        <v>120</v>
      </c>
      <c r="C135" s="38">
        <f t="shared" si="15"/>
        <v>20.547945205479451</v>
      </c>
      <c r="D135" s="6">
        <f t="shared" si="12"/>
        <v>120</v>
      </c>
      <c r="E135" s="6"/>
      <c r="F135" s="6">
        <f t="shared" si="13"/>
        <v>200</v>
      </c>
      <c r="G135" s="7">
        <f t="shared" si="16"/>
        <v>1</v>
      </c>
      <c r="H135" s="41" cm="1">
        <f t="array" ref="H135">INDEX(Archetypes!$F$8:$F$16,$G135)</f>
        <v>113.9</v>
      </c>
      <c r="I135" s="25">
        <f>1*(COUNTIFS($A$18:$A135,$A135,$F$18:$F135,$F135,$G$18:$G135,$G135)=1)</f>
        <v>1</v>
      </c>
      <c r="J135" s="7">
        <f t="shared" si="10"/>
        <v>0</v>
      </c>
      <c r="K135">
        <f t="shared" si="14"/>
        <v>0</v>
      </c>
    </row>
    <row r="136" spans="1:11" x14ac:dyDescent="0.35">
      <c r="A136" s="3">
        <f t="shared" si="17"/>
        <v>7500</v>
      </c>
      <c r="B136" s="3">
        <f t="shared" si="11"/>
        <v>120</v>
      </c>
      <c r="C136" s="38">
        <f t="shared" si="15"/>
        <v>20.547945205479451</v>
      </c>
      <c r="D136" s="6">
        <f t="shared" si="12"/>
        <v>120</v>
      </c>
      <c r="E136" s="6"/>
      <c r="F136" s="6">
        <f t="shared" si="13"/>
        <v>200</v>
      </c>
      <c r="G136" s="7">
        <f t="shared" si="16"/>
        <v>2</v>
      </c>
      <c r="H136" s="41" cm="1">
        <f t="array" ref="H136">INDEX(Archetypes!$F$8:$F$16,$G136)</f>
        <v>137.5</v>
      </c>
      <c r="I136" s="25">
        <f>1*(COUNTIFS($A$18:$A136,$A136,$F$18:$F136,$F136,$G$18:$G136,$G136)=1)</f>
        <v>1</v>
      </c>
      <c r="J136" s="7">
        <f t="shared" si="10"/>
        <v>0</v>
      </c>
      <c r="K136">
        <f t="shared" si="14"/>
        <v>0</v>
      </c>
    </row>
    <row r="137" spans="1:11" x14ac:dyDescent="0.35">
      <c r="A137" s="3">
        <f t="shared" si="17"/>
        <v>7500</v>
      </c>
      <c r="B137" s="3">
        <f t="shared" si="11"/>
        <v>120</v>
      </c>
      <c r="C137" s="38">
        <f t="shared" si="15"/>
        <v>20.547945205479451</v>
      </c>
      <c r="D137" s="6">
        <f t="shared" si="12"/>
        <v>120</v>
      </c>
      <c r="E137" s="6"/>
      <c r="F137" s="6">
        <f t="shared" si="13"/>
        <v>200</v>
      </c>
      <c r="G137" s="7">
        <f t="shared" si="16"/>
        <v>3</v>
      </c>
      <c r="H137" s="41" cm="1">
        <f t="array" ref="H137">INDEX(Archetypes!$F$8:$F$16,$G137)</f>
        <v>163.1</v>
      </c>
      <c r="I137" s="25">
        <f>1*(COUNTIFS($A$18:$A137,$A137,$F$18:$F137,$F137,$G$18:$G137,$G137)=1)</f>
        <v>1</v>
      </c>
      <c r="J137" s="7">
        <f t="shared" si="10"/>
        <v>0</v>
      </c>
      <c r="K137">
        <f t="shared" si="14"/>
        <v>0</v>
      </c>
    </row>
    <row r="138" spans="1:11" x14ac:dyDescent="0.35">
      <c r="A138" s="3">
        <f t="shared" si="17"/>
        <v>7500</v>
      </c>
      <c r="B138" s="3">
        <f t="shared" si="11"/>
        <v>120</v>
      </c>
      <c r="C138" s="38">
        <f t="shared" si="15"/>
        <v>20.547945205479451</v>
      </c>
      <c r="D138" s="6">
        <f t="shared" si="12"/>
        <v>120</v>
      </c>
      <c r="E138" s="6"/>
      <c r="F138" s="6">
        <f t="shared" si="13"/>
        <v>200</v>
      </c>
      <c r="G138" s="7">
        <f t="shared" si="16"/>
        <v>4</v>
      </c>
      <c r="H138" s="41" cm="1">
        <f t="array" ref="H138">INDEX(Archetypes!$F$8:$F$16,$G138)</f>
        <v>188.9</v>
      </c>
      <c r="I138" s="25">
        <f>1*(COUNTIFS($A$18:$A138,$A138,$F$18:$F138,$F138,$G$18:$G138,$G138)=1)</f>
        <v>1</v>
      </c>
      <c r="J138" s="7">
        <f t="shared" si="10"/>
        <v>0</v>
      </c>
      <c r="K138">
        <f t="shared" si="14"/>
        <v>0</v>
      </c>
    </row>
    <row r="139" spans="1:11" x14ac:dyDescent="0.35">
      <c r="A139" s="3">
        <f t="shared" si="17"/>
        <v>7500</v>
      </c>
      <c r="B139" s="3">
        <f t="shared" si="11"/>
        <v>120</v>
      </c>
      <c r="C139" s="38">
        <f t="shared" si="15"/>
        <v>20.547945205479451</v>
      </c>
      <c r="D139" s="6">
        <f t="shared" si="12"/>
        <v>120</v>
      </c>
      <c r="E139" s="6"/>
      <c r="F139" s="6">
        <f t="shared" si="13"/>
        <v>200</v>
      </c>
      <c r="G139" s="7">
        <f t="shared" si="16"/>
        <v>5</v>
      </c>
      <c r="H139" s="79" cm="1">
        <f t="array" ref="H139">INDEX(Archetypes!$F$8:$F$16,$G139)</f>
        <v>213.7</v>
      </c>
      <c r="I139" s="25">
        <f>1*(COUNTIFS($A$18:$A139,$A139,$F$18:$F139,$F139,$G$18:$G139,$G139)=1)</f>
        <v>1</v>
      </c>
      <c r="J139" s="7">
        <f t="shared" si="10"/>
        <v>1</v>
      </c>
      <c r="K139">
        <f t="shared" si="14"/>
        <v>1</v>
      </c>
    </row>
    <row r="140" spans="1:11" x14ac:dyDescent="0.35">
      <c r="A140" s="3">
        <f t="shared" si="17"/>
        <v>7500</v>
      </c>
      <c r="B140" s="3">
        <f t="shared" si="11"/>
        <v>120</v>
      </c>
      <c r="C140" s="38">
        <f t="shared" si="15"/>
        <v>20.547945205479451</v>
      </c>
      <c r="D140" s="6">
        <f t="shared" si="12"/>
        <v>120</v>
      </c>
      <c r="E140" s="6"/>
      <c r="F140" s="6">
        <f t="shared" si="13"/>
        <v>200</v>
      </c>
      <c r="G140" s="7">
        <f t="shared" si="16"/>
        <v>6</v>
      </c>
      <c r="H140" s="79" cm="1">
        <f t="array" ref="H140">INDEX(Archetypes!$F$8:$F$16,$G140)</f>
        <v>239.1</v>
      </c>
      <c r="I140" s="25">
        <f>1*(COUNTIFS($A$18:$A140,$A140,$F$18:$F140,$F140,$G$18:$G140,$G140)=1)</f>
        <v>1</v>
      </c>
      <c r="J140" s="7">
        <f t="shared" si="10"/>
        <v>1</v>
      </c>
      <c r="K140">
        <f t="shared" si="14"/>
        <v>1</v>
      </c>
    </row>
    <row r="141" spans="1:11" x14ac:dyDescent="0.35">
      <c r="A141" s="3">
        <f t="shared" si="17"/>
        <v>7500</v>
      </c>
      <c r="B141" s="3">
        <f t="shared" si="11"/>
        <v>120</v>
      </c>
      <c r="C141" s="38">
        <f t="shared" si="15"/>
        <v>20.547945205479451</v>
      </c>
      <c r="D141" s="6">
        <f t="shared" si="12"/>
        <v>120</v>
      </c>
      <c r="E141" s="6"/>
      <c r="F141" s="6">
        <f t="shared" si="13"/>
        <v>200</v>
      </c>
      <c r="G141" s="7">
        <f t="shared" si="16"/>
        <v>7</v>
      </c>
      <c r="H141" s="79" cm="1">
        <f t="array" ref="H141">INDEX(Archetypes!$F$8:$F$16,$G141)</f>
        <v>262.60000000000002</v>
      </c>
      <c r="I141" s="25">
        <f>1*(COUNTIFS($A$18:$A141,$A141,$F$18:$F141,$F141,$G$18:$G141,$G141)=1)</f>
        <v>1</v>
      </c>
      <c r="J141" s="7">
        <f t="shared" si="10"/>
        <v>1</v>
      </c>
      <c r="K141">
        <f t="shared" si="14"/>
        <v>1</v>
      </c>
    </row>
    <row r="142" spans="1:11" x14ac:dyDescent="0.35">
      <c r="A142" s="3">
        <f t="shared" si="17"/>
        <v>7500</v>
      </c>
      <c r="B142" s="3">
        <f t="shared" si="11"/>
        <v>120</v>
      </c>
      <c r="C142" s="38">
        <f t="shared" si="15"/>
        <v>20.547945205479451</v>
      </c>
      <c r="D142" s="6">
        <f t="shared" si="12"/>
        <v>120</v>
      </c>
      <c r="E142" s="6"/>
      <c r="F142" s="6">
        <f t="shared" si="13"/>
        <v>200</v>
      </c>
      <c r="G142" s="7">
        <f t="shared" si="16"/>
        <v>8</v>
      </c>
      <c r="H142" s="79" cm="1">
        <f t="array" ref="H142">INDEX(Archetypes!$F$8:$F$16,$G142)</f>
        <v>285.8</v>
      </c>
      <c r="I142" s="25">
        <f>1*(COUNTIFS($A$18:$A142,$A142,$F$18:$F142,$F142,$G$18:$G142,$G142)=1)</f>
        <v>1</v>
      </c>
      <c r="J142" s="7">
        <f t="shared" si="10"/>
        <v>1</v>
      </c>
      <c r="K142">
        <f t="shared" si="14"/>
        <v>1</v>
      </c>
    </row>
    <row r="143" spans="1:11" x14ac:dyDescent="0.35">
      <c r="A143" s="3">
        <f t="shared" si="17"/>
        <v>7500</v>
      </c>
      <c r="B143" s="3">
        <f t="shared" si="11"/>
        <v>120</v>
      </c>
      <c r="C143" s="38">
        <f t="shared" si="15"/>
        <v>20.547945205479451</v>
      </c>
      <c r="D143" s="6">
        <f t="shared" si="12"/>
        <v>120</v>
      </c>
      <c r="E143" s="6"/>
      <c r="F143" s="6">
        <f t="shared" si="13"/>
        <v>200</v>
      </c>
      <c r="G143" s="7">
        <f t="shared" si="16"/>
        <v>9</v>
      </c>
      <c r="H143" s="79" cm="1">
        <f t="array" ref="H143">INDEX(Archetypes!$F$8:$F$16,$G143)</f>
        <v>312.60000000000002</v>
      </c>
      <c r="I143" s="25">
        <f>1*(COUNTIFS($A$18:$A143,$A143,$F$18:$F143,$F143,$G$18:$G143,$G143)=1)</f>
        <v>1</v>
      </c>
      <c r="J143" s="7">
        <f t="shared" si="10"/>
        <v>1</v>
      </c>
      <c r="K143">
        <f t="shared" si="14"/>
        <v>1</v>
      </c>
    </row>
    <row r="144" spans="1:11" x14ac:dyDescent="0.35">
      <c r="A144" s="3">
        <f t="shared" si="17"/>
        <v>7500</v>
      </c>
      <c r="B144" s="3">
        <f t="shared" si="11"/>
        <v>135</v>
      </c>
      <c r="C144" s="38">
        <f t="shared" si="15"/>
        <v>20.547945205479451</v>
      </c>
      <c r="D144" s="6">
        <f t="shared" si="12"/>
        <v>135</v>
      </c>
      <c r="E144" s="6"/>
      <c r="F144" s="6">
        <f t="shared" si="13"/>
        <v>225</v>
      </c>
      <c r="G144" s="7">
        <f t="shared" si="16"/>
        <v>1</v>
      </c>
      <c r="H144" s="41" cm="1">
        <f t="array" ref="H144">INDEX(Archetypes!$F$8:$F$16,$G144)</f>
        <v>113.9</v>
      </c>
      <c r="I144" s="25">
        <f>1*(COUNTIFS($A$18:$A144,$A144,$F$18:$F144,$F144,$G$18:$G144,$G144)=1)</f>
        <v>1</v>
      </c>
      <c r="J144" s="7">
        <f t="shared" si="10"/>
        <v>0</v>
      </c>
      <c r="K144">
        <f t="shared" si="14"/>
        <v>0</v>
      </c>
    </row>
    <row r="145" spans="1:11" x14ac:dyDescent="0.35">
      <c r="A145" s="3">
        <f t="shared" si="17"/>
        <v>7500</v>
      </c>
      <c r="B145" s="3">
        <f t="shared" si="11"/>
        <v>135</v>
      </c>
      <c r="C145" s="38">
        <f t="shared" si="15"/>
        <v>20.547945205479451</v>
      </c>
      <c r="D145" s="6">
        <f t="shared" si="12"/>
        <v>135</v>
      </c>
      <c r="E145" s="6"/>
      <c r="F145" s="6">
        <f t="shared" si="13"/>
        <v>225</v>
      </c>
      <c r="G145" s="7">
        <f t="shared" si="16"/>
        <v>2</v>
      </c>
      <c r="H145" s="41" cm="1">
        <f t="array" ref="H145">INDEX(Archetypes!$F$8:$F$16,$G145)</f>
        <v>137.5</v>
      </c>
      <c r="I145" s="25">
        <f>1*(COUNTIFS($A$18:$A145,$A145,$F$18:$F145,$F145,$G$18:$G145,$G145)=1)</f>
        <v>1</v>
      </c>
      <c r="J145" s="7">
        <f t="shared" si="10"/>
        <v>0</v>
      </c>
      <c r="K145">
        <f t="shared" si="14"/>
        <v>0</v>
      </c>
    </row>
    <row r="146" spans="1:11" x14ac:dyDescent="0.35">
      <c r="A146" s="3">
        <f t="shared" si="17"/>
        <v>7500</v>
      </c>
      <c r="B146" s="3">
        <f t="shared" si="11"/>
        <v>135</v>
      </c>
      <c r="C146" s="38">
        <f t="shared" si="15"/>
        <v>20.547945205479451</v>
      </c>
      <c r="D146" s="6">
        <f t="shared" si="12"/>
        <v>135</v>
      </c>
      <c r="E146" s="6"/>
      <c r="F146" s="6">
        <f t="shared" si="13"/>
        <v>225</v>
      </c>
      <c r="G146" s="7">
        <f t="shared" si="16"/>
        <v>3</v>
      </c>
      <c r="H146" s="41" cm="1">
        <f t="array" ref="H146">INDEX(Archetypes!$F$8:$F$16,$G146)</f>
        <v>163.1</v>
      </c>
      <c r="I146" s="25">
        <f>1*(COUNTIFS($A$18:$A146,$A146,$F$18:$F146,$F146,$G$18:$G146,$G146)=1)</f>
        <v>1</v>
      </c>
      <c r="J146" s="7">
        <f t="shared" ref="J146:J209" si="18">1*(H146&gt;=F146)</f>
        <v>0</v>
      </c>
      <c r="K146">
        <f t="shared" si="14"/>
        <v>0</v>
      </c>
    </row>
    <row r="147" spans="1:11" x14ac:dyDescent="0.35">
      <c r="A147" s="3">
        <f t="shared" si="17"/>
        <v>7500</v>
      </c>
      <c r="B147" s="3">
        <f t="shared" ref="B147:B210" si="19">IF(G146=9,IF(B146=180,60,B146+15),B146)</f>
        <v>135</v>
      </c>
      <c r="C147" s="38">
        <f t="shared" si="15"/>
        <v>20.547945205479451</v>
      </c>
      <c r="D147" s="6">
        <f t="shared" ref="D147:D210" si="20">ROUND(MAX(B147,A147/365),1)</f>
        <v>135</v>
      </c>
      <c r="E147" s="6"/>
      <c r="F147" s="6">
        <f t="shared" ref="F147:F210" si="21">ROUND(D147/0.6,1)</f>
        <v>225</v>
      </c>
      <c r="G147" s="7">
        <f t="shared" si="16"/>
        <v>4</v>
      </c>
      <c r="H147" s="41" cm="1">
        <f t="array" ref="H147">INDEX(Archetypes!$F$8:$F$16,$G147)</f>
        <v>188.9</v>
      </c>
      <c r="I147" s="25">
        <f>1*(COUNTIFS($A$18:$A147,$A147,$F$18:$F147,$F147,$G$18:$G147,$G147)=1)</f>
        <v>1</v>
      </c>
      <c r="J147" s="7">
        <f t="shared" si="18"/>
        <v>0</v>
      </c>
      <c r="K147">
        <f t="shared" ref="K147:K210" si="22">I147*J147</f>
        <v>0</v>
      </c>
    </row>
    <row r="148" spans="1:11" x14ac:dyDescent="0.35">
      <c r="A148" s="3">
        <f t="shared" si="17"/>
        <v>7500</v>
      </c>
      <c r="B148" s="3">
        <f t="shared" si="19"/>
        <v>135</v>
      </c>
      <c r="C148" s="38">
        <f t="shared" ref="C148:C211" si="23">A148/365</f>
        <v>20.547945205479451</v>
      </c>
      <c r="D148" s="6">
        <f t="shared" si="20"/>
        <v>135</v>
      </c>
      <c r="E148" s="6"/>
      <c r="F148" s="6">
        <f t="shared" si="21"/>
        <v>225</v>
      </c>
      <c r="G148" s="7">
        <f t="shared" ref="G148:G211" si="24">IF(G147=9,1,G147+1)</f>
        <v>5</v>
      </c>
      <c r="H148" s="41" cm="1">
        <f t="array" ref="H148">INDEX(Archetypes!$F$8:$F$16,$G148)</f>
        <v>213.7</v>
      </c>
      <c r="I148" s="25">
        <f>1*(COUNTIFS($A$18:$A148,$A148,$F$18:$F148,$F148,$G$18:$G148,$G148)=1)</f>
        <v>1</v>
      </c>
      <c r="J148" s="7">
        <f t="shared" si="18"/>
        <v>0</v>
      </c>
      <c r="K148">
        <f t="shared" si="22"/>
        <v>0</v>
      </c>
    </row>
    <row r="149" spans="1:11" x14ac:dyDescent="0.35">
      <c r="A149" s="3">
        <f t="shared" ref="A149:A212" si="25">IF(G148=9,IF(B143=180,IF(A148=40000,2500,A148+2500),A148),A148)</f>
        <v>7500</v>
      </c>
      <c r="B149" s="3">
        <f t="shared" si="19"/>
        <v>135</v>
      </c>
      <c r="C149" s="38">
        <f t="shared" si="23"/>
        <v>20.547945205479451</v>
      </c>
      <c r="D149" s="6">
        <f t="shared" si="20"/>
        <v>135</v>
      </c>
      <c r="E149" s="6"/>
      <c r="F149" s="6">
        <f t="shared" si="21"/>
        <v>225</v>
      </c>
      <c r="G149" s="7">
        <f t="shared" si="24"/>
        <v>6</v>
      </c>
      <c r="H149" s="79" cm="1">
        <f t="array" ref="H149">INDEX(Archetypes!$F$8:$F$16,$G149)</f>
        <v>239.1</v>
      </c>
      <c r="I149" s="25">
        <f>1*(COUNTIFS($A$18:$A149,$A149,$F$18:$F149,$F149,$G$18:$G149,$G149)=1)</f>
        <v>1</v>
      </c>
      <c r="J149" s="7">
        <f t="shared" si="18"/>
        <v>1</v>
      </c>
      <c r="K149">
        <f t="shared" si="22"/>
        <v>1</v>
      </c>
    </row>
    <row r="150" spans="1:11" x14ac:dyDescent="0.35">
      <c r="A150" s="3">
        <f t="shared" si="25"/>
        <v>7500</v>
      </c>
      <c r="B150" s="3">
        <f t="shared" si="19"/>
        <v>135</v>
      </c>
      <c r="C150" s="38">
        <f t="shared" si="23"/>
        <v>20.547945205479451</v>
      </c>
      <c r="D150" s="6">
        <f t="shared" si="20"/>
        <v>135</v>
      </c>
      <c r="E150" s="6"/>
      <c r="F150" s="6">
        <f t="shared" si="21"/>
        <v>225</v>
      </c>
      <c r="G150" s="7">
        <f t="shared" si="24"/>
        <v>7</v>
      </c>
      <c r="H150" s="79" cm="1">
        <f t="array" ref="H150">INDEX(Archetypes!$F$8:$F$16,$G150)</f>
        <v>262.60000000000002</v>
      </c>
      <c r="I150" s="25">
        <f>1*(COUNTIFS($A$18:$A150,$A150,$F$18:$F150,$F150,$G$18:$G150,$G150)=1)</f>
        <v>1</v>
      </c>
      <c r="J150" s="7">
        <f t="shared" si="18"/>
        <v>1</v>
      </c>
      <c r="K150">
        <f t="shared" si="22"/>
        <v>1</v>
      </c>
    </row>
    <row r="151" spans="1:11" x14ac:dyDescent="0.35">
      <c r="A151" s="3">
        <f t="shared" si="25"/>
        <v>7500</v>
      </c>
      <c r="B151" s="3">
        <f t="shared" si="19"/>
        <v>135</v>
      </c>
      <c r="C151" s="38">
        <f t="shared" si="23"/>
        <v>20.547945205479451</v>
      </c>
      <c r="D151" s="6">
        <f t="shared" si="20"/>
        <v>135</v>
      </c>
      <c r="E151" s="6"/>
      <c r="F151" s="6">
        <f t="shared" si="21"/>
        <v>225</v>
      </c>
      <c r="G151" s="7">
        <f t="shared" si="24"/>
        <v>8</v>
      </c>
      <c r="H151" s="79" cm="1">
        <f t="array" ref="H151">INDEX(Archetypes!$F$8:$F$16,$G151)</f>
        <v>285.8</v>
      </c>
      <c r="I151" s="25">
        <f>1*(COUNTIFS($A$18:$A151,$A151,$F$18:$F151,$F151,$G$18:$G151,$G151)=1)</f>
        <v>1</v>
      </c>
      <c r="J151" s="7">
        <f t="shared" si="18"/>
        <v>1</v>
      </c>
      <c r="K151">
        <f t="shared" si="22"/>
        <v>1</v>
      </c>
    </row>
    <row r="152" spans="1:11" x14ac:dyDescent="0.35">
      <c r="A152" s="3">
        <f t="shared" si="25"/>
        <v>7500</v>
      </c>
      <c r="B152" s="3">
        <f t="shared" si="19"/>
        <v>135</v>
      </c>
      <c r="C152" s="38">
        <f t="shared" si="23"/>
        <v>20.547945205479451</v>
      </c>
      <c r="D152" s="6">
        <f t="shared" si="20"/>
        <v>135</v>
      </c>
      <c r="E152" s="6"/>
      <c r="F152" s="6">
        <f t="shared" si="21"/>
        <v>225</v>
      </c>
      <c r="G152" s="7">
        <f t="shared" si="24"/>
        <v>9</v>
      </c>
      <c r="H152" s="79" cm="1">
        <f t="array" ref="H152">INDEX(Archetypes!$F$8:$F$16,$G152)</f>
        <v>312.60000000000002</v>
      </c>
      <c r="I152" s="25">
        <f>1*(COUNTIFS($A$18:$A152,$A152,$F$18:$F152,$F152,$G$18:$G152,$G152)=1)</f>
        <v>1</v>
      </c>
      <c r="J152" s="7">
        <f t="shared" si="18"/>
        <v>1</v>
      </c>
      <c r="K152">
        <f t="shared" si="22"/>
        <v>1</v>
      </c>
    </row>
    <row r="153" spans="1:11" x14ac:dyDescent="0.35">
      <c r="A153" s="3">
        <f t="shared" si="25"/>
        <v>7500</v>
      </c>
      <c r="B153" s="3">
        <f t="shared" si="19"/>
        <v>150</v>
      </c>
      <c r="C153" s="38">
        <f t="shared" si="23"/>
        <v>20.547945205479451</v>
      </c>
      <c r="D153" s="6">
        <f t="shared" si="20"/>
        <v>150</v>
      </c>
      <c r="E153" s="6"/>
      <c r="F153" s="6">
        <f t="shared" si="21"/>
        <v>250</v>
      </c>
      <c r="G153" s="7">
        <f t="shared" si="24"/>
        <v>1</v>
      </c>
      <c r="H153" s="41" cm="1">
        <f t="array" ref="H153">INDEX(Archetypes!$F$8:$F$16,$G153)</f>
        <v>113.9</v>
      </c>
      <c r="I153" s="25">
        <f>1*(COUNTIFS($A$18:$A153,$A153,$F$18:$F153,$F153,$G$18:$G153,$G153)=1)</f>
        <v>1</v>
      </c>
      <c r="J153" s="7">
        <f t="shared" si="18"/>
        <v>0</v>
      </c>
      <c r="K153">
        <f t="shared" si="22"/>
        <v>0</v>
      </c>
    </row>
    <row r="154" spans="1:11" x14ac:dyDescent="0.35">
      <c r="A154" s="3">
        <f t="shared" si="25"/>
        <v>7500</v>
      </c>
      <c r="B154" s="3">
        <f t="shared" si="19"/>
        <v>150</v>
      </c>
      <c r="C154" s="38">
        <f t="shared" si="23"/>
        <v>20.547945205479451</v>
      </c>
      <c r="D154" s="6">
        <f t="shared" si="20"/>
        <v>150</v>
      </c>
      <c r="E154" s="6"/>
      <c r="F154" s="6">
        <f t="shared" si="21"/>
        <v>250</v>
      </c>
      <c r="G154" s="7">
        <f t="shared" si="24"/>
        <v>2</v>
      </c>
      <c r="H154" s="41" cm="1">
        <f t="array" ref="H154">INDEX(Archetypes!$F$8:$F$16,$G154)</f>
        <v>137.5</v>
      </c>
      <c r="I154" s="25">
        <f>1*(COUNTIFS($A$18:$A154,$A154,$F$18:$F154,$F154,$G$18:$G154,$G154)=1)</f>
        <v>1</v>
      </c>
      <c r="J154" s="7">
        <f t="shared" si="18"/>
        <v>0</v>
      </c>
      <c r="K154">
        <f t="shared" si="22"/>
        <v>0</v>
      </c>
    </row>
    <row r="155" spans="1:11" x14ac:dyDescent="0.35">
      <c r="A155" s="3">
        <f t="shared" si="25"/>
        <v>7500</v>
      </c>
      <c r="B155" s="3">
        <f t="shared" si="19"/>
        <v>150</v>
      </c>
      <c r="C155" s="38">
        <f t="shared" si="23"/>
        <v>20.547945205479451</v>
      </c>
      <c r="D155" s="6">
        <f t="shared" si="20"/>
        <v>150</v>
      </c>
      <c r="E155" s="6"/>
      <c r="F155" s="6">
        <f t="shared" si="21"/>
        <v>250</v>
      </c>
      <c r="G155" s="7">
        <f t="shared" si="24"/>
        <v>3</v>
      </c>
      <c r="H155" s="41" cm="1">
        <f t="array" ref="H155">INDEX(Archetypes!$F$8:$F$16,$G155)</f>
        <v>163.1</v>
      </c>
      <c r="I155" s="25">
        <f>1*(COUNTIFS($A$18:$A155,$A155,$F$18:$F155,$F155,$G$18:$G155,$G155)=1)</f>
        <v>1</v>
      </c>
      <c r="J155" s="7">
        <f t="shared" si="18"/>
        <v>0</v>
      </c>
      <c r="K155">
        <f t="shared" si="22"/>
        <v>0</v>
      </c>
    </row>
    <row r="156" spans="1:11" x14ac:dyDescent="0.35">
      <c r="A156" s="3">
        <f t="shared" si="25"/>
        <v>7500</v>
      </c>
      <c r="B156" s="3">
        <f t="shared" si="19"/>
        <v>150</v>
      </c>
      <c r="C156" s="38">
        <f t="shared" si="23"/>
        <v>20.547945205479451</v>
      </c>
      <c r="D156" s="6">
        <f t="shared" si="20"/>
        <v>150</v>
      </c>
      <c r="E156" s="6"/>
      <c r="F156" s="6">
        <f t="shared" si="21"/>
        <v>250</v>
      </c>
      <c r="G156" s="7">
        <f t="shared" si="24"/>
        <v>4</v>
      </c>
      <c r="H156" s="41" cm="1">
        <f t="array" ref="H156">INDEX(Archetypes!$F$8:$F$16,$G156)</f>
        <v>188.9</v>
      </c>
      <c r="I156" s="25">
        <f>1*(COUNTIFS($A$18:$A156,$A156,$F$18:$F156,$F156,$G$18:$G156,$G156)=1)</f>
        <v>1</v>
      </c>
      <c r="J156" s="7">
        <f t="shared" si="18"/>
        <v>0</v>
      </c>
      <c r="K156">
        <f t="shared" si="22"/>
        <v>0</v>
      </c>
    </row>
    <row r="157" spans="1:11" x14ac:dyDescent="0.35">
      <c r="A157" s="3">
        <f t="shared" si="25"/>
        <v>7500</v>
      </c>
      <c r="B157" s="3">
        <f t="shared" si="19"/>
        <v>150</v>
      </c>
      <c r="C157" s="38">
        <f t="shared" si="23"/>
        <v>20.547945205479451</v>
      </c>
      <c r="D157" s="6">
        <f t="shared" si="20"/>
        <v>150</v>
      </c>
      <c r="E157" s="6"/>
      <c r="F157" s="6">
        <f t="shared" si="21"/>
        <v>250</v>
      </c>
      <c r="G157" s="7">
        <f t="shared" si="24"/>
        <v>5</v>
      </c>
      <c r="H157" s="41" cm="1">
        <f t="array" ref="H157">INDEX(Archetypes!$F$8:$F$16,$G157)</f>
        <v>213.7</v>
      </c>
      <c r="I157" s="25">
        <f>1*(COUNTIFS($A$18:$A157,$A157,$F$18:$F157,$F157,$G$18:$G157,$G157)=1)</f>
        <v>1</v>
      </c>
      <c r="J157" s="7">
        <f t="shared" si="18"/>
        <v>0</v>
      </c>
      <c r="K157">
        <f t="shared" si="22"/>
        <v>0</v>
      </c>
    </row>
    <row r="158" spans="1:11" x14ac:dyDescent="0.35">
      <c r="A158" s="3">
        <f t="shared" si="25"/>
        <v>7500</v>
      </c>
      <c r="B158" s="3">
        <f t="shared" si="19"/>
        <v>150</v>
      </c>
      <c r="C158" s="38">
        <f t="shared" si="23"/>
        <v>20.547945205479451</v>
      </c>
      <c r="D158" s="6">
        <f t="shared" si="20"/>
        <v>150</v>
      </c>
      <c r="E158" s="6"/>
      <c r="F158" s="6">
        <f t="shared" si="21"/>
        <v>250</v>
      </c>
      <c r="G158" s="7">
        <f t="shared" si="24"/>
        <v>6</v>
      </c>
      <c r="H158" s="41" cm="1">
        <f t="array" ref="H158">INDEX(Archetypes!$F$8:$F$16,$G158)</f>
        <v>239.1</v>
      </c>
      <c r="I158" s="25">
        <f>1*(COUNTIFS($A$18:$A158,$A158,$F$18:$F158,$F158,$G$18:$G158,$G158)=1)</f>
        <v>1</v>
      </c>
      <c r="J158" s="7">
        <f t="shared" si="18"/>
        <v>0</v>
      </c>
      <c r="K158">
        <f t="shared" si="22"/>
        <v>0</v>
      </c>
    </row>
    <row r="159" spans="1:11" x14ac:dyDescent="0.35">
      <c r="A159" s="3">
        <f t="shared" si="25"/>
        <v>7500</v>
      </c>
      <c r="B159" s="3">
        <f t="shared" si="19"/>
        <v>150</v>
      </c>
      <c r="C159" s="38">
        <f t="shared" si="23"/>
        <v>20.547945205479451</v>
      </c>
      <c r="D159" s="6">
        <f t="shared" si="20"/>
        <v>150</v>
      </c>
      <c r="E159" s="6"/>
      <c r="F159" s="6">
        <f t="shared" si="21"/>
        <v>250</v>
      </c>
      <c r="G159" s="7">
        <f t="shared" si="24"/>
        <v>7</v>
      </c>
      <c r="H159" s="79" cm="1">
        <f t="array" ref="H159">INDEX(Archetypes!$F$8:$F$16,$G159)</f>
        <v>262.60000000000002</v>
      </c>
      <c r="I159" s="25">
        <f>1*(COUNTIFS($A$18:$A159,$A159,$F$18:$F159,$F159,$G$18:$G159,$G159)=1)</f>
        <v>1</v>
      </c>
      <c r="J159" s="7">
        <f t="shared" si="18"/>
        <v>1</v>
      </c>
      <c r="K159">
        <f t="shared" si="22"/>
        <v>1</v>
      </c>
    </row>
    <row r="160" spans="1:11" x14ac:dyDescent="0.35">
      <c r="A160" s="3">
        <f t="shared" si="25"/>
        <v>7500</v>
      </c>
      <c r="B160" s="3">
        <f t="shared" si="19"/>
        <v>150</v>
      </c>
      <c r="C160" s="38">
        <f t="shared" si="23"/>
        <v>20.547945205479451</v>
      </c>
      <c r="D160" s="6">
        <f t="shared" si="20"/>
        <v>150</v>
      </c>
      <c r="E160" s="6"/>
      <c r="F160" s="6">
        <f t="shared" si="21"/>
        <v>250</v>
      </c>
      <c r="G160" s="7">
        <f t="shared" si="24"/>
        <v>8</v>
      </c>
      <c r="H160" s="79" cm="1">
        <f t="array" ref="H160">INDEX(Archetypes!$F$8:$F$16,$G160)</f>
        <v>285.8</v>
      </c>
      <c r="I160" s="25">
        <f>1*(COUNTIFS($A$18:$A160,$A160,$F$18:$F160,$F160,$G$18:$G160,$G160)=1)</f>
        <v>1</v>
      </c>
      <c r="J160" s="7">
        <f t="shared" si="18"/>
        <v>1</v>
      </c>
      <c r="K160">
        <f t="shared" si="22"/>
        <v>1</v>
      </c>
    </row>
    <row r="161" spans="1:11" x14ac:dyDescent="0.35">
      <c r="A161" s="3">
        <f t="shared" si="25"/>
        <v>7500</v>
      </c>
      <c r="B161" s="3">
        <f t="shared" si="19"/>
        <v>150</v>
      </c>
      <c r="C161" s="38">
        <f t="shared" si="23"/>
        <v>20.547945205479451</v>
      </c>
      <c r="D161" s="6">
        <f t="shared" si="20"/>
        <v>150</v>
      </c>
      <c r="E161" s="6"/>
      <c r="F161" s="6">
        <f t="shared" si="21"/>
        <v>250</v>
      </c>
      <c r="G161" s="7">
        <f t="shared" si="24"/>
        <v>9</v>
      </c>
      <c r="H161" s="79" cm="1">
        <f t="array" ref="H161">INDEX(Archetypes!$F$8:$F$16,$G161)</f>
        <v>312.60000000000002</v>
      </c>
      <c r="I161" s="25">
        <f>1*(COUNTIFS($A$18:$A161,$A161,$F$18:$F161,$F161,$G$18:$G161,$G161)=1)</f>
        <v>1</v>
      </c>
      <c r="J161" s="7">
        <f t="shared" si="18"/>
        <v>1</v>
      </c>
      <c r="K161">
        <f t="shared" si="22"/>
        <v>1</v>
      </c>
    </row>
    <row r="162" spans="1:11" x14ac:dyDescent="0.35">
      <c r="A162" s="3">
        <f t="shared" si="25"/>
        <v>7500</v>
      </c>
      <c r="B162" s="3">
        <f t="shared" si="19"/>
        <v>165</v>
      </c>
      <c r="C162" s="38">
        <f t="shared" si="23"/>
        <v>20.547945205479451</v>
      </c>
      <c r="D162" s="6">
        <f t="shared" si="20"/>
        <v>165</v>
      </c>
      <c r="E162" s="6"/>
      <c r="F162" s="6">
        <f t="shared" si="21"/>
        <v>275</v>
      </c>
      <c r="G162" s="7">
        <f t="shared" si="24"/>
        <v>1</v>
      </c>
      <c r="H162" s="41" cm="1">
        <f t="array" ref="H162">INDEX(Archetypes!$F$8:$F$16,$G162)</f>
        <v>113.9</v>
      </c>
      <c r="I162" s="25">
        <f>1*(COUNTIFS($A$18:$A162,$A162,$F$18:$F162,$F162,$G$18:$G162,$G162)=1)</f>
        <v>1</v>
      </c>
      <c r="J162" s="7">
        <f t="shared" si="18"/>
        <v>0</v>
      </c>
      <c r="K162">
        <f t="shared" si="22"/>
        <v>0</v>
      </c>
    </row>
    <row r="163" spans="1:11" x14ac:dyDescent="0.35">
      <c r="A163" s="3">
        <f t="shared" si="25"/>
        <v>7500</v>
      </c>
      <c r="B163" s="3">
        <f t="shared" si="19"/>
        <v>165</v>
      </c>
      <c r="C163" s="38">
        <f t="shared" si="23"/>
        <v>20.547945205479451</v>
      </c>
      <c r="D163" s="6">
        <f t="shared" si="20"/>
        <v>165</v>
      </c>
      <c r="E163" s="6"/>
      <c r="F163" s="6">
        <f t="shared" si="21"/>
        <v>275</v>
      </c>
      <c r="G163" s="7">
        <f t="shared" si="24"/>
        <v>2</v>
      </c>
      <c r="H163" s="41" cm="1">
        <f t="array" ref="H163">INDEX(Archetypes!$F$8:$F$16,$G163)</f>
        <v>137.5</v>
      </c>
      <c r="I163" s="25">
        <f>1*(COUNTIFS($A$18:$A163,$A163,$F$18:$F163,$F163,$G$18:$G163,$G163)=1)</f>
        <v>1</v>
      </c>
      <c r="J163" s="7">
        <f t="shared" si="18"/>
        <v>0</v>
      </c>
      <c r="K163">
        <f t="shared" si="22"/>
        <v>0</v>
      </c>
    </row>
    <row r="164" spans="1:11" x14ac:dyDescent="0.35">
      <c r="A164" s="3">
        <f t="shared" si="25"/>
        <v>7500</v>
      </c>
      <c r="B164" s="3">
        <f t="shared" si="19"/>
        <v>165</v>
      </c>
      <c r="C164" s="38">
        <f t="shared" si="23"/>
        <v>20.547945205479451</v>
      </c>
      <c r="D164" s="6">
        <f t="shared" si="20"/>
        <v>165</v>
      </c>
      <c r="E164" s="6"/>
      <c r="F164" s="6">
        <f t="shared" si="21"/>
        <v>275</v>
      </c>
      <c r="G164" s="7">
        <f t="shared" si="24"/>
        <v>3</v>
      </c>
      <c r="H164" s="41" cm="1">
        <f t="array" ref="H164">INDEX(Archetypes!$F$8:$F$16,$G164)</f>
        <v>163.1</v>
      </c>
      <c r="I164" s="25">
        <f>1*(COUNTIFS($A$18:$A164,$A164,$F$18:$F164,$F164,$G$18:$G164,$G164)=1)</f>
        <v>1</v>
      </c>
      <c r="J164" s="7">
        <f t="shared" si="18"/>
        <v>0</v>
      </c>
      <c r="K164">
        <f t="shared" si="22"/>
        <v>0</v>
      </c>
    </row>
    <row r="165" spans="1:11" x14ac:dyDescent="0.35">
      <c r="A165" s="3">
        <f t="shared" si="25"/>
        <v>7500</v>
      </c>
      <c r="B165" s="3">
        <f t="shared" si="19"/>
        <v>165</v>
      </c>
      <c r="C165" s="38">
        <f t="shared" si="23"/>
        <v>20.547945205479451</v>
      </c>
      <c r="D165" s="6">
        <f t="shared" si="20"/>
        <v>165</v>
      </c>
      <c r="E165" s="6"/>
      <c r="F165" s="6">
        <f t="shared" si="21"/>
        <v>275</v>
      </c>
      <c r="G165" s="7">
        <f t="shared" si="24"/>
        <v>4</v>
      </c>
      <c r="H165" s="41" cm="1">
        <f t="array" ref="H165">INDEX(Archetypes!$F$8:$F$16,$G165)</f>
        <v>188.9</v>
      </c>
      <c r="I165" s="25">
        <f>1*(COUNTIFS($A$18:$A165,$A165,$F$18:$F165,$F165,$G$18:$G165,$G165)=1)</f>
        <v>1</v>
      </c>
      <c r="J165" s="7">
        <f t="shared" si="18"/>
        <v>0</v>
      </c>
      <c r="K165">
        <f t="shared" si="22"/>
        <v>0</v>
      </c>
    </row>
    <row r="166" spans="1:11" x14ac:dyDescent="0.35">
      <c r="A166" s="3">
        <f t="shared" si="25"/>
        <v>7500</v>
      </c>
      <c r="B166" s="3">
        <f t="shared" si="19"/>
        <v>165</v>
      </c>
      <c r="C166" s="38">
        <f t="shared" si="23"/>
        <v>20.547945205479451</v>
      </c>
      <c r="D166" s="6">
        <f t="shared" si="20"/>
        <v>165</v>
      </c>
      <c r="E166" s="6"/>
      <c r="F166" s="6">
        <f t="shared" si="21"/>
        <v>275</v>
      </c>
      <c r="G166" s="7">
        <f t="shared" si="24"/>
        <v>5</v>
      </c>
      <c r="H166" s="41" cm="1">
        <f t="array" ref="H166">INDEX(Archetypes!$F$8:$F$16,$G166)</f>
        <v>213.7</v>
      </c>
      <c r="I166" s="25">
        <f>1*(COUNTIFS($A$18:$A166,$A166,$F$18:$F166,$F166,$G$18:$G166,$G166)=1)</f>
        <v>1</v>
      </c>
      <c r="J166" s="7">
        <f t="shared" si="18"/>
        <v>0</v>
      </c>
      <c r="K166">
        <f t="shared" si="22"/>
        <v>0</v>
      </c>
    </row>
    <row r="167" spans="1:11" x14ac:dyDescent="0.35">
      <c r="A167" s="3">
        <f t="shared" si="25"/>
        <v>7500</v>
      </c>
      <c r="B167" s="3">
        <f t="shared" si="19"/>
        <v>165</v>
      </c>
      <c r="C167" s="38">
        <f t="shared" si="23"/>
        <v>20.547945205479451</v>
      </c>
      <c r="D167" s="6">
        <f t="shared" si="20"/>
        <v>165</v>
      </c>
      <c r="E167" s="6"/>
      <c r="F167" s="6">
        <f t="shared" si="21"/>
        <v>275</v>
      </c>
      <c r="G167" s="7">
        <f t="shared" si="24"/>
        <v>6</v>
      </c>
      <c r="H167" s="41" cm="1">
        <f t="array" ref="H167">INDEX(Archetypes!$F$8:$F$16,$G167)</f>
        <v>239.1</v>
      </c>
      <c r="I167" s="25">
        <f>1*(COUNTIFS($A$18:$A167,$A167,$F$18:$F167,$F167,$G$18:$G167,$G167)=1)</f>
        <v>1</v>
      </c>
      <c r="J167" s="7">
        <f t="shared" si="18"/>
        <v>0</v>
      </c>
      <c r="K167">
        <f t="shared" si="22"/>
        <v>0</v>
      </c>
    </row>
    <row r="168" spans="1:11" x14ac:dyDescent="0.35">
      <c r="A168" s="3">
        <f t="shared" si="25"/>
        <v>7500</v>
      </c>
      <c r="B168" s="3">
        <f t="shared" si="19"/>
        <v>165</v>
      </c>
      <c r="C168" s="38">
        <f t="shared" si="23"/>
        <v>20.547945205479451</v>
      </c>
      <c r="D168" s="6">
        <f t="shared" si="20"/>
        <v>165</v>
      </c>
      <c r="E168" s="6"/>
      <c r="F168" s="6">
        <f t="shared" si="21"/>
        <v>275</v>
      </c>
      <c r="G168" s="7">
        <f t="shared" si="24"/>
        <v>7</v>
      </c>
      <c r="H168" s="41" cm="1">
        <f t="array" ref="H168">INDEX(Archetypes!$F$8:$F$16,$G168)</f>
        <v>262.60000000000002</v>
      </c>
      <c r="I168" s="25">
        <f>1*(COUNTIFS($A$18:$A168,$A168,$F$18:$F168,$F168,$G$18:$G168,$G168)=1)</f>
        <v>1</v>
      </c>
      <c r="J168" s="7">
        <f t="shared" si="18"/>
        <v>0</v>
      </c>
      <c r="K168">
        <f t="shared" si="22"/>
        <v>0</v>
      </c>
    </row>
    <row r="169" spans="1:11" x14ac:dyDescent="0.35">
      <c r="A169" s="3">
        <f t="shared" si="25"/>
        <v>7500</v>
      </c>
      <c r="B169" s="3">
        <f t="shared" si="19"/>
        <v>165</v>
      </c>
      <c r="C169" s="38">
        <f t="shared" si="23"/>
        <v>20.547945205479451</v>
      </c>
      <c r="D169" s="6">
        <f t="shared" si="20"/>
        <v>165</v>
      </c>
      <c r="E169" s="6"/>
      <c r="F169" s="6">
        <f t="shared" si="21"/>
        <v>275</v>
      </c>
      <c r="G169" s="7">
        <f t="shared" si="24"/>
        <v>8</v>
      </c>
      <c r="H169" s="79" cm="1">
        <f t="array" ref="H169">INDEX(Archetypes!$F$8:$F$16,$G169)</f>
        <v>285.8</v>
      </c>
      <c r="I169" s="25">
        <f>1*(COUNTIFS($A$18:$A169,$A169,$F$18:$F169,$F169,$G$18:$G169,$G169)=1)</f>
        <v>1</v>
      </c>
      <c r="J169" s="7">
        <f t="shared" si="18"/>
        <v>1</v>
      </c>
      <c r="K169">
        <f t="shared" si="22"/>
        <v>1</v>
      </c>
    </row>
    <row r="170" spans="1:11" x14ac:dyDescent="0.35">
      <c r="A170" s="3">
        <f t="shared" si="25"/>
        <v>7500</v>
      </c>
      <c r="B170" s="3">
        <f t="shared" si="19"/>
        <v>165</v>
      </c>
      <c r="C170" s="38">
        <f t="shared" si="23"/>
        <v>20.547945205479451</v>
      </c>
      <c r="D170" s="6">
        <f t="shared" si="20"/>
        <v>165</v>
      </c>
      <c r="E170" s="6"/>
      <c r="F170" s="6">
        <f t="shared" si="21"/>
        <v>275</v>
      </c>
      <c r="G170" s="7">
        <f t="shared" si="24"/>
        <v>9</v>
      </c>
      <c r="H170" s="79" cm="1">
        <f t="array" ref="H170">INDEX(Archetypes!$F$8:$F$16,$G170)</f>
        <v>312.60000000000002</v>
      </c>
      <c r="I170" s="25">
        <f>1*(COUNTIFS($A$18:$A170,$A170,$F$18:$F170,$F170,$G$18:$G170,$G170)=1)</f>
        <v>1</v>
      </c>
      <c r="J170" s="7">
        <f t="shared" si="18"/>
        <v>1</v>
      </c>
      <c r="K170">
        <f t="shared" si="22"/>
        <v>1</v>
      </c>
    </row>
    <row r="171" spans="1:11" x14ac:dyDescent="0.35">
      <c r="A171" s="3">
        <f t="shared" si="25"/>
        <v>7500</v>
      </c>
      <c r="B171" s="3">
        <f t="shared" si="19"/>
        <v>180</v>
      </c>
      <c r="C171" s="38">
        <f t="shared" si="23"/>
        <v>20.547945205479451</v>
      </c>
      <c r="D171" s="6">
        <f t="shared" si="20"/>
        <v>180</v>
      </c>
      <c r="E171" s="6"/>
      <c r="F171" s="6">
        <f t="shared" si="21"/>
        <v>300</v>
      </c>
      <c r="G171" s="7">
        <f t="shared" si="24"/>
        <v>1</v>
      </c>
      <c r="H171" s="41" cm="1">
        <f t="array" ref="H171">INDEX(Archetypes!$F$8:$F$16,$G171)</f>
        <v>113.9</v>
      </c>
      <c r="I171" s="25">
        <f>1*(COUNTIFS($A$18:$A171,$A171,$F$18:$F171,$F171,$G$18:$G171,$G171)=1)</f>
        <v>1</v>
      </c>
      <c r="J171" s="7">
        <f t="shared" si="18"/>
        <v>0</v>
      </c>
      <c r="K171">
        <f t="shared" si="22"/>
        <v>0</v>
      </c>
    </row>
    <row r="172" spans="1:11" x14ac:dyDescent="0.35">
      <c r="A172" s="3">
        <f t="shared" si="25"/>
        <v>7500</v>
      </c>
      <c r="B172" s="3">
        <f t="shared" si="19"/>
        <v>180</v>
      </c>
      <c r="C172" s="38">
        <f t="shared" si="23"/>
        <v>20.547945205479451</v>
      </c>
      <c r="D172" s="6">
        <f t="shared" si="20"/>
        <v>180</v>
      </c>
      <c r="E172" s="6"/>
      <c r="F172" s="6">
        <f t="shared" si="21"/>
        <v>300</v>
      </c>
      <c r="G172" s="7">
        <f t="shared" si="24"/>
        <v>2</v>
      </c>
      <c r="H172" s="41" cm="1">
        <f t="array" ref="H172">INDEX(Archetypes!$F$8:$F$16,$G172)</f>
        <v>137.5</v>
      </c>
      <c r="I172" s="25">
        <f>1*(COUNTIFS($A$18:$A172,$A172,$F$18:$F172,$F172,$G$18:$G172,$G172)=1)</f>
        <v>1</v>
      </c>
      <c r="J172" s="7">
        <f t="shared" si="18"/>
        <v>0</v>
      </c>
      <c r="K172">
        <f t="shared" si="22"/>
        <v>0</v>
      </c>
    </row>
    <row r="173" spans="1:11" x14ac:dyDescent="0.35">
      <c r="A173" s="3">
        <f t="shared" si="25"/>
        <v>7500</v>
      </c>
      <c r="B173" s="3">
        <f t="shared" si="19"/>
        <v>180</v>
      </c>
      <c r="C173" s="38">
        <f t="shared" si="23"/>
        <v>20.547945205479451</v>
      </c>
      <c r="D173" s="6">
        <f t="shared" si="20"/>
        <v>180</v>
      </c>
      <c r="E173" s="6"/>
      <c r="F173" s="6">
        <f t="shared" si="21"/>
        <v>300</v>
      </c>
      <c r="G173" s="7">
        <f t="shared" si="24"/>
        <v>3</v>
      </c>
      <c r="H173" s="41" cm="1">
        <f t="array" ref="H173">INDEX(Archetypes!$F$8:$F$16,$G173)</f>
        <v>163.1</v>
      </c>
      <c r="I173" s="25">
        <f>1*(COUNTIFS($A$18:$A173,$A173,$F$18:$F173,$F173,$G$18:$G173,$G173)=1)</f>
        <v>1</v>
      </c>
      <c r="J173" s="7">
        <f t="shared" si="18"/>
        <v>0</v>
      </c>
      <c r="K173">
        <f t="shared" si="22"/>
        <v>0</v>
      </c>
    </row>
    <row r="174" spans="1:11" x14ac:dyDescent="0.35">
      <c r="A174" s="3">
        <f t="shared" si="25"/>
        <v>7500</v>
      </c>
      <c r="B174" s="3">
        <f t="shared" si="19"/>
        <v>180</v>
      </c>
      <c r="C174" s="38">
        <f t="shared" si="23"/>
        <v>20.547945205479451</v>
      </c>
      <c r="D174" s="6">
        <f t="shared" si="20"/>
        <v>180</v>
      </c>
      <c r="E174" s="6"/>
      <c r="F174" s="6">
        <f t="shared" si="21"/>
        <v>300</v>
      </c>
      <c r="G174" s="7">
        <f t="shared" si="24"/>
        <v>4</v>
      </c>
      <c r="H174" s="41" cm="1">
        <f t="array" ref="H174">INDEX(Archetypes!$F$8:$F$16,$G174)</f>
        <v>188.9</v>
      </c>
      <c r="I174" s="25">
        <f>1*(COUNTIFS($A$18:$A174,$A174,$F$18:$F174,$F174,$G$18:$G174,$G174)=1)</f>
        <v>1</v>
      </c>
      <c r="J174" s="7">
        <f t="shared" si="18"/>
        <v>0</v>
      </c>
      <c r="K174">
        <f t="shared" si="22"/>
        <v>0</v>
      </c>
    </row>
    <row r="175" spans="1:11" x14ac:dyDescent="0.35">
      <c r="A175" s="3">
        <f t="shared" si="25"/>
        <v>7500</v>
      </c>
      <c r="B175" s="3">
        <f t="shared" si="19"/>
        <v>180</v>
      </c>
      <c r="C175" s="38">
        <f t="shared" si="23"/>
        <v>20.547945205479451</v>
      </c>
      <c r="D175" s="6">
        <f t="shared" si="20"/>
        <v>180</v>
      </c>
      <c r="E175" s="6"/>
      <c r="F175" s="6">
        <f t="shared" si="21"/>
        <v>300</v>
      </c>
      <c r="G175" s="7">
        <f t="shared" si="24"/>
        <v>5</v>
      </c>
      <c r="H175" s="41" cm="1">
        <f t="array" ref="H175">INDEX(Archetypes!$F$8:$F$16,$G175)</f>
        <v>213.7</v>
      </c>
      <c r="I175" s="25">
        <f>1*(COUNTIFS($A$18:$A175,$A175,$F$18:$F175,$F175,$G$18:$G175,$G175)=1)</f>
        <v>1</v>
      </c>
      <c r="J175" s="7">
        <f t="shared" si="18"/>
        <v>0</v>
      </c>
      <c r="K175">
        <f t="shared" si="22"/>
        <v>0</v>
      </c>
    </row>
    <row r="176" spans="1:11" x14ac:dyDescent="0.35">
      <c r="A176" s="3">
        <f t="shared" si="25"/>
        <v>7500</v>
      </c>
      <c r="B176" s="3">
        <f t="shared" si="19"/>
        <v>180</v>
      </c>
      <c r="C176" s="38">
        <f t="shared" si="23"/>
        <v>20.547945205479451</v>
      </c>
      <c r="D176" s="6">
        <f t="shared" si="20"/>
        <v>180</v>
      </c>
      <c r="E176" s="6"/>
      <c r="F176" s="6">
        <f t="shared" si="21"/>
        <v>300</v>
      </c>
      <c r="G176" s="7">
        <f t="shared" si="24"/>
        <v>6</v>
      </c>
      <c r="H176" s="41" cm="1">
        <f t="array" ref="H176">INDEX(Archetypes!$F$8:$F$16,$G176)</f>
        <v>239.1</v>
      </c>
      <c r="I176" s="25">
        <f>1*(COUNTIFS($A$18:$A176,$A176,$F$18:$F176,$F176,$G$18:$G176,$G176)=1)</f>
        <v>1</v>
      </c>
      <c r="J176" s="7">
        <f t="shared" si="18"/>
        <v>0</v>
      </c>
      <c r="K176">
        <f t="shared" si="22"/>
        <v>0</v>
      </c>
    </row>
    <row r="177" spans="1:11" x14ac:dyDescent="0.35">
      <c r="A177" s="3">
        <f t="shared" si="25"/>
        <v>7500</v>
      </c>
      <c r="B177" s="3">
        <f t="shared" si="19"/>
        <v>180</v>
      </c>
      <c r="C177" s="38">
        <f t="shared" si="23"/>
        <v>20.547945205479451</v>
      </c>
      <c r="D177" s="6">
        <f t="shared" si="20"/>
        <v>180</v>
      </c>
      <c r="E177" s="6"/>
      <c r="F177" s="6">
        <f t="shared" si="21"/>
        <v>300</v>
      </c>
      <c r="G177" s="7">
        <f t="shared" si="24"/>
        <v>7</v>
      </c>
      <c r="H177" s="41" cm="1">
        <f t="array" ref="H177">INDEX(Archetypes!$F$8:$F$16,$G177)</f>
        <v>262.60000000000002</v>
      </c>
      <c r="I177" s="25">
        <f>1*(COUNTIFS($A$18:$A177,$A177,$F$18:$F177,$F177,$G$18:$G177,$G177)=1)</f>
        <v>1</v>
      </c>
      <c r="J177" s="7">
        <f t="shared" si="18"/>
        <v>0</v>
      </c>
      <c r="K177">
        <f t="shared" si="22"/>
        <v>0</v>
      </c>
    </row>
    <row r="178" spans="1:11" x14ac:dyDescent="0.35">
      <c r="A178" s="3">
        <f t="shared" si="25"/>
        <v>7500</v>
      </c>
      <c r="B178" s="3">
        <f t="shared" si="19"/>
        <v>180</v>
      </c>
      <c r="C178" s="38">
        <f t="shared" si="23"/>
        <v>20.547945205479451</v>
      </c>
      <c r="D178" s="6">
        <f t="shared" si="20"/>
        <v>180</v>
      </c>
      <c r="E178" s="6"/>
      <c r="F178" s="6">
        <f t="shared" si="21"/>
        <v>300</v>
      </c>
      <c r="G178" s="7">
        <f t="shared" si="24"/>
        <v>8</v>
      </c>
      <c r="H178" s="41" cm="1">
        <f t="array" ref="H178">INDEX(Archetypes!$F$8:$F$16,$G178)</f>
        <v>285.8</v>
      </c>
      <c r="I178" s="25">
        <f>1*(COUNTIFS($A$18:$A178,$A178,$F$18:$F178,$F178,$G$18:$G178,$G178)=1)</f>
        <v>1</v>
      </c>
      <c r="J178" s="7">
        <f t="shared" si="18"/>
        <v>0</v>
      </c>
      <c r="K178">
        <f t="shared" si="22"/>
        <v>0</v>
      </c>
    </row>
    <row r="179" spans="1:11" x14ac:dyDescent="0.35">
      <c r="A179" s="3">
        <f t="shared" si="25"/>
        <v>7500</v>
      </c>
      <c r="B179" s="3">
        <f t="shared" si="19"/>
        <v>180</v>
      </c>
      <c r="C179" s="38">
        <f t="shared" si="23"/>
        <v>20.547945205479451</v>
      </c>
      <c r="D179" s="6">
        <f t="shared" si="20"/>
        <v>180</v>
      </c>
      <c r="E179" s="6"/>
      <c r="F179" s="6">
        <f t="shared" si="21"/>
        <v>300</v>
      </c>
      <c r="G179" s="7">
        <f t="shared" si="24"/>
        <v>9</v>
      </c>
      <c r="H179" s="79" cm="1">
        <f t="array" ref="H179">INDEX(Archetypes!$F$8:$F$16,$G179)</f>
        <v>312.60000000000002</v>
      </c>
      <c r="I179" s="25">
        <f>1*(COUNTIFS($A$18:$A179,$A179,$F$18:$F179,$F179,$G$18:$G179,$G179)=1)</f>
        <v>1</v>
      </c>
      <c r="J179" s="7">
        <f t="shared" si="18"/>
        <v>1</v>
      </c>
      <c r="K179">
        <f t="shared" si="22"/>
        <v>1</v>
      </c>
    </row>
    <row r="180" spans="1:11" x14ac:dyDescent="0.35">
      <c r="A180" s="3">
        <f t="shared" si="25"/>
        <v>10000</v>
      </c>
      <c r="B180" s="3">
        <f t="shared" si="19"/>
        <v>60</v>
      </c>
      <c r="C180" s="38">
        <f t="shared" si="23"/>
        <v>27.397260273972602</v>
      </c>
      <c r="D180" s="6">
        <f t="shared" si="20"/>
        <v>60</v>
      </c>
      <c r="E180" s="6"/>
      <c r="F180" s="6">
        <f t="shared" si="21"/>
        <v>100</v>
      </c>
      <c r="G180" s="7">
        <f t="shared" si="24"/>
        <v>1</v>
      </c>
      <c r="H180" s="79" cm="1">
        <f t="array" ref="H180">INDEX(Archetypes!$F$8:$F$16,$G180)</f>
        <v>113.9</v>
      </c>
      <c r="I180" s="25">
        <f>1*(COUNTIFS($A$18:$A180,$A180,$F$18:$F180,$F180,$G$18:$G180,$G180)=1)</f>
        <v>1</v>
      </c>
      <c r="J180" s="7">
        <f t="shared" si="18"/>
        <v>1</v>
      </c>
      <c r="K180">
        <f t="shared" si="22"/>
        <v>1</v>
      </c>
    </row>
    <row r="181" spans="1:11" x14ac:dyDescent="0.35">
      <c r="A181" s="3">
        <f t="shared" si="25"/>
        <v>10000</v>
      </c>
      <c r="B181" s="3">
        <f t="shared" si="19"/>
        <v>60</v>
      </c>
      <c r="C181" s="38">
        <f t="shared" si="23"/>
        <v>27.397260273972602</v>
      </c>
      <c r="D181" s="6">
        <f t="shared" si="20"/>
        <v>60</v>
      </c>
      <c r="E181" s="6"/>
      <c r="F181" s="6">
        <f t="shared" si="21"/>
        <v>100</v>
      </c>
      <c r="G181" s="7">
        <f t="shared" si="24"/>
        <v>2</v>
      </c>
      <c r="H181" s="79" cm="1">
        <f t="array" ref="H181">INDEX(Archetypes!$F$8:$F$16,$G181)</f>
        <v>137.5</v>
      </c>
      <c r="I181" s="25">
        <f>1*(COUNTIFS($A$18:$A181,$A181,$F$18:$F181,$F181,$G$18:$G181,$G181)=1)</f>
        <v>1</v>
      </c>
      <c r="J181" s="7">
        <f t="shared" si="18"/>
        <v>1</v>
      </c>
      <c r="K181">
        <f t="shared" si="22"/>
        <v>1</v>
      </c>
    </row>
    <row r="182" spans="1:11" x14ac:dyDescent="0.35">
      <c r="A182" s="3">
        <f t="shared" si="25"/>
        <v>10000</v>
      </c>
      <c r="B182" s="3">
        <f t="shared" si="19"/>
        <v>60</v>
      </c>
      <c r="C182" s="38">
        <f t="shared" si="23"/>
        <v>27.397260273972602</v>
      </c>
      <c r="D182" s="6">
        <f t="shared" si="20"/>
        <v>60</v>
      </c>
      <c r="E182" s="6"/>
      <c r="F182" s="6">
        <f t="shared" si="21"/>
        <v>100</v>
      </c>
      <c r="G182" s="7">
        <f t="shared" si="24"/>
        <v>3</v>
      </c>
      <c r="H182" s="79" cm="1">
        <f t="array" ref="H182">INDEX(Archetypes!$F$8:$F$16,$G182)</f>
        <v>163.1</v>
      </c>
      <c r="I182" s="25">
        <f>1*(COUNTIFS($A$18:$A182,$A182,$F$18:$F182,$F182,$G$18:$G182,$G182)=1)</f>
        <v>1</v>
      </c>
      <c r="J182" s="7">
        <f t="shared" si="18"/>
        <v>1</v>
      </c>
      <c r="K182">
        <f t="shared" si="22"/>
        <v>1</v>
      </c>
    </row>
    <row r="183" spans="1:11" x14ac:dyDescent="0.35">
      <c r="A183" s="3">
        <f t="shared" si="25"/>
        <v>10000</v>
      </c>
      <c r="B183" s="3">
        <f t="shared" si="19"/>
        <v>60</v>
      </c>
      <c r="C183" s="38">
        <f t="shared" si="23"/>
        <v>27.397260273972602</v>
      </c>
      <c r="D183" s="6">
        <f t="shared" si="20"/>
        <v>60</v>
      </c>
      <c r="E183" s="6"/>
      <c r="F183" s="6">
        <f t="shared" si="21"/>
        <v>100</v>
      </c>
      <c r="G183" s="7">
        <f t="shared" si="24"/>
        <v>4</v>
      </c>
      <c r="H183" s="79" cm="1">
        <f t="array" ref="H183">INDEX(Archetypes!$F$8:$F$16,$G183)</f>
        <v>188.9</v>
      </c>
      <c r="I183" s="25">
        <f>1*(COUNTIFS($A$18:$A183,$A183,$F$18:$F183,$F183,$G$18:$G183,$G183)=1)</f>
        <v>1</v>
      </c>
      <c r="J183" s="7">
        <f t="shared" si="18"/>
        <v>1</v>
      </c>
      <c r="K183">
        <f t="shared" si="22"/>
        <v>1</v>
      </c>
    </row>
    <row r="184" spans="1:11" x14ac:dyDescent="0.35">
      <c r="A184" s="3">
        <f t="shared" si="25"/>
        <v>10000</v>
      </c>
      <c r="B184" s="3">
        <f t="shared" si="19"/>
        <v>60</v>
      </c>
      <c r="C184" s="38">
        <f t="shared" si="23"/>
        <v>27.397260273972602</v>
      </c>
      <c r="D184" s="6">
        <f t="shared" si="20"/>
        <v>60</v>
      </c>
      <c r="E184" s="6"/>
      <c r="F184" s="6">
        <f t="shared" si="21"/>
        <v>100</v>
      </c>
      <c r="G184" s="7">
        <f t="shared" si="24"/>
        <v>5</v>
      </c>
      <c r="H184" s="79" cm="1">
        <f t="array" ref="H184">INDEX(Archetypes!$F$8:$F$16,$G184)</f>
        <v>213.7</v>
      </c>
      <c r="I184" s="25">
        <f>1*(COUNTIFS($A$18:$A184,$A184,$F$18:$F184,$F184,$G$18:$G184,$G184)=1)</f>
        <v>1</v>
      </c>
      <c r="J184" s="7">
        <f t="shared" si="18"/>
        <v>1</v>
      </c>
      <c r="K184">
        <f t="shared" si="22"/>
        <v>1</v>
      </c>
    </row>
    <row r="185" spans="1:11" x14ac:dyDescent="0.35">
      <c r="A185" s="3">
        <f t="shared" si="25"/>
        <v>10000</v>
      </c>
      <c r="B185" s="3">
        <f t="shared" si="19"/>
        <v>60</v>
      </c>
      <c r="C185" s="38">
        <f t="shared" si="23"/>
        <v>27.397260273972602</v>
      </c>
      <c r="D185" s="6">
        <f t="shared" si="20"/>
        <v>60</v>
      </c>
      <c r="E185" s="6"/>
      <c r="F185" s="6">
        <f t="shared" si="21"/>
        <v>100</v>
      </c>
      <c r="G185" s="7">
        <f t="shared" si="24"/>
        <v>6</v>
      </c>
      <c r="H185" s="79" cm="1">
        <f t="array" ref="H185">INDEX(Archetypes!$F$8:$F$16,$G185)</f>
        <v>239.1</v>
      </c>
      <c r="I185" s="25">
        <f>1*(COUNTIFS($A$18:$A185,$A185,$F$18:$F185,$F185,$G$18:$G185,$G185)=1)</f>
        <v>1</v>
      </c>
      <c r="J185" s="7">
        <f t="shared" si="18"/>
        <v>1</v>
      </c>
      <c r="K185">
        <f t="shared" si="22"/>
        <v>1</v>
      </c>
    </row>
    <row r="186" spans="1:11" x14ac:dyDescent="0.35">
      <c r="A186" s="3">
        <f t="shared" si="25"/>
        <v>10000</v>
      </c>
      <c r="B186" s="3">
        <f t="shared" si="19"/>
        <v>60</v>
      </c>
      <c r="C186" s="38">
        <f t="shared" si="23"/>
        <v>27.397260273972602</v>
      </c>
      <c r="D186" s="6">
        <f t="shared" si="20"/>
        <v>60</v>
      </c>
      <c r="E186" s="6"/>
      <c r="F186" s="6">
        <f t="shared" si="21"/>
        <v>100</v>
      </c>
      <c r="G186" s="7">
        <f t="shared" si="24"/>
        <v>7</v>
      </c>
      <c r="H186" s="79" cm="1">
        <f t="array" ref="H186">INDEX(Archetypes!$F$8:$F$16,$G186)</f>
        <v>262.60000000000002</v>
      </c>
      <c r="I186" s="25">
        <f>1*(COUNTIFS($A$18:$A186,$A186,$F$18:$F186,$F186,$G$18:$G186,$G186)=1)</f>
        <v>1</v>
      </c>
      <c r="J186" s="7">
        <f t="shared" si="18"/>
        <v>1</v>
      </c>
      <c r="K186">
        <f t="shared" si="22"/>
        <v>1</v>
      </c>
    </row>
    <row r="187" spans="1:11" x14ac:dyDescent="0.35">
      <c r="A187" s="3">
        <f t="shared" si="25"/>
        <v>10000</v>
      </c>
      <c r="B187" s="3">
        <f t="shared" si="19"/>
        <v>60</v>
      </c>
      <c r="C187" s="38">
        <f t="shared" si="23"/>
        <v>27.397260273972602</v>
      </c>
      <c r="D187" s="6">
        <f t="shared" si="20"/>
        <v>60</v>
      </c>
      <c r="E187" s="6"/>
      <c r="F187" s="6">
        <f t="shared" si="21"/>
        <v>100</v>
      </c>
      <c r="G187" s="7">
        <f t="shared" si="24"/>
        <v>8</v>
      </c>
      <c r="H187" s="79" cm="1">
        <f t="array" ref="H187">INDEX(Archetypes!$F$8:$F$16,$G187)</f>
        <v>285.8</v>
      </c>
      <c r="I187" s="25">
        <f>1*(COUNTIFS($A$18:$A187,$A187,$F$18:$F187,$F187,$G$18:$G187,$G187)=1)</f>
        <v>1</v>
      </c>
      <c r="J187" s="7">
        <f t="shared" si="18"/>
        <v>1</v>
      </c>
      <c r="K187">
        <f t="shared" si="22"/>
        <v>1</v>
      </c>
    </row>
    <row r="188" spans="1:11" x14ac:dyDescent="0.35">
      <c r="A188" s="3">
        <f t="shared" si="25"/>
        <v>10000</v>
      </c>
      <c r="B188" s="3">
        <f t="shared" si="19"/>
        <v>60</v>
      </c>
      <c r="C188" s="38">
        <f t="shared" si="23"/>
        <v>27.397260273972602</v>
      </c>
      <c r="D188" s="6">
        <f t="shared" si="20"/>
        <v>60</v>
      </c>
      <c r="E188" s="6"/>
      <c r="F188" s="6">
        <f t="shared" si="21"/>
        <v>100</v>
      </c>
      <c r="G188" s="7">
        <f t="shared" si="24"/>
        <v>9</v>
      </c>
      <c r="H188" s="79" cm="1">
        <f t="array" ref="H188">INDEX(Archetypes!$F$8:$F$16,$G188)</f>
        <v>312.60000000000002</v>
      </c>
      <c r="I188" s="25">
        <f>1*(COUNTIFS($A$18:$A188,$A188,$F$18:$F188,$F188,$G$18:$G188,$G188)=1)</f>
        <v>1</v>
      </c>
      <c r="J188" s="7">
        <f t="shared" si="18"/>
        <v>1</v>
      </c>
      <c r="K188">
        <f t="shared" si="22"/>
        <v>1</v>
      </c>
    </row>
    <row r="189" spans="1:11" x14ac:dyDescent="0.35">
      <c r="A189" s="3">
        <f t="shared" si="25"/>
        <v>10000</v>
      </c>
      <c r="B189" s="3">
        <f t="shared" si="19"/>
        <v>75</v>
      </c>
      <c r="C189" s="38">
        <f t="shared" si="23"/>
        <v>27.397260273972602</v>
      </c>
      <c r="D189" s="6">
        <f t="shared" si="20"/>
        <v>75</v>
      </c>
      <c r="E189" s="6"/>
      <c r="F189" s="6">
        <f t="shared" si="21"/>
        <v>125</v>
      </c>
      <c r="G189" s="7">
        <f t="shared" si="24"/>
        <v>1</v>
      </c>
      <c r="H189" s="41" cm="1">
        <f t="array" ref="H189">INDEX(Archetypes!$F$8:$F$16,$G189)</f>
        <v>113.9</v>
      </c>
      <c r="I189" s="25">
        <f>1*(COUNTIFS($A$18:$A189,$A189,$F$18:$F189,$F189,$G$18:$G189,$G189)=1)</f>
        <v>1</v>
      </c>
      <c r="J189" s="7">
        <f t="shared" si="18"/>
        <v>0</v>
      </c>
      <c r="K189">
        <f t="shared" si="22"/>
        <v>0</v>
      </c>
    </row>
    <row r="190" spans="1:11" x14ac:dyDescent="0.35">
      <c r="A190" s="3">
        <f t="shared" si="25"/>
        <v>10000</v>
      </c>
      <c r="B190" s="3">
        <f t="shared" si="19"/>
        <v>75</v>
      </c>
      <c r="C190" s="38">
        <f t="shared" si="23"/>
        <v>27.397260273972602</v>
      </c>
      <c r="D190" s="6">
        <f t="shared" si="20"/>
        <v>75</v>
      </c>
      <c r="E190" s="6"/>
      <c r="F190" s="6">
        <f t="shared" si="21"/>
        <v>125</v>
      </c>
      <c r="G190" s="7">
        <f t="shared" si="24"/>
        <v>2</v>
      </c>
      <c r="H190" s="79" cm="1">
        <f t="array" ref="H190">INDEX(Archetypes!$F$8:$F$16,$G190)</f>
        <v>137.5</v>
      </c>
      <c r="I190" s="25">
        <f>1*(COUNTIFS($A$18:$A190,$A190,$F$18:$F190,$F190,$G$18:$G190,$G190)=1)</f>
        <v>1</v>
      </c>
      <c r="J190" s="7">
        <f t="shared" si="18"/>
        <v>1</v>
      </c>
      <c r="K190">
        <f t="shared" si="22"/>
        <v>1</v>
      </c>
    </row>
    <row r="191" spans="1:11" x14ac:dyDescent="0.35">
      <c r="A191" s="3">
        <f t="shared" si="25"/>
        <v>10000</v>
      </c>
      <c r="B191" s="3">
        <f t="shared" si="19"/>
        <v>75</v>
      </c>
      <c r="C191" s="38">
        <f t="shared" si="23"/>
        <v>27.397260273972602</v>
      </c>
      <c r="D191" s="6">
        <f t="shared" si="20"/>
        <v>75</v>
      </c>
      <c r="E191" s="6"/>
      <c r="F191" s="6">
        <f t="shared" si="21"/>
        <v>125</v>
      </c>
      <c r="G191" s="7">
        <f t="shared" si="24"/>
        <v>3</v>
      </c>
      <c r="H191" s="79" cm="1">
        <f t="array" ref="H191">INDEX(Archetypes!$F$8:$F$16,$G191)</f>
        <v>163.1</v>
      </c>
      <c r="I191" s="25">
        <f>1*(COUNTIFS($A$18:$A191,$A191,$F$18:$F191,$F191,$G$18:$G191,$G191)=1)</f>
        <v>1</v>
      </c>
      <c r="J191" s="7">
        <f t="shared" si="18"/>
        <v>1</v>
      </c>
      <c r="K191">
        <f t="shared" si="22"/>
        <v>1</v>
      </c>
    </row>
    <row r="192" spans="1:11" x14ac:dyDescent="0.35">
      <c r="A192" s="3">
        <f t="shared" si="25"/>
        <v>10000</v>
      </c>
      <c r="B192" s="3">
        <f t="shared" si="19"/>
        <v>75</v>
      </c>
      <c r="C192" s="38">
        <f t="shared" si="23"/>
        <v>27.397260273972602</v>
      </c>
      <c r="D192" s="6">
        <f t="shared" si="20"/>
        <v>75</v>
      </c>
      <c r="E192" s="6"/>
      <c r="F192" s="6">
        <f t="shared" si="21"/>
        <v>125</v>
      </c>
      <c r="G192" s="7">
        <f t="shared" si="24"/>
        <v>4</v>
      </c>
      <c r="H192" s="79" cm="1">
        <f t="array" ref="H192">INDEX(Archetypes!$F$8:$F$16,$G192)</f>
        <v>188.9</v>
      </c>
      <c r="I192" s="25">
        <f>1*(COUNTIFS($A$18:$A192,$A192,$F$18:$F192,$F192,$G$18:$G192,$G192)=1)</f>
        <v>1</v>
      </c>
      <c r="J192" s="7">
        <f t="shared" si="18"/>
        <v>1</v>
      </c>
      <c r="K192">
        <f t="shared" si="22"/>
        <v>1</v>
      </c>
    </row>
    <row r="193" spans="1:11" x14ac:dyDescent="0.35">
      <c r="A193" s="3">
        <f t="shared" si="25"/>
        <v>10000</v>
      </c>
      <c r="B193" s="3">
        <f t="shared" si="19"/>
        <v>75</v>
      </c>
      <c r="C193" s="38">
        <f t="shared" si="23"/>
        <v>27.397260273972602</v>
      </c>
      <c r="D193" s="6">
        <f t="shared" si="20"/>
        <v>75</v>
      </c>
      <c r="E193" s="6"/>
      <c r="F193" s="6">
        <f t="shared" si="21"/>
        <v>125</v>
      </c>
      <c r="G193" s="7">
        <f t="shared" si="24"/>
        <v>5</v>
      </c>
      <c r="H193" s="79" cm="1">
        <f t="array" ref="H193">INDEX(Archetypes!$F$8:$F$16,$G193)</f>
        <v>213.7</v>
      </c>
      <c r="I193" s="25">
        <f>1*(COUNTIFS($A$18:$A193,$A193,$F$18:$F193,$F193,$G$18:$G193,$G193)=1)</f>
        <v>1</v>
      </c>
      <c r="J193" s="7">
        <f t="shared" si="18"/>
        <v>1</v>
      </c>
      <c r="K193">
        <f t="shared" si="22"/>
        <v>1</v>
      </c>
    </row>
    <row r="194" spans="1:11" x14ac:dyDescent="0.35">
      <c r="A194" s="3">
        <f t="shared" si="25"/>
        <v>10000</v>
      </c>
      <c r="B194" s="3">
        <f t="shared" si="19"/>
        <v>75</v>
      </c>
      <c r="C194" s="38">
        <f t="shared" si="23"/>
        <v>27.397260273972602</v>
      </c>
      <c r="D194" s="6">
        <f t="shared" si="20"/>
        <v>75</v>
      </c>
      <c r="E194" s="6"/>
      <c r="F194" s="6">
        <f t="shared" si="21"/>
        <v>125</v>
      </c>
      <c r="G194" s="7">
        <f t="shared" si="24"/>
        <v>6</v>
      </c>
      <c r="H194" s="79" cm="1">
        <f t="array" ref="H194">INDEX(Archetypes!$F$8:$F$16,$G194)</f>
        <v>239.1</v>
      </c>
      <c r="I194" s="25">
        <f>1*(COUNTIFS($A$18:$A194,$A194,$F$18:$F194,$F194,$G$18:$G194,$G194)=1)</f>
        <v>1</v>
      </c>
      <c r="J194" s="7">
        <f t="shared" si="18"/>
        <v>1</v>
      </c>
      <c r="K194">
        <f t="shared" si="22"/>
        <v>1</v>
      </c>
    </row>
    <row r="195" spans="1:11" x14ac:dyDescent="0.35">
      <c r="A195" s="3">
        <f t="shared" si="25"/>
        <v>10000</v>
      </c>
      <c r="B195" s="3">
        <f t="shared" si="19"/>
        <v>75</v>
      </c>
      <c r="C195" s="38">
        <f t="shared" si="23"/>
        <v>27.397260273972602</v>
      </c>
      <c r="D195" s="6">
        <f t="shared" si="20"/>
        <v>75</v>
      </c>
      <c r="E195" s="6"/>
      <c r="F195" s="6">
        <f t="shared" si="21"/>
        <v>125</v>
      </c>
      <c r="G195" s="7">
        <f t="shared" si="24"/>
        <v>7</v>
      </c>
      <c r="H195" s="79" cm="1">
        <f t="array" ref="H195">INDEX(Archetypes!$F$8:$F$16,$G195)</f>
        <v>262.60000000000002</v>
      </c>
      <c r="I195" s="25">
        <f>1*(COUNTIFS($A$18:$A195,$A195,$F$18:$F195,$F195,$G$18:$G195,$G195)=1)</f>
        <v>1</v>
      </c>
      <c r="J195" s="7">
        <f t="shared" si="18"/>
        <v>1</v>
      </c>
      <c r="K195">
        <f t="shared" si="22"/>
        <v>1</v>
      </c>
    </row>
    <row r="196" spans="1:11" x14ac:dyDescent="0.35">
      <c r="A196" s="3">
        <f t="shared" si="25"/>
        <v>10000</v>
      </c>
      <c r="B196" s="3">
        <f t="shared" si="19"/>
        <v>75</v>
      </c>
      <c r="C196" s="38">
        <f t="shared" si="23"/>
        <v>27.397260273972602</v>
      </c>
      <c r="D196" s="6">
        <f t="shared" si="20"/>
        <v>75</v>
      </c>
      <c r="E196" s="6"/>
      <c r="F196" s="6">
        <f t="shared" si="21"/>
        <v>125</v>
      </c>
      <c r="G196" s="7">
        <f t="shared" si="24"/>
        <v>8</v>
      </c>
      <c r="H196" s="79" cm="1">
        <f t="array" ref="H196">INDEX(Archetypes!$F$8:$F$16,$G196)</f>
        <v>285.8</v>
      </c>
      <c r="I196" s="25">
        <f>1*(COUNTIFS($A$18:$A196,$A196,$F$18:$F196,$F196,$G$18:$G196,$G196)=1)</f>
        <v>1</v>
      </c>
      <c r="J196" s="7">
        <f t="shared" si="18"/>
        <v>1</v>
      </c>
      <c r="K196">
        <f t="shared" si="22"/>
        <v>1</v>
      </c>
    </row>
    <row r="197" spans="1:11" x14ac:dyDescent="0.35">
      <c r="A197" s="3">
        <f t="shared" si="25"/>
        <v>10000</v>
      </c>
      <c r="B197" s="3">
        <f t="shared" si="19"/>
        <v>75</v>
      </c>
      <c r="C197" s="38">
        <f t="shared" si="23"/>
        <v>27.397260273972602</v>
      </c>
      <c r="D197" s="6">
        <f t="shared" si="20"/>
        <v>75</v>
      </c>
      <c r="E197" s="6"/>
      <c r="F197" s="6">
        <f t="shared" si="21"/>
        <v>125</v>
      </c>
      <c r="G197" s="7">
        <f t="shared" si="24"/>
        <v>9</v>
      </c>
      <c r="H197" s="79" cm="1">
        <f t="array" ref="H197">INDEX(Archetypes!$F$8:$F$16,$G197)</f>
        <v>312.60000000000002</v>
      </c>
      <c r="I197" s="25">
        <f>1*(COUNTIFS($A$18:$A197,$A197,$F$18:$F197,$F197,$G$18:$G197,$G197)=1)</f>
        <v>1</v>
      </c>
      <c r="J197" s="7">
        <f t="shared" si="18"/>
        <v>1</v>
      </c>
      <c r="K197">
        <f t="shared" si="22"/>
        <v>1</v>
      </c>
    </row>
    <row r="198" spans="1:11" x14ac:dyDescent="0.35">
      <c r="A198" s="3">
        <f t="shared" si="25"/>
        <v>10000</v>
      </c>
      <c r="B198" s="3">
        <f t="shared" si="19"/>
        <v>90</v>
      </c>
      <c r="C198" s="38">
        <f t="shared" si="23"/>
        <v>27.397260273972602</v>
      </c>
      <c r="D198" s="6">
        <f t="shared" si="20"/>
        <v>90</v>
      </c>
      <c r="E198" s="6"/>
      <c r="F198" s="6">
        <f t="shared" si="21"/>
        <v>150</v>
      </c>
      <c r="G198" s="7">
        <f t="shared" si="24"/>
        <v>1</v>
      </c>
      <c r="H198" s="41" cm="1">
        <f t="array" ref="H198">INDEX(Archetypes!$F$8:$F$16,$G198)</f>
        <v>113.9</v>
      </c>
      <c r="I198" s="25">
        <f>1*(COUNTIFS($A$18:$A198,$A198,$F$18:$F198,$F198,$G$18:$G198,$G198)=1)</f>
        <v>1</v>
      </c>
      <c r="J198" s="7">
        <f t="shared" si="18"/>
        <v>0</v>
      </c>
      <c r="K198">
        <f t="shared" si="22"/>
        <v>0</v>
      </c>
    </row>
    <row r="199" spans="1:11" x14ac:dyDescent="0.35">
      <c r="A199" s="3">
        <f t="shared" si="25"/>
        <v>10000</v>
      </c>
      <c r="B199" s="3">
        <f t="shared" si="19"/>
        <v>90</v>
      </c>
      <c r="C199" s="38">
        <f t="shared" si="23"/>
        <v>27.397260273972602</v>
      </c>
      <c r="D199" s="6">
        <f t="shared" si="20"/>
        <v>90</v>
      </c>
      <c r="E199" s="6"/>
      <c r="F199" s="6">
        <f t="shared" si="21"/>
        <v>150</v>
      </c>
      <c r="G199" s="7">
        <f t="shared" si="24"/>
        <v>2</v>
      </c>
      <c r="H199" s="41" cm="1">
        <f t="array" ref="H199">INDEX(Archetypes!$F$8:$F$16,$G199)</f>
        <v>137.5</v>
      </c>
      <c r="I199" s="25">
        <f>1*(COUNTIFS($A$18:$A199,$A199,$F$18:$F199,$F199,$G$18:$G199,$G199)=1)</f>
        <v>1</v>
      </c>
      <c r="J199" s="7">
        <f t="shared" si="18"/>
        <v>0</v>
      </c>
      <c r="K199">
        <f t="shared" si="22"/>
        <v>0</v>
      </c>
    </row>
    <row r="200" spans="1:11" x14ac:dyDescent="0.35">
      <c r="A200" s="3">
        <f t="shared" si="25"/>
        <v>10000</v>
      </c>
      <c r="B200" s="3">
        <f t="shared" si="19"/>
        <v>90</v>
      </c>
      <c r="C200" s="38">
        <f t="shared" si="23"/>
        <v>27.397260273972602</v>
      </c>
      <c r="D200" s="6">
        <f t="shared" si="20"/>
        <v>90</v>
      </c>
      <c r="E200" s="6"/>
      <c r="F200" s="6">
        <f t="shared" si="21"/>
        <v>150</v>
      </c>
      <c r="G200" s="7">
        <f t="shared" si="24"/>
        <v>3</v>
      </c>
      <c r="H200" s="79" cm="1">
        <f t="array" ref="H200">INDEX(Archetypes!$F$8:$F$16,$G200)</f>
        <v>163.1</v>
      </c>
      <c r="I200" s="25">
        <f>1*(COUNTIFS($A$18:$A200,$A200,$F$18:$F200,$F200,$G$18:$G200,$G200)=1)</f>
        <v>1</v>
      </c>
      <c r="J200" s="7">
        <f t="shared" si="18"/>
        <v>1</v>
      </c>
      <c r="K200">
        <f t="shared" si="22"/>
        <v>1</v>
      </c>
    </row>
    <row r="201" spans="1:11" x14ac:dyDescent="0.35">
      <c r="A201" s="3">
        <f t="shared" si="25"/>
        <v>10000</v>
      </c>
      <c r="B201" s="3">
        <f t="shared" si="19"/>
        <v>90</v>
      </c>
      <c r="C201" s="38">
        <f t="shared" si="23"/>
        <v>27.397260273972602</v>
      </c>
      <c r="D201" s="6">
        <f t="shared" si="20"/>
        <v>90</v>
      </c>
      <c r="E201" s="6"/>
      <c r="F201" s="6">
        <f t="shared" si="21"/>
        <v>150</v>
      </c>
      <c r="G201" s="7">
        <f t="shared" si="24"/>
        <v>4</v>
      </c>
      <c r="H201" s="79" cm="1">
        <f t="array" ref="H201">INDEX(Archetypes!$F$8:$F$16,$G201)</f>
        <v>188.9</v>
      </c>
      <c r="I201" s="25">
        <f>1*(COUNTIFS($A$18:$A201,$A201,$F$18:$F201,$F201,$G$18:$G201,$G201)=1)</f>
        <v>1</v>
      </c>
      <c r="J201" s="7">
        <f t="shared" si="18"/>
        <v>1</v>
      </c>
      <c r="K201">
        <f t="shared" si="22"/>
        <v>1</v>
      </c>
    </row>
    <row r="202" spans="1:11" x14ac:dyDescent="0.35">
      <c r="A202" s="3">
        <f t="shared" si="25"/>
        <v>10000</v>
      </c>
      <c r="B202" s="3">
        <f t="shared" si="19"/>
        <v>90</v>
      </c>
      <c r="C202" s="38">
        <f t="shared" si="23"/>
        <v>27.397260273972602</v>
      </c>
      <c r="D202" s="6">
        <f t="shared" si="20"/>
        <v>90</v>
      </c>
      <c r="E202" s="6"/>
      <c r="F202" s="6">
        <f t="shared" si="21"/>
        <v>150</v>
      </c>
      <c r="G202" s="7">
        <f t="shared" si="24"/>
        <v>5</v>
      </c>
      <c r="H202" s="79" cm="1">
        <f t="array" ref="H202">INDEX(Archetypes!$F$8:$F$16,$G202)</f>
        <v>213.7</v>
      </c>
      <c r="I202" s="25">
        <f>1*(COUNTIFS($A$18:$A202,$A202,$F$18:$F202,$F202,$G$18:$G202,$G202)=1)</f>
        <v>1</v>
      </c>
      <c r="J202" s="7">
        <f t="shared" si="18"/>
        <v>1</v>
      </c>
      <c r="K202">
        <f t="shared" si="22"/>
        <v>1</v>
      </c>
    </row>
    <row r="203" spans="1:11" x14ac:dyDescent="0.35">
      <c r="A203" s="3">
        <f t="shared" si="25"/>
        <v>10000</v>
      </c>
      <c r="B203" s="3">
        <f t="shared" si="19"/>
        <v>90</v>
      </c>
      <c r="C203" s="38">
        <f t="shared" si="23"/>
        <v>27.397260273972602</v>
      </c>
      <c r="D203" s="6">
        <f t="shared" si="20"/>
        <v>90</v>
      </c>
      <c r="E203" s="6"/>
      <c r="F203" s="6">
        <f t="shared" si="21"/>
        <v>150</v>
      </c>
      <c r="G203" s="7">
        <f t="shared" si="24"/>
        <v>6</v>
      </c>
      <c r="H203" s="79" cm="1">
        <f t="array" ref="H203">INDEX(Archetypes!$F$8:$F$16,$G203)</f>
        <v>239.1</v>
      </c>
      <c r="I203" s="25">
        <f>1*(COUNTIFS($A$18:$A203,$A203,$F$18:$F203,$F203,$G$18:$G203,$G203)=1)</f>
        <v>1</v>
      </c>
      <c r="J203" s="7">
        <f t="shared" si="18"/>
        <v>1</v>
      </c>
      <c r="K203">
        <f t="shared" si="22"/>
        <v>1</v>
      </c>
    </row>
    <row r="204" spans="1:11" x14ac:dyDescent="0.35">
      <c r="A204" s="3">
        <f t="shared" si="25"/>
        <v>10000</v>
      </c>
      <c r="B204" s="3">
        <f t="shared" si="19"/>
        <v>90</v>
      </c>
      <c r="C204" s="38">
        <f t="shared" si="23"/>
        <v>27.397260273972602</v>
      </c>
      <c r="D204" s="6">
        <f t="shared" si="20"/>
        <v>90</v>
      </c>
      <c r="E204" s="6"/>
      <c r="F204" s="6">
        <f t="shared" si="21"/>
        <v>150</v>
      </c>
      <c r="G204" s="7">
        <f t="shared" si="24"/>
        <v>7</v>
      </c>
      <c r="H204" s="79" cm="1">
        <f t="array" ref="H204">INDEX(Archetypes!$F$8:$F$16,$G204)</f>
        <v>262.60000000000002</v>
      </c>
      <c r="I204" s="25">
        <f>1*(COUNTIFS($A$18:$A204,$A204,$F$18:$F204,$F204,$G$18:$G204,$G204)=1)</f>
        <v>1</v>
      </c>
      <c r="J204" s="7">
        <f t="shared" si="18"/>
        <v>1</v>
      </c>
      <c r="K204">
        <f t="shared" si="22"/>
        <v>1</v>
      </c>
    </row>
    <row r="205" spans="1:11" x14ac:dyDescent="0.35">
      <c r="A205" s="3">
        <f t="shared" si="25"/>
        <v>10000</v>
      </c>
      <c r="B205" s="3">
        <f t="shared" si="19"/>
        <v>90</v>
      </c>
      <c r="C205" s="38">
        <f t="shared" si="23"/>
        <v>27.397260273972602</v>
      </c>
      <c r="D205" s="6">
        <f t="shared" si="20"/>
        <v>90</v>
      </c>
      <c r="E205" s="6"/>
      <c r="F205" s="6">
        <f t="shared" si="21"/>
        <v>150</v>
      </c>
      <c r="G205" s="7">
        <f t="shared" si="24"/>
        <v>8</v>
      </c>
      <c r="H205" s="79" cm="1">
        <f t="array" ref="H205">INDEX(Archetypes!$F$8:$F$16,$G205)</f>
        <v>285.8</v>
      </c>
      <c r="I205" s="25">
        <f>1*(COUNTIFS($A$18:$A205,$A205,$F$18:$F205,$F205,$G$18:$G205,$G205)=1)</f>
        <v>1</v>
      </c>
      <c r="J205" s="7">
        <f t="shared" si="18"/>
        <v>1</v>
      </c>
      <c r="K205">
        <f t="shared" si="22"/>
        <v>1</v>
      </c>
    </row>
    <row r="206" spans="1:11" x14ac:dyDescent="0.35">
      <c r="A206" s="3">
        <f t="shared" si="25"/>
        <v>10000</v>
      </c>
      <c r="B206" s="3">
        <f t="shared" si="19"/>
        <v>90</v>
      </c>
      <c r="C206" s="38">
        <f t="shared" si="23"/>
        <v>27.397260273972602</v>
      </c>
      <c r="D206" s="6">
        <f t="shared" si="20"/>
        <v>90</v>
      </c>
      <c r="E206" s="6"/>
      <c r="F206" s="6">
        <f t="shared" si="21"/>
        <v>150</v>
      </c>
      <c r="G206" s="7">
        <f t="shared" si="24"/>
        <v>9</v>
      </c>
      <c r="H206" s="79" cm="1">
        <f t="array" ref="H206">INDEX(Archetypes!$F$8:$F$16,$G206)</f>
        <v>312.60000000000002</v>
      </c>
      <c r="I206" s="25">
        <f>1*(COUNTIFS($A$18:$A206,$A206,$F$18:$F206,$F206,$G$18:$G206,$G206)=1)</f>
        <v>1</v>
      </c>
      <c r="J206" s="7">
        <f t="shared" si="18"/>
        <v>1</v>
      </c>
      <c r="K206">
        <f t="shared" si="22"/>
        <v>1</v>
      </c>
    </row>
    <row r="207" spans="1:11" x14ac:dyDescent="0.35">
      <c r="A207" s="3">
        <f t="shared" si="25"/>
        <v>10000</v>
      </c>
      <c r="B207" s="3">
        <f t="shared" si="19"/>
        <v>105</v>
      </c>
      <c r="C207" s="38">
        <f t="shared" si="23"/>
        <v>27.397260273972602</v>
      </c>
      <c r="D207" s="6">
        <f t="shared" si="20"/>
        <v>105</v>
      </c>
      <c r="E207" s="6"/>
      <c r="F207" s="6">
        <f t="shared" si="21"/>
        <v>175</v>
      </c>
      <c r="G207" s="7">
        <f t="shared" si="24"/>
        <v>1</v>
      </c>
      <c r="H207" s="41" cm="1">
        <f t="array" ref="H207">INDEX(Archetypes!$F$8:$F$16,$G207)</f>
        <v>113.9</v>
      </c>
      <c r="I207" s="25">
        <f>1*(COUNTIFS($A$18:$A207,$A207,$F$18:$F207,$F207,$G$18:$G207,$G207)=1)</f>
        <v>1</v>
      </c>
      <c r="J207" s="7">
        <f t="shared" si="18"/>
        <v>0</v>
      </c>
      <c r="K207">
        <f t="shared" si="22"/>
        <v>0</v>
      </c>
    </row>
    <row r="208" spans="1:11" x14ac:dyDescent="0.35">
      <c r="A208" s="3">
        <f t="shared" si="25"/>
        <v>10000</v>
      </c>
      <c r="B208" s="3">
        <f t="shared" si="19"/>
        <v>105</v>
      </c>
      <c r="C208" s="38">
        <f t="shared" si="23"/>
        <v>27.397260273972602</v>
      </c>
      <c r="D208" s="6">
        <f t="shared" si="20"/>
        <v>105</v>
      </c>
      <c r="E208" s="6"/>
      <c r="F208" s="6">
        <f t="shared" si="21"/>
        <v>175</v>
      </c>
      <c r="G208" s="7">
        <f t="shared" si="24"/>
        <v>2</v>
      </c>
      <c r="H208" s="41" cm="1">
        <f t="array" ref="H208">INDEX(Archetypes!$F$8:$F$16,$G208)</f>
        <v>137.5</v>
      </c>
      <c r="I208" s="25">
        <f>1*(COUNTIFS($A$18:$A208,$A208,$F$18:$F208,$F208,$G$18:$G208,$G208)=1)</f>
        <v>1</v>
      </c>
      <c r="J208" s="7">
        <f t="shared" si="18"/>
        <v>0</v>
      </c>
      <c r="K208">
        <f t="shared" si="22"/>
        <v>0</v>
      </c>
    </row>
    <row r="209" spans="1:11" x14ac:dyDescent="0.35">
      <c r="A209" s="3">
        <f t="shared" si="25"/>
        <v>10000</v>
      </c>
      <c r="B209" s="3">
        <f t="shared" si="19"/>
        <v>105</v>
      </c>
      <c r="C209" s="38">
        <f t="shared" si="23"/>
        <v>27.397260273972602</v>
      </c>
      <c r="D209" s="6">
        <f t="shared" si="20"/>
        <v>105</v>
      </c>
      <c r="E209" s="6"/>
      <c r="F209" s="6">
        <f t="shared" si="21"/>
        <v>175</v>
      </c>
      <c r="G209" s="7">
        <f t="shared" si="24"/>
        <v>3</v>
      </c>
      <c r="H209" s="41" cm="1">
        <f t="array" ref="H209">INDEX(Archetypes!$F$8:$F$16,$G209)</f>
        <v>163.1</v>
      </c>
      <c r="I209" s="25">
        <f>1*(COUNTIFS($A$18:$A209,$A209,$F$18:$F209,$F209,$G$18:$G209,$G209)=1)</f>
        <v>1</v>
      </c>
      <c r="J209" s="7">
        <f t="shared" si="18"/>
        <v>0</v>
      </c>
      <c r="K209">
        <f t="shared" si="22"/>
        <v>0</v>
      </c>
    </row>
    <row r="210" spans="1:11" x14ac:dyDescent="0.35">
      <c r="A210" s="3">
        <f t="shared" si="25"/>
        <v>10000</v>
      </c>
      <c r="B210" s="3">
        <f t="shared" si="19"/>
        <v>105</v>
      </c>
      <c r="C210" s="38">
        <f t="shared" si="23"/>
        <v>27.397260273972602</v>
      </c>
      <c r="D210" s="6">
        <f t="shared" si="20"/>
        <v>105</v>
      </c>
      <c r="E210" s="6"/>
      <c r="F210" s="6">
        <f t="shared" si="21"/>
        <v>175</v>
      </c>
      <c r="G210" s="7">
        <f t="shared" si="24"/>
        <v>4</v>
      </c>
      <c r="H210" s="79" cm="1">
        <f t="array" ref="H210">INDEX(Archetypes!$F$8:$F$16,$G210)</f>
        <v>188.9</v>
      </c>
      <c r="I210" s="25">
        <f>1*(COUNTIFS($A$18:$A210,$A210,$F$18:$F210,$F210,$G$18:$G210,$G210)=1)</f>
        <v>1</v>
      </c>
      <c r="J210" s="7">
        <f t="shared" ref="J210:J273" si="26">1*(H210&gt;=F210)</f>
        <v>1</v>
      </c>
      <c r="K210">
        <f t="shared" si="22"/>
        <v>1</v>
      </c>
    </row>
    <row r="211" spans="1:11" x14ac:dyDescent="0.35">
      <c r="A211" s="3">
        <f t="shared" si="25"/>
        <v>10000</v>
      </c>
      <c r="B211" s="3">
        <f t="shared" ref="B211:B274" si="27">IF(G210=9,IF(B210=180,60,B210+15),B210)</f>
        <v>105</v>
      </c>
      <c r="C211" s="38">
        <f t="shared" si="23"/>
        <v>27.397260273972602</v>
      </c>
      <c r="D211" s="6">
        <f t="shared" ref="D211:D274" si="28">ROUND(MAX(B211,A211/365),1)</f>
        <v>105</v>
      </c>
      <c r="E211" s="6"/>
      <c r="F211" s="6">
        <f t="shared" ref="F211:F274" si="29">ROUND(D211/0.6,1)</f>
        <v>175</v>
      </c>
      <c r="G211" s="7">
        <f t="shared" si="24"/>
        <v>5</v>
      </c>
      <c r="H211" s="79" cm="1">
        <f t="array" ref="H211">INDEX(Archetypes!$F$8:$F$16,$G211)</f>
        <v>213.7</v>
      </c>
      <c r="I211" s="25">
        <f>1*(COUNTIFS($A$18:$A211,$A211,$F$18:$F211,$F211,$G$18:$G211,$G211)=1)</f>
        <v>1</v>
      </c>
      <c r="J211" s="7">
        <f t="shared" si="26"/>
        <v>1</v>
      </c>
      <c r="K211">
        <f t="shared" ref="K211:K274" si="30">I211*J211</f>
        <v>1</v>
      </c>
    </row>
    <row r="212" spans="1:11" x14ac:dyDescent="0.35">
      <c r="A212" s="3">
        <f t="shared" si="25"/>
        <v>10000</v>
      </c>
      <c r="B212" s="3">
        <f t="shared" si="27"/>
        <v>105</v>
      </c>
      <c r="C212" s="38">
        <f t="shared" ref="C212:C275" si="31">A212/365</f>
        <v>27.397260273972602</v>
      </c>
      <c r="D212" s="6">
        <f t="shared" si="28"/>
        <v>105</v>
      </c>
      <c r="E212" s="6"/>
      <c r="F212" s="6">
        <f t="shared" si="29"/>
        <v>175</v>
      </c>
      <c r="G212" s="7">
        <f t="shared" ref="G212:G275" si="32">IF(G211=9,1,G211+1)</f>
        <v>6</v>
      </c>
      <c r="H212" s="79" cm="1">
        <f t="array" ref="H212">INDEX(Archetypes!$F$8:$F$16,$G212)</f>
        <v>239.1</v>
      </c>
      <c r="I212" s="25">
        <f>1*(COUNTIFS($A$18:$A212,$A212,$F$18:$F212,$F212,$G$18:$G212,$G212)=1)</f>
        <v>1</v>
      </c>
      <c r="J212" s="7">
        <f t="shared" si="26"/>
        <v>1</v>
      </c>
      <c r="K212">
        <f t="shared" si="30"/>
        <v>1</v>
      </c>
    </row>
    <row r="213" spans="1:11" x14ac:dyDescent="0.35">
      <c r="A213" s="3">
        <f t="shared" ref="A213:A276" si="33">IF(G212=9,IF(B207=180,IF(A212=40000,2500,A212+2500),A212),A212)</f>
        <v>10000</v>
      </c>
      <c r="B213" s="3">
        <f t="shared" si="27"/>
        <v>105</v>
      </c>
      <c r="C213" s="38">
        <f t="shared" si="31"/>
        <v>27.397260273972602</v>
      </c>
      <c r="D213" s="6">
        <f t="shared" si="28"/>
        <v>105</v>
      </c>
      <c r="E213" s="6"/>
      <c r="F213" s="6">
        <f t="shared" si="29"/>
        <v>175</v>
      </c>
      <c r="G213" s="7">
        <f t="shared" si="32"/>
        <v>7</v>
      </c>
      <c r="H213" s="79" cm="1">
        <f t="array" ref="H213">INDEX(Archetypes!$F$8:$F$16,$G213)</f>
        <v>262.60000000000002</v>
      </c>
      <c r="I213" s="25">
        <f>1*(COUNTIFS($A$18:$A213,$A213,$F$18:$F213,$F213,$G$18:$G213,$G213)=1)</f>
        <v>1</v>
      </c>
      <c r="J213" s="7">
        <f t="shared" si="26"/>
        <v>1</v>
      </c>
      <c r="K213">
        <f t="shared" si="30"/>
        <v>1</v>
      </c>
    </row>
    <row r="214" spans="1:11" x14ac:dyDescent="0.35">
      <c r="A214" s="3">
        <f t="shared" si="33"/>
        <v>10000</v>
      </c>
      <c r="B214" s="3">
        <f t="shared" si="27"/>
        <v>105</v>
      </c>
      <c r="C214" s="38">
        <f t="shared" si="31"/>
        <v>27.397260273972602</v>
      </c>
      <c r="D214" s="6">
        <f t="shared" si="28"/>
        <v>105</v>
      </c>
      <c r="E214" s="6"/>
      <c r="F214" s="6">
        <f t="shared" si="29"/>
        <v>175</v>
      </c>
      <c r="G214" s="7">
        <f t="shared" si="32"/>
        <v>8</v>
      </c>
      <c r="H214" s="79" cm="1">
        <f t="array" ref="H214">INDEX(Archetypes!$F$8:$F$16,$G214)</f>
        <v>285.8</v>
      </c>
      <c r="I214" s="25">
        <f>1*(COUNTIFS($A$18:$A214,$A214,$F$18:$F214,$F214,$G$18:$G214,$G214)=1)</f>
        <v>1</v>
      </c>
      <c r="J214" s="7">
        <f t="shared" si="26"/>
        <v>1</v>
      </c>
      <c r="K214">
        <f t="shared" si="30"/>
        <v>1</v>
      </c>
    </row>
    <row r="215" spans="1:11" x14ac:dyDescent="0.35">
      <c r="A215" s="3">
        <f t="shared" si="33"/>
        <v>10000</v>
      </c>
      <c r="B215" s="3">
        <f t="shared" si="27"/>
        <v>105</v>
      </c>
      <c r="C215" s="38">
        <f t="shared" si="31"/>
        <v>27.397260273972602</v>
      </c>
      <c r="D215" s="6">
        <f t="shared" si="28"/>
        <v>105</v>
      </c>
      <c r="E215" s="6"/>
      <c r="F215" s="6">
        <f t="shared" si="29"/>
        <v>175</v>
      </c>
      <c r="G215" s="7">
        <f t="shared" si="32"/>
        <v>9</v>
      </c>
      <c r="H215" s="79" cm="1">
        <f t="array" ref="H215">INDEX(Archetypes!$F$8:$F$16,$G215)</f>
        <v>312.60000000000002</v>
      </c>
      <c r="I215" s="25">
        <f>1*(COUNTIFS($A$18:$A215,$A215,$F$18:$F215,$F215,$G$18:$G215,$G215)=1)</f>
        <v>1</v>
      </c>
      <c r="J215" s="7">
        <f t="shared" si="26"/>
        <v>1</v>
      </c>
      <c r="K215">
        <f t="shared" si="30"/>
        <v>1</v>
      </c>
    </row>
    <row r="216" spans="1:11" x14ac:dyDescent="0.35">
      <c r="A216" s="3">
        <f t="shared" si="33"/>
        <v>10000</v>
      </c>
      <c r="B216" s="3">
        <f t="shared" si="27"/>
        <v>120</v>
      </c>
      <c r="C216" s="38">
        <f t="shared" si="31"/>
        <v>27.397260273972602</v>
      </c>
      <c r="D216" s="6">
        <f t="shared" si="28"/>
        <v>120</v>
      </c>
      <c r="E216" s="6"/>
      <c r="F216" s="6">
        <f t="shared" si="29"/>
        <v>200</v>
      </c>
      <c r="G216" s="7">
        <f t="shared" si="32"/>
        <v>1</v>
      </c>
      <c r="H216" s="41" cm="1">
        <f t="array" ref="H216">INDEX(Archetypes!$F$8:$F$16,$G216)</f>
        <v>113.9</v>
      </c>
      <c r="I216" s="25">
        <f>1*(COUNTIFS($A$18:$A216,$A216,$F$18:$F216,$F216,$G$18:$G216,$G216)=1)</f>
        <v>1</v>
      </c>
      <c r="J216" s="7">
        <f t="shared" si="26"/>
        <v>0</v>
      </c>
      <c r="K216">
        <f t="shared" si="30"/>
        <v>0</v>
      </c>
    </row>
    <row r="217" spans="1:11" x14ac:dyDescent="0.35">
      <c r="A217" s="3">
        <f t="shared" si="33"/>
        <v>10000</v>
      </c>
      <c r="B217" s="3">
        <f t="shared" si="27"/>
        <v>120</v>
      </c>
      <c r="C217" s="38">
        <f t="shared" si="31"/>
        <v>27.397260273972602</v>
      </c>
      <c r="D217" s="6">
        <f t="shared" si="28"/>
        <v>120</v>
      </c>
      <c r="E217" s="6"/>
      <c r="F217" s="6">
        <f t="shared" si="29"/>
        <v>200</v>
      </c>
      <c r="G217" s="7">
        <f t="shared" si="32"/>
        <v>2</v>
      </c>
      <c r="H217" s="41" cm="1">
        <f t="array" ref="H217">INDEX(Archetypes!$F$8:$F$16,$G217)</f>
        <v>137.5</v>
      </c>
      <c r="I217" s="25">
        <f>1*(COUNTIFS($A$18:$A217,$A217,$F$18:$F217,$F217,$G$18:$G217,$G217)=1)</f>
        <v>1</v>
      </c>
      <c r="J217" s="7">
        <f t="shared" si="26"/>
        <v>0</v>
      </c>
      <c r="K217">
        <f t="shared" si="30"/>
        <v>0</v>
      </c>
    </row>
    <row r="218" spans="1:11" x14ac:dyDescent="0.35">
      <c r="A218" s="3">
        <f t="shared" si="33"/>
        <v>10000</v>
      </c>
      <c r="B218" s="3">
        <f t="shared" si="27"/>
        <v>120</v>
      </c>
      <c r="C218" s="38">
        <f t="shared" si="31"/>
        <v>27.397260273972602</v>
      </c>
      <c r="D218" s="6">
        <f t="shared" si="28"/>
        <v>120</v>
      </c>
      <c r="E218" s="6"/>
      <c r="F218" s="6">
        <f t="shared" si="29"/>
        <v>200</v>
      </c>
      <c r="G218" s="7">
        <f t="shared" si="32"/>
        <v>3</v>
      </c>
      <c r="H218" s="41" cm="1">
        <f t="array" ref="H218">INDEX(Archetypes!$F$8:$F$16,$G218)</f>
        <v>163.1</v>
      </c>
      <c r="I218" s="25">
        <f>1*(COUNTIFS($A$18:$A218,$A218,$F$18:$F218,$F218,$G$18:$G218,$G218)=1)</f>
        <v>1</v>
      </c>
      <c r="J218" s="7">
        <f t="shared" si="26"/>
        <v>0</v>
      </c>
      <c r="K218">
        <f t="shared" si="30"/>
        <v>0</v>
      </c>
    </row>
    <row r="219" spans="1:11" x14ac:dyDescent="0.35">
      <c r="A219" s="3">
        <f t="shared" si="33"/>
        <v>10000</v>
      </c>
      <c r="B219" s="3">
        <f t="shared" si="27"/>
        <v>120</v>
      </c>
      <c r="C219" s="38">
        <f t="shared" si="31"/>
        <v>27.397260273972602</v>
      </c>
      <c r="D219" s="6">
        <f t="shared" si="28"/>
        <v>120</v>
      </c>
      <c r="E219" s="6"/>
      <c r="F219" s="6">
        <f t="shared" si="29"/>
        <v>200</v>
      </c>
      <c r="G219" s="7">
        <f t="shared" si="32"/>
        <v>4</v>
      </c>
      <c r="H219" s="41" cm="1">
        <f t="array" ref="H219">INDEX(Archetypes!$F$8:$F$16,$G219)</f>
        <v>188.9</v>
      </c>
      <c r="I219" s="25">
        <f>1*(COUNTIFS($A$18:$A219,$A219,$F$18:$F219,$F219,$G$18:$G219,$G219)=1)</f>
        <v>1</v>
      </c>
      <c r="J219" s="7">
        <f t="shared" si="26"/>
        <v>0</v>
      </c>
      <c r="K219">
        <f t="shared" si="30"/>
        <v>0</v>
      </c>
    </row>
    <row r="220" spans="1:11" x14ac:dyDescent="0.35">
      <c r="A220" s="3">
        <f t="shared" si="33"/>
        <v>10000</v>
      </c>
      <c r="B220" s="3">
        <f t="shared" si="27"/>
        <v>120</v>
      </c>
      <c r="C220" s="38">
        <f t="shared" si="31"/>
        <v>27.397260273972602</v>
      </c>
      <c r="D220" s="6">
        <f t="shared" si="28"/>
        <v>120</v>
      </c>
      <c r="E220" s="6"/>
      <c r="F220" s="6">
        <f t="shared" si="29"/>
        <v>200</v>
      </c>
      <c r="G220" s="7">
        <f t="shared" si="32"/>
        <v>5</v>
      </c>
      <c r="H220" s="79" cm="1">
        <f t="array" ref="H220">INDEX(Archetypes!$F$8:$F$16,$G220)</f>
        <v>213.7</v>
      </c>
      <c r="I220" s="25">
        <f>1*(COUNTIFS($A$18:$A220,$A220,$F$18:$F220,$F220,$G$18:$G220,$G220)=1)</f>
        <v>1</v>
      </c>
      <c r="J220" s="7">
        <f t="shared" si="26"/>
        <v>1</v>
      </c>
      <c r="K220">
        <f t="shared" si="30"/>
        <v>1</v>
      </c>
    </row>
    <row r="221" spans="1:11" x14ac:dyDescent="0.35">
      <c r="A221" s="3">
        <f t="shared" si="33"/>
        <v>10000</v>
      </c>
      <c r="B221" s="3">
        <f t="shared" si="27"/>
        <v>120</v>
      </c>
      <c r="C221" s="38">
        <f t="shared" si="31"/>
        <v>27.397260273972602</v>
      </c>
      <c r="D221" s="6">
        <f t="shared" si="28"/>
        <v>120</v>
      </c>
      <c r="E221" s="6"/>
      <c r="F221" s="6">
        <f t="shared" si="29"/>
        <v>200</v>
      </c>
      <c r="G221" s="7">
        <f t="shared" si="32"/>
        <v>6</v>
      </c>
      <c r="H221" s="79" cm="1">
        <f t="array" ref="H221">INDEX(Archetypes!$F$8:$F$16,$G221)</f>
        <v>239.1</v>
      </c>
      <c r="I221" s="25">
        <f>1*(COUNTIFS($A$18:$A221,$A221,$F$18:$F221,$F221,$G$18:$G221,$G221)=1)</f>
        <v>1</v>
      </c>
      <c r="J221" s="7">
        <f t="shared" si="26"/>
        <v>1</v>
      </c>
      <c r="K221">
        <f t="shared" si="30"/>
        <v>1</v>
      </c>
    </row>
    <row r="222" spans="1:11" x14ac:dyDescent="0.35">
      <c r="A222" s="3">
        <f t="shared" si="33"/>
        <v>10000</v>
      </c>
      <c r="B222" s="3">
        <f t="shared" si="27"/>
        <v>120</v>
      </c>
      <c r="C222" s="38">
        <f t="shared" si="31"/>
        <v>27.397260273972602</v>
      </c>
      <c r="D222" s="6">
        <f t="shared" si="28"/>
        <v>120</v>
      </c>
      <c r="E222" s="6"/>
      <c r="F222" s="6">
        <f t="shared" si="29"/>
        <v>200</v>
      </c>
      <c r="G222" s="7">
        <f t="shared" si="32"/>
        <v>7</v>
      </c>
      <c r="H222" s="79" cm="1">
        <f t="array" ref="H222">INDEX(Archetypes!$F$8:$F$16,$G222)</f>
        <v>262.60000000000002</v>
      </c>
      <c r="I222" s="25">
        <f>1*(COUNTIFS($A$18:$A222,$A222,$F$18:$F222,$F222,$G$18:$G222,$G222)=1)</f>
        <v>1</v>
      </c>
      <c r="J222" s="7">
        <f t="shared" si="26"/>
        <v>1</v>
      </c>
      <c r="K222">
        <f t="shared" si="30"/>
        <v>1</v>
      </c>
    </row>
    <row r="223" spans="1:11" x14ac:dyDescent="0.35">
      <c r="A223" s="3">
        <f t="shared" si="33"/>
        <v>10000</v>
      </c>
      <c r="B223" s="3">
        <f t="shared" si="27"/>
        <v>120</v>
      </c>
      <c r="C223" s="38">
        <f t="shared" si="31"/>
        <v>27.397260273972602</v>
      </c>
      <c r="D223" s="6">
        <f t="shared" si="28"/>
        <v>120</v>
      </c>
      <c r="E223" s="6"/>
      <c r="F223" s="6">
        <f t="shared" si="29"/>
        <v>200</v>
      </c>
      <c r="G223" s="7">
        <f t="shared" si="32"/>
        <v>8</v>
      </c>
      <c r="H223" s="79" cm="1">
        <f t="array" ref="H223">INDEX(Archetypes!$F$8:$F$16,$G223)</f>
        <v>285.8</v>
      </c>
      <c r="I223" s="25">
        <f>1*(COUNTIFS($A$18:$A223,$A223,$F$18:$F223,$F223,$G$18:$G223,$G223)=1)</f>
        <v>1</v>
      </c>
      <c r="J223" s="7">
        <f t="shared" si="26"/>
        <v>1</v>
      </c>
      <c r="K223">
        <f t="shared" si="30"/>
        <v>1</v>
      </c>
    </row>
    <row r="224" spans="1:11" x14ac:dyDescent="0.35">
      <c r="A224" s="3">
        <f t="shared" si="33"/>
        <v>10000</v>
      </c>
      <c r="B224" s="3">
        <f t="shared" si="27"/>
        <v>120</v>
      </c>
      <c r="C224" s="38">
        <f t="shared" si="31"/>
        <v>27.397260273972602</v>
      </c>
      <c r="D224" s="6">
        <f t="shared" si="28"/>
        <v>120</v>
      </c>
      <c r="E224" s="6"/>
      <c r="F224" s="6">
        <f t="shared" si="29"/>
        <v>200</v>
      </c>
      <c r="G224" s="7">
        <f t="shared" si="32"/>
        <v>9</v>
      </c>
      <c r="H224" s="79" cm="1">
        <f t="array" ref="H224">INDEX(Archetypes!$F$8:$F$16,$G224)</f>
        <v>312.60000000000002</v>
      </c>
      <c r="I224" s="25">
        <f>1*(COUNTIFS($A$18:$A224,$A224,$F$18:$F224,$F224,$G$18:$G224,$G224)=1)</f>
        <v>1</v>
      </c>
      <c r="J224" s="7">
        <f t="shared" si="26"/>
        <v>1</v>
      </c>
      <c r="K224">
        <f t="shared" si="30"/>
        <v>1</v>
      </c>
    </row>
    <row r="225" spans="1:11" x14ac:dyDescent="0.35">
      <c r="A225" s="3">
        <f t="shared" si="33"/>
        <v>10000</v>
      </c>
      <c r="B225" s="3">
        <f t="shared" si="27"/>
        <v>135</v>
      </c>
      <c r="C225" s="38">
        <f t="shared" si="31"/>
        <v>27.397260273972602</v>
      </c>
      <c r="D225" s="6">
        <f t="shared" si="28"/>
        <v>135</v>
      </c>
      <c r="E225" s="6"/>
      <c r="F225" s="6">
        <f t="shared" si="29"/>
        <v>225</v>
      </c>
      <c r="G225" s="7">
        <f t="shared" si="32"/>
        <v>1</v>
      </c>
      <c r="H225" s="41" cm="1">
        <f t="array" ref="H225">INDEX(Archetypes!$F$8:$F$16,$G225)</f>
        <v>113.9</v>
      </c>
      <c r="I225" s="25">
        <f>1*(COUNTIFS($A$18:$A225,$A225,$F$18:$F225,$F225,$G$18:$G225,$G225)=1)</f>
        <v>1</v>
      </c>
      <c r="J225" s="7">
        <f t="shared" si="26"/>
        <v>0</v>
      </c>
      <c r="K225">
        <f t="shared" si="30"/>
        <v>0</v>
      </c>
    </row>
    <row r="226" spans="1:11" x14ac:dyDescent="0.35">
      <c r="A226" s="3">
        <f t="shared" si="33"/>
        <v>10000</v>
      </c>
      <c r="B226" s="3">
        <f t="shared" si="27"/>
        <v>135</v>
      </c>
      <c r="C226" s="38">
        <f t="shared" si="31"/>
        <v>27.397260273972602</v>
      </c>
      <c r="D226" s="6">
        <f t="shared" si="28"/>
        <v>135</v>
      </c>
      <c r="E226" s="6"/>
      <c r="F226" s="6">
        <f t="shared" si="29"/>
        <v>225</v>
      </c>
      <c r="G226" s="7">
        <f t="shared" si="32"/>
        <v>2</v>
      </c>
      <c r="H226" s="41" cm="1">
        <f t="array" ref="H226">INDEX(Archetypes!$F$8:$F$16,$G226)</f>
        <v>137.5</v>
      </c>
      <c r="I226" s="25">
        <f>1*(COUNTIFS($A$18:$A226,$A226,$F$18:$F226,$F226,$G$18:$G226,$G226)=1)</f>
        <v>1</v>
      </c>
      <c r="J226" s="7">
        <f t="shared" si="26"/>
        <v>0</v>
      </c>
      <c r="K226">
        <f t="shared" si="30"/>
        <v>0</v>
      </c>
    </row>
    <row r="227" spans="1:11" x14ac:dyDescent="0.35">
      <c r="A227" s="3">
        <f t="shared" si="33"/>
        <v>10000</v>
      </c>
      <c r="B227" s="3">
        <f t="shared" si="27"/>
        <v>135</v>
      </c>
      <c r="C227" s="38">
        <f t="shared" si="31"/>
        <v>27.397260273972602</v>
      </c>
      <c r="D227" s="6">
        <f t="shared" si="28"/>
        <v>135</v>
      </c>
      <c r="E227" s="6"/>
      <c r="F227" s="6">
        <f t="shared" si="29"/>
        <v>225</v>
      </c>
      <c r="G227" s="7">
        <f t="shared" si="32"/>
        <v>3</v>
      </c>
      <c r="H227" s="41" cm="1">
        <f t="array" ref="H227">INDEX(Archetypes!$F$8:$F$16,$G227)</f>
        <v>163.1</v>
      </c>
      <c r="I227" s="25">
        <f>1*(COUNTIFS($A$18:$A227,$A227,$F$18:$F227,$F227,$G$18:$G227,$G227)=1)</f>
        <v>1</v>
      </c>
      <c r="J227" s="7">
        <f t="shared" si="26"/>
        <v>0</v>
      </c>
      <c r="K227">
        <f t="shared" si="30"/>
        <v>0</v>
      </c>
    </row>
    <row r="228" spans="1:11" x14ac:dyDescent="0.35">
      <c r="A228" s="3">
        <f t="shared" si="33"/>
        <v>10000</v>
      </c>
      <c r="B228" s="3">
        <f t="shared" si="27"/>
        <v>135</v>
      </c>
      <c r="C228" s="38">
        <f t="shared" si="31"/>
        <v>27.397260273972602</v>
      </c>
      <c r="D228" s="6">
        <f t="shared" si="28"/>
        <v>135</v>
      </c>
      <c r="E228" s="6"/>
      <c r="F228" s="6">
        <f t="shared" si="29"/>
        <v>225</v>
      </c>
      <c r="G228" s="7">
        <f t="shared" si="32"/>
        <v>4</v>
      </c>
      <c r="H228" s="41" cm="1">
        <f t="array" ref="H228">INDEX(Archetypes!$F$8:$F$16,$G228)</f>
        <v>188.9</v>
      </c>
      <c r="I228" s="25">
        <f>1*(COUNTIFS($A$18:$A228,$A228,$F$18:$F228,$F228,$G$18:$G228,$G228)=1)</f>
        <v>1</v>
      </c>
      <c r="J228" s="7">
        <f t="shared" si="26"/>
        <v>0</v>
      </c>
      <c r="K228">
        <f t="shared" si="30"/>
        <v>0</v>
      </c>
    </row>
    <row r="229" spans="1:11" x14ac:dyDescent="0.35">
      <c r="A229" s="3">
        <f t="shared" si="33"/>
        <v>10000</v>
      </c>
      <c r="B229" s="3">
        <f t="shared" si="27"/>
        <v>135</v>
      </c>
      <c r="C229" s="38">
        <f t="shared" si="31"/>
        <v>27.397260273972602</v>
      </c>
      <c r="D229" s="6">
        <f t="shared" si="28"/>
        <v>135</v>
      </c>
      <c r="E229" s="6"/>
      <c r="F229" s="6">
        <f t="shared" si="29"/>
        <v>225</v>
      </c>
      <c r="G229" s="7">
        <f t="shared" si="32"/>
        <v>5</v>
      </c>
      <c r="H229" s="41" cm="1">
        <f t="array" ref="H229">INDEX(Archetypes!$F$8:$F$16,$G229)</f>
        <v>213.7</v>
      </c>
      <c r="I229" s="25">
        <f>1*(COUNTIFS($A$18:$A229,$A229,$F$18:$F229,$F229,$G$18:$G229,$G229)=1)</f>
        <v>1</v>
      </c>
      <c r="J229" s="7">
        <f t="shared" si="26"/>
        <v>0</v>
      </c>
      <c r="K229">
        <f t="shared" si="30"/>
        <v>0</v>
      </c>
    </row>
    <row r="230" spans="1:11" x14ac:dyDescent="0.35">
      <c r="A230" s="3">
        <f t="shared" si="33"/>
        <v>10000</v>
      </c>
      <c r="B230" s="3">
        <f t="shared" si="27"/>
        <v>135</v>
      </c>
      <c r="C230" s="38">
        <f t="shared" si="31"/>
        <v>27.397260273972602</v>
      </c>
      <c r="D230" s="6">
        <f t="shared" si="28"/>
        <v>135</v>
      </c>
      <c r="E230" s="6"/>
      <c r="F230" s="6">
        <f t="shared" si="29"/>
        <v>225</v>
      </c>
      <c r="G230" s="7">
        <f t="shared" si="32"/>
        <v>6</v>
      </c>
      <c r="H230" s="79" cm="1">
        <f t="array" ref="H230">INDEX(Archetypes!$F$8:$F$16,$G230)</f>
        <v>239.1</v>
      </c>
      <c r="I230" s="25">
        <f>1*(COUNTIFS($A$18:$A230,$A230,$F$18:$F230,$F230,$G$18:$G230,$G230)=1)</f>
        <v>1</v>
      </c>
      <c r="J230" s="7">
        <f t="shared" si="26"/>
        <v>1</v>
      </c>
      <c r="K230">
        <f t="shared" si="30"/>
        <v>1</v>
      </c>
    </row>
    <row r="231" spans="1:11" x14ac:dyDescent="0.35">
      <c r="A231" s="3">
        <f t="shared" si="33"/>
        <v>10000</v>
      </c>
      <c r="B231" s="3">
        <f t="shared" si="27"/>
        <v>135</v>
      </c>
      <c r="C231" s="38">
        <f t="shared" si="31"/>
        <v>27.397260273972602</v>
      </c>
      <c r="D231" s="6">
        <f t="shared" si="28"/>
        <v>135</v>
      </c>
      <c r="E231" s="6"/>
      <c r="F231" s="6">
        <f t="shared" si="29"/>
        <v>225</v>
      </c>
      <c r="G231" s="7">
        <f t="shared" si="32"/>
        <v>7</v>
      </c>
      <c r="H231" s="79" cm="1">
        <f t="array" ref="H231">INDEX(Archetypes!$F$8:$F$16,$G231)</f>
        <v>262.60000000000002</v>
      </c>
      <c r="I231" s="25">
        <f>1*(COUNTIFS($A$18:$A231,$A231,$F$18:$F231,$F231,$G$18:$G231,$G231)=1)</f>
        <v>1</v>
      </c>
      <c r="J231" s="7">
        <f t="shared" si="26"/>
        <v>1</v>
      </c>
      <c r="K231">
        <f t="shared" si="30"/>
        <v>1</v>
      </c>
    </row>
    <row r="232" spans="1:11" x14ac:dyDescent="0.35">
      <c r="A232" s="3">
        <f t="shared" si="33"/>
        <v>10000</v>
      </c>
      <c r="B232" s="3">
        <f t="shared" si="27"/>
        <v>135</v>
      </c>
      <c r="C232" s="38">
        <f t="shared" si="31"/>
        <v>27.397260273972602</v>
      </c>
      <c r="D232" s="6">
        <f t="shared" si="28"/>
        <v>135</v>
      </c>
      <c r="E232" s="6"/>
      <c r="F232" s="6">
        <f t="shared" si="29"/>
        <v>225</v>
      </c>
      <c r="G232" s="7">
        <f t="shared" si="32"/>
        <v>8</v>
      </c>
      <c r="H232" s="79" cm="1">
        <f t="array" ref="H232">INDEX(Archetypes!$F$8:$F$16,$G232)</f>
        <v>285.8</v>
      </c>
      <c r="I232" s="25">
        <f>1*(COUNTIFS($A$18:$A232,$A232,$F$18:$F232,$F232,$G$18:$G232,$G232)=1)</f>
        <v>1</v>
      </c>
      <c r="J232" s="7">
        <f t="shared" si="26"/>
        <v>1</v>
      </c>
      <c r="K232">
        <f t="shared" si="30"/>
        <v>1</v>
      </c>
    </row>
    <row r="233" spans="1:11" x14ac:dyDescent="0.35">
      <c r="A233" s="3">
        <f t="shared" si="33"/>
        <v>10000</v>
      </c>
      <c r="B233" s="3">
        <f t="shared" si="27"/>
        <v>135</v>
      </c>
      <c r="C233" s="38">
        <f t="shared" si="31"/>
        <v>27.397260273972602</v>
      </c>
      <c r="D233" s="6">
        <f t="shared" si="28"/>
        <v>135</v>
      </c>
      <c r="E233" s="6"/>
      <c r="F233" s="6">
        <f t="shared" si="29"/>
        <v>225</v>
      </c>
      <c r="G233" s="7">
        <f t="shared" si="32"/>
        <v>9</v>
      </c>
      <c r="H233" s="79" cm="1">
        <f t="array" ref="H233">INDEX(Archetypes!$F$8:$F$16,$G233)</f>
        <v>312.60000000000002</v>
      </c>
      <c r="I233" s="25">
        <f>1*(COUNTIFS($A$18:$A233,$A233,$F$18:$F233,$F233,$G$18:$G233,$G233)=1)</f>
        <v>1</v>
      </c>
      <c r="J233" s="7">
        <f t="shared" si="26"/>
        <v>1</v>
      </c>
      <c r="K233">
        <f t="shared" si="30"/>
        <v>1</v>
      </c>
    </row>
    <row r="234" spans="1:11" x14ac:dyDescent="0.35">
      <c r="A234" s="3">
        <f t="shared" si="33"/>
        <v>10000</v>
      </c>
      <c r="B234" s="3">
        <f t="shared" si="27"/>
        <v>150</v>
      </c>
      <c r="C234" s="38">
        <f t="shared" si="31"/>
        <v>27.397260273972602</v>
      </c>
      <c r="D234" s="6">
        <f t="shared" si="28"/>
        <v>150</v>
      </c>
      <c r="E234" s="6"/>
      <c r="F234" s="6">
        <f t="shared" si="29"/>
        <v>250</v>
      </c>
      <c r="G234" s="7">
        <f t="shared" si="32"/>
        <v>1</v>
      </c>
      <c r="H234" s="41" cm="1">
        <f t="array" ref="H234">INDEX(Archetypes!$F$8:$F$16,$G234)</f>
        <v>113.9</v>
      </c>
      <c r="I234" s="25">
        <f>1*(COUNTIFS($A$18:$A234,$A234,$F$18:$F234,$F234,$G$18:$G234,$G234)=1)</f>
        <v>1</v>
      </c>
      <c r="J234" s="7">
        <f t="shared" si="26"/>
        <v>0</v>
      </c>
      <c r="K234">
        <f t="shared" si="30"/>
        <v>0</v>
      </c>
    </row>
    <row r="235" spans="1:11" x14ac:dyDescent="0.35">
      <c r="A235" s="3">
        <f t="shared" si="33"/>
        <v>10000</v>
      </c>
      <c r="B235" s="3">
        <f t="shared" si="27"/>
        <v>150</v>
      </c>
      <c r="C235" s="38">
        <f t="shared" si="31"/>
        <v>27.397260273972602</v>
      </c>
      <c r="D235" s="6">
        <f t="shared" si="28"/>
        <v>150</v>
      </c>
      <c r="E235" s="6"/>
      <c r="F235" s="6">
        <f t="shared" si="29"/>
        <v>250</v>
      </c>
      <c r="G235" s="7">
        <f t="shared" si="32"/>
        <v>2</v>
      </c>
      <c r="H235" s="41" cm="1">
        <f t="array" ref="H235">INDEX(Archetypes!$F$8:$F$16,$G235)</f>
        <v>137.5</v>
      </c>
      <c r="I235" s="25">
        <f>1*(COUNTIFS($A$18:$A235,$A235,$F$18:$F235,$F235,$G$18:$G235,$G235)=1)</f>
        <v>1</v>
      </c>
      <c r="J235" s="7">
        <f t="shared" si="26"/>
        <v>0</v>
      </c>
      <c r="K235">
        <f t="shared" si="30"/>
        <v>0</v>
      </c>
    </row>
    <row r="236" spans="1:11" x14ac:dyDescent="0.35">
      <c r="A236" s="3">
        <f t="shared" si="33"/>
        <v>10000</v>
      </c>
      <c r="B236" s="3">
        <f t="shared" si="27"/>
        <v>150</v>
      </c>
      <c r="C236" s="38">
        <f t="shared" si="31"/>
        <v>27.397260273972602</v>
      </c>
      <c r="D236" s="6">
        <f t="shared" si="28"/>
        <v>150</v>
      </c>
      <c r="E236" s="6"/>
      <c r="F236" s="6">
        <f t="shared" si="29"/>
        <v>250</v>
      </c>
      <c r="G236" s="7">
        <f t="shared" si="32"/>
        <v>3</v>
      </c>
      <c r="H236" s="41" cm="1">
        <f t="array" ref="H236">INDEX(Archetypes!$F$8:$F$16,$G236)</f>
        <v>163.1</v>
      </c>
      <c r="I236" s="25">
        <f>1*(COUNTIFS($A$18:$A236,$A236,$F$18:$F236,$F236,$G$18:$G236,$G236)=1)</f>
        <v>1</v>
      </c>
      <c r="J236" s="7">
        <f t="shared" si="26"/>
        <v>0</v>
      </c>
      <c r="K236">
        <f t="shared" si="30"/>
        <v>0</v>
      </c>
    </row>
    <row r="237" spans="1:11" x14ac:dyDescent="0.35">
      <c r="A237" s="3">
        <f t="shared" si="33"/>
        <v>10000</v>
      </c>
      <c r="B237" s="3">
        <f t="shared" si="27"/>
        <v>150</v>
      </c>
      <c r="C237" s="38">
        <f t="shared" si="31"/>
        <v>27.397260273972602</v>
      </c>
      <c r="D237" s="6">
        <f t="shared" si="28"/>
        <v>150</v>
      </c>
      <c r="E237" s="6"/>
      <c r="F237" s="6">
        <f t="shared" si="29"/>
        <v>250</v>
      </c>
      <c r="G237" s="7">
        <f t="shared" si="32"/>
        <v>4</v>
      </c>
      <c r="H237" s="41" cm="1">
        <f t="array" ref="H237">INDEX(Archetypes!$F$8:$F$16,$G237)</f>
        <v>188.9</v>
      </c>
      <c r="I237" s="25">
        <f>1*(COUNTIFS($A$18:$A237,$A237,$F$18:$F237,$F237,$G$18:$G237,$G237)=1)</f>
        <v>1</v>
      </c>
      <c r="J237" s="7">
        <f t="shared" si="26"/>
        <v>0</v>
      </c>
      <c r="K237">
        <f t="shared" si="30"/>
        <v>0</v>
      </c>
    </row>
    <row r="238" spans="1:11" x14ac:dyDescent="0.35">
      <c r="A238" s="3">
        <f t="shared" si="33"/>
        <v>10000</v>
      </c>
      <c r="B238" s="3">
        <f t="shared" si="27"/>
        <v>150</v>
      </c>
      <c r="C238" s="38">
        <f t="shared" si="31"/>
        <v>27.397260273972602</v>
      </c>
      <c r="D238" s="6">
        <f t="shared" si="28"/>
        <v>150</v>
      </c>
      <c r="E238" s="6"/>
      <c r="F238" s="6">
        <f t="shared" si="29"/>
        <v>250</v>
      </c>
      <c r="G238" s="7">
        <f t="shared" si="32"/>
        <v>5</v>
      </c>
      <c r="H238" s="41" cm="1">
        <f t="array" ref="H238">INDEX(Archetypes!$F$8:$F$16,$G238)</f>
        <v>213.7</v>
      </c>
      <c r="I238" s="25">
        <f>1*(COUNTIFS($A$18:$A238,$A238,$F$18:$F238,$F238,$G$18:$G238,$G238)=1)</f>
        <v>1</v>
      </c>
      <c r="J238" s="7">
        <f t="shared" si="26"/>
        <v>0</v>
      </c>
      <c r="K238">
        <f t="shared" si="30"/>
        <v>0</v>
      </c>
    </row>
    <row r="239" spans="1:11" x14ac:dyDescent="0.35">
      <c r="A239" s="3">
        <f t="shared" si="33"/>
        <v>10000</v>
      </c>
      <c r="B239" s="3">
        <f t="shared" si="27"/>
        <v>150</v>
      </c>
      <c r="C239" s="38">
        <f t="shared" si="31"/>
        <v>27.397260273972602</v>
      </c>
      <c r="D239" s="6">
        <f t="shared" si="28"/>
        <v>150</v>
      </c>
      <c r="E239" s="6"/>
      <c r="F239" s="6">
        <f t="shared" si="29"/>
        <v>250</v>
      </c>
      <c r="G239" s="7">
        <f t="shared" si="32"/>
        <v>6</v>
      </c>
      <c r="H239" s="41" cm="1">
        <f t="array" ref="H239">INDEX(Archetypes!$F$8:$F$16,$G239)</f>
        <v>239.1</v>
      </c>
      <c r="I239" s="25">
        <f>1*(COUNTIFS($A$18:$A239,$A239,$F$18:$F239,$F239,$G$18:$G239,$G239)=1)</f>
        <v>1</v>
      </c>
      <c r="J239" s="7">
        <f t="shared" si="26"/>
        <v>0</v>
      </c>
      <c r="K239">
        <f t="shared" si="30"/>
        <v>0</v>
      </c>
    </row>
    <row r="240" spans="1:11" x14ac:dyDescent="0.35">
      <c r="A240" s="3">
        <f t="shared" si="33"/>
        <v>10000</v>
      </c>
      <c r="B240" s="3">
        <f t="shared" si="27"/>
        <v>150</v>
      </c>
      <c r="C240" s="38">
        <f t="shared" si="31"/>
        <v>27.397260273972602</v>
      </c>
      <c r="D240" s="6">
        <f t="shared" si="28"/>
        <v>150</v>
      </c>
      <c r="E240" s="6"/>
      <c r="F240" s="6">
        <f t="shared" si="29"/>
        <v>250</v>
      </c>
      <c r="G240" s="7">
        <f t="shared" si="32"/>
        <v>7</v>
      </c>
      <c r="H240" s="79" cm="1">
        <f t="array" ref="H240">INDEX(Archetypes!$F$8:$F$16,$G240)</f>
        <v>262.60000000000002</v>
      </c>
      <c r="I240" s="25">
        <f>1*(COUNTIFS($A$18:$A240,$A240,$F$18:$F240,$F240,$G$18:$G240,$G240)=1)</f>
        <v>1</v>
      </c>
      <c r="J240" s="7">
        <f t="shared" si="26"/>
        <v>1</v>
      </c>
      <c r="K240">
        <f t="shared" si="30"/>
        <v>1</v>
      </c>
    </row>
    <row r="241" spans="1:11" x14ac:dyDescent="0.35">
      <c r="A241" s="3">
        <f t="shared" si="33"/>
        <v>10000</v>
      </c>
      <c r="B241" s="3">
        <f t="shared" si="27"/>
        <v>150</v>
      </c>
      <c r="C241" s="38">
        <f t="shared" si="31"/>
        <v>27.397260273972602</v>
      </c>
      <c r="D241" s="6">
        <f t="shared" si="28"/>
        <v>150</v>
      </c>
      <c r="E241" s="6"/>
      <c r="F241" s="6">
        <f t="shared" si="29"/>
        <v>250</v>
      </c>
      <c r="G241" s="7">
        <f t="shared" si="32"/>
        <v>8</v>
      </c>
      <c r="H241" s="79" cm="1">
        <f t="array" ref="H241">INDEX(Archetypes!$F$8:$F$16,$G241)</f>
        <v>285.8</v>
      </c>
      <c r="I241" s="25">
        <f>1*(COUNTIFS($A$18:$A241,$A241,$F$18:$F241,$F241,$G$18:$G241,$G241)=1)</f>
        <v>1</v>
      </c>
      <c r="J241" s="7">
        <f t="shared" si="26"/>
        <v>1</v>
      </c>
      <c r="K241">
        <f t="shared" si="30"/>
        <v>1</v>
      </c>
    </row>
    <row r="242" spans="1:11" x14ac:dyDescent="0.35">
      <c r="A242" s="3">
        <f t="shared" si="33"/>
        <v>10000</v>
      </c>
      <c r="B242" s="3">
        <f t="shared" si="27"/>
        <v>150</v>
      </c>
      <c r="C242" s="38">
        <f t="shared" si="31"/>
        <v>27.397260273972602</v>
      </c>
      <c r="D242" s="6">
        <f t="shared" si="28"/>
        <v>150</v>
      </c>
      <c r="E242" s="6"/>
      <c r="F242" s="6">
        <f t="shared" si="29"/>
        <v>250</v>
      </c>
      <c r="G242" s="7">
        <f t="shared" si="32"/>
        <v>9</v>
      </c>
      <c r="H242" s="79" cm="1">
        <f t="array" ref="H242">INDEX(Archetypes!$F$8:$F$16,$G242)</f>
        <v>312.60000000000002</v>
      </c>
      <c r="I242" s="25">
        <f>1*(COUNTIFS($A$18:$A242,$A242,$F$18:$F242,$F242,$G$18:$G242,$G242)=1)</f>
        <v>1</v>
      </c>
      <c r="J242" s="7">
        <f t="shared" si="26"/>
        <v>1</v>
      </c>
      <c r="K242">
        <f t="shared" si="30"/>
        <v>1</v>
      </c>
    </row>
    <row r="243" spans="1:11" x14ac:dyDescent="0.35">
      <c r="A243" s="3">
        <f t="shared" si="33"/>
        <v>10000</v>
      </c>
      <c r="B243" s="3">
        <f t="shared" si="27"/>
        <v>165</v>
      </c>
      <c r="C243" s="38">
        <f t="shared" si="31"/>
        <v>27.397260273972602</v>
      </c>
      <c r="D243" s="6">
        <f t="shared" si="28"/>
        <v>165</v>
      </c>
      <c r="E243" s="6"/>
      <c r="F243" s="6">
        <f t="shared" si="29"/>
        <v>275</v>
      </c>
      <c r="G243" s="7">
        <f t="shared" si="32"/>
        <v>1</v>
      </c>
      <c r="H243" s="41" cm="1">
        <f t="array" ref="H243">INDEX(Archetypes!$F$8:$F$16,$G243)</f>
        <v>113.9</v>
      </c>
      <c r="I243" s="25">
        <f>1*(COUNTIFS($A$18:$A243,$A243,$F$18:$F243,$F243,$G$18:$G243,$G243)=1)</f>
        <v>1</v>
      </c>
      <c r="J243" s="7">
        <f t="shared" si="26"/>
        <v>0</v>
      </c>
      <c r="K243">
        <f t="shared" si="30"/>
        <v>0</v>
      </c>
    </row>
    <row r="244" spans="1:11" x14ac:dyDescent="0.35">
      <c r="A244" s="3">
        <f t="shared" si="33"/>
        <v>10000</v>
      </c>
      <c r="B244" s="3">
        <f t="shared" si="27"/>
        <v>165</v>
      </c>
      <c r="C244" s="38">
        <f t="shared" si="31"/>
        <v>27.397260273972602</v>
      </c>
      <c r="D244" s="6">
        <f t="shared" si="28"/>
        <v>165</v>
      </c>
      <c r="E244" s="6"/>
      <c r="F244" s="6">
        <f t="shared" si="29"/>
        <v>275</v>
      </c>
      <c r="G244" s="7">
        <f t="shared" si="32"/>
        <v>2</v>
      </c>
      <c r="H244" s="41" cm="1">
        <f t="array" ref="H244">INDEX(Archetypes!$F$8:$F$16,$G244)</f>
        <v>137.5</v>
      </c>
      <c r="I244" s="25">
        <f>1*(COUNTIFS($A$18:$A244,$A244,$F$18:$F244,$F244,$G$18:$G244,$G244)=1)</f>
        <v>1</v>
      </c>
      <c r="J244" s="7">
        <f t="shared" si="26"/>
        <v>0</v>
      </c>
      <c r="K244">
        <f t="shared" si="30"/>
        <v>0</v>
      </c>
    </row>
    <row r="245" spans="1:11" x14ac:dyDescent="0.35">
      <c r="A245" s="3">
        <f t="shared" si="33"/>
        <v>10000</v>
      </c>
      <c r="B245" s="3">
        <f t="shared" si="27"/>
        <v>165</v>
      </c>
      <c r="C245" s="38">
        <f t="shared" si="31"/>
        <v>27.397260273972602</v>
      </c>
      <c r="D245" s="6">
        <f t="shared" si="28"/>
        <v>165</v>
      </c>
      <c r="E245" s="6"/>
      <c r="F245" s="6">
        <f t="shared" si="29"/>
        <v>275</v>
      </c>
      <c r="G245" s="7">
        <f t="shared" si="32"/>
        <v>3</v>
      </c>
      <c r="H245" s="41" cm="1">
        <f t="array" ref="H245">INDEX(Archetypes!$F$8:$F$16,$G245)</f>
        <v>163.1</v>
      </c>
      <c r="I245" s="25">
        <f>1*(COUNTIFS($A$18:$A245,$A245,$F$18:$F245,$F245,$G$18:$G245,$G245)=1)</f>
        <v>1</v>
      </c>
      <c r="J245" s="7">
        <f t="shared" si="26"/>
        <v>0</v>
      </c>
      <c r="K245">
        <f t="shared" si="30"/>
        <v>0</v>
      </c>
    </row>
    <row r="246" spans="1:11" x14ac:dyDescent="0.35">
      <c r="A246" s="3">
        <f t="shared" si="33"/>
        <v>10000</v>
      </c>
      <c r="B246" s="3">
        <f t="shared" si="27"/>
        <v>165</v>
      </c>
      <c r="C246" s="38">
        <f t="shared" si="31"/>
        <v>27.397260273972602</v>
      </c>
      <c r="D246" s="6">
        <f t="shared" si="28"/>
        <v>165</v>
      </c>
      <c r="E246" s="6"/>
      <c r="F246" s="6">
        <f t="shared" si="29"/>
        <v>275</v>
      </c>
      <c r="G246" s="7">
        <f t="shared" si="32"/>
        <v>4</v>
      </c>
      <c r="H246" s="41" cm="1">
        <f t="array" ref="H246">INDEX(Archetypes!$F$8:$F$16,$G246)</f>
        <v>188.9</v>
      </c>
      <c r="I246" s="25">
        <f>1*(COUNTIFS($A$18:$A246,$A246,$F$18:$F246,$F246,$G$18:$G246,$G246)=1)</f>
        <v>1</v>
      </c>
      <c r="J246" s="7">
        <f t="shared" si="26"/>
        <v>0</v>
      </c>
      <c r="K246">
        <f t="shared" si="30"/>
        <v>0</v>
      </c>
    </row>
    <row r="247" spans="1:11" x14ac:dyDescent="0.35">
      <c r="A247" s="3">
        <f t="shared" si="33"/>
        <v>10000</v>
      </c>
      <c r="B247" s="3">
        <f t="shared" si="27"/>
        <v>165</v>
      </c>
      <c r="C247" s="38">
        <f t="shared" si="31"/>
        <v>27.397260273972602</v>
      </c>
      <c r="D247" s="6">
        <f t="shared" si="28"/>
        <v>165</v>
      </c>
      <c r="E247" s="6"/>
      <c r="F247" s="6">
        <f t="shared" si="29"/>
        <v>275</v>
      </c>
      <c r="G247" s="7">
        <f t="shared" si="32"/>
        <v>5</v>
      </c>
      <c r="H247" s="41" cm="1">
        <f t="array" ref="H247">INDEX(Archetypes!$F$8:$F$16,$G247)</f>
        <v>213.7</v>
      </c>
      <c r="I247" s="25">
        <f>1*(COUNTIFS($A$18:$A247,$A247,$F$18:$F247,$F247,$G$18:$G247,$G247)=1)</f>
        <v>1</v>
      </c>
      <c r="J247" s="7">
        <f t="shared" si="26"/>
        <v>0</v>
      </c>
      <c r="K247">
        <f t="shared" si="30"/>
        <v>0</v>
      </c>
    </row>
    <row r="248" spans="1:11" x14ac:dyDescent="0.35">
      <c r="A248" s="3">
        <f t="shared" si="33"/>
        <v>10000</v>
      </c>
      <c r="B248" s="3">
        <f t="shared" si="27"/>
        <v>165</v>
      </c>
      <c r="C248" s="38">
        <f t="shared" si="31"/>
        <v>27.397260273972602</v>
      </c>
      <c r="D248" s="6">
        <f t="shared" si="28"/>
        <v>165</v>
      </c>
      <c r="E248" s="6"/>
      <c r="F248" s="6">
        <f t="shared" si="29"/>
        <v>275</v>
      </c>
      <c r="G248" s="7">
        <f t="shared" si="32"/>
        <v>6</v>
      </c>
      <c r="H248" s="41" cm="1">
        <f t="array" ref="H248">INDEX(Archetypes!$F$8:$F$16,$G248)</f>
        <v>239.1</v>
      </c>
      <c r="I248" s="25">
        <f>1*(COUNTIFS($A$18:$A248,$A248,$F$18:$F248,$F248,$G$18:$G248,$G248)=1)</f>
        <v>1</v>
      </c>
      <c r="J248" s="7">
        <f t="shared" si="26"/>
        <v>0</v>
      </c>
      <c r="K248">
        <f t="shared" si="30"/>
        <v>0</v>
      </c>
    </row>
    <row r="249" spans="1:11" x14ac:dyDescent="0.35">
      <c r="A249" s="3">
        <f t="shared" si="33"/>
        <v>10000</v>
      </c>
      <c r="B249" s="3">
        <f t="shared" si="27"/>
        <v>165</v>
      </c>
      <c r="C249" s="38">
        <f t="shared" si="31"/>
        <v>27.397260273972602</v>
      </c>
      <c r="D249" s="6">
        <f t="shared" si="28"/>
        <v>165</v>
      </c>
      <c r="E249" s="6"/>
      <c r="F249" s="6">
        <f t="shared" si="29"/>
        <v>275</v>
      </c>
      <c r="G249" s="7">
        <f t="shared" si="32"/>
        <v>7</v>
      </c>
      <c r="H249" s="41" cm="1">
        <f t="array" ref="H249">INDEX(Archetypes!$F$8:$F$16,$G249)</f>
        <v>262.60000000000002</v>
      </c>
      <c r="I249" s="25">
        <f>1*(COUNTIFS($A$18:$A249,$A249,$F$18:$F249,$F249,$G$18:$G249,$G249)=1)</f>
        <v>1</v>
      </c>
      <c r="J249" s="7">
        <f t="shared" si="26"/>
        <v>0</v>
      </c>
      <c r="K249">
        <f t="shared" si="30"/>
        <v>0</v>
      </c>
    </row>
    <row r="250" spans="1:11" x14ac:dyDescent="0.35">
      <c r="A250" s="3">
        <f t="shared" si="33"/>
        <v>10000</v>
      </c>
      <c r="B250" s="3">
        <f t="shared" si="27"/>
        <v>165</v>
      </c>
      <c r="C250" s="38">
        <f t="shared" si="31"/>
        <v>27.397260273972602</v>
      </c>
      <c r="D250" s="6">
        <f t="shared" si="28"/>
        <v>165</v>
      </c>
      <c r="E250" s="6"/>
      <c r="F250" s="6">
        <f t="shared" si="29"/>
        <v>275</v>
      </c>
      <c r="G250" s="7">
        <f t="shared" si="32"/>
        <v>8</v>
      </c>
      <c r="H250" s="79" cm="1">
        <f t="array" ref="H250">INDEX(Archetypes!$F$8:$F$16,$G250)</f>
        <v>285.8</v>
      </c>
      <c r="I250" s="25">
        <f>1*(COUNTIFS($A$18:$A250,$A250,$F$18:$F250,$F250,$G$18:$G250,$G250)=1)</f>
        <v>1</v>
      </c>
      <c r="J250" s="7">
        <f t="shared" si="26"/>
        <v>1</v>
      </c>
      <c r="K250">
        <f t="shared" si="30"/>
        <v>1</v>
      </c>
    </row>
    <row r="251" spans="1:11" x14ac:dyDescent="0.35">
      <c r="A251" s="3">
        <f t="shared" si="33"/>
        <v>10000</v>
      </c>
      <c r="B251" s="3">
        <f t="shared" si="27"/>
        <v>165</v>
      </c>
      <c r="C251" s="38">
        <f t="shared" si="31"/>
        <v>27.397260273972602</v>
      </c>
      <c r="D251" s="6">
        <f t="shared" si="28"/>
        <v>165</v>
      </c>
      <c r="E251" s="6"/>
      <c r="F251" s="6">
        <f t="shared" si="29"/>
        <v>275</v>
      </c>
      <c r="G251" s="7">
        <f t="shared" si="32"/>
        <v>9</v>
      </c>
      <c r="H251" s="79" cm="1">
        <f t="array" ref="H251">INDEX(Archetypes!$F$8:$F$16,$G251)</f>
        <v>312.60000000000002</v>
      </c>
      <c r="I251" s="25">
        <f>1*(COUNTIFS($A$18:$A251,$A251,$F$18:$F251,$F251,$G$18:$G251,$G251)=1)</f>
        <v>1</v>
      </c>
      <c r="J251" s="7">
        <f t="shared" si="26"/>
        <v>1</v>
      </c>
      <c r="K251">
        <f t="shared" si="30"/>
        <v>1</v>
      </c>
    </row>
    <row r="252" spans="1:11" x14ac:dyDescent="0.35">
      <c r="A252" s="3">
        <f t="shared" si="33"/>
        <v>10000</v>
      </c>
      <c r="B252" s="3">
        <f t="shared" si="27"/>
        <v>180</v>
      </c>
      <c r="C252" s="38">
        <f t="shared" si="31"/>
        <v>27.397260273972602</v>
      </c>
      <c r="D252" s="6">
        <f t="shared" si="28"/>
        <v>180</v>
      </c>
      <c r="E252" s="6"/>
      <c r="F252" s="6">
        <f t="shared" si="29"/>
        <v>300</v>
      </c>
      <c r="G252" s="7">
        <f t="shared" si="32"/>
        <v>1</v>
      </c>
      <c r="H252" s="41" cm="1">
        <f t="array" ref="H252">INDEX(Archetypes!$F$8:$F$16,$G252)</f>
        <v>113.9</v>
      </c>
      <c r="I252" s="25">
        <f>1*(COUNTIFS($A$18:$A252,$A252,$F$18:$F252,$F252,$G$18:$G252,$G252)=1)</f>
        <v>1</v>
      </c>
      <c r="J252" s="7">
        <f t="shared" si="26"/>
        <v>0</v>
      </c>
      <c r="K252">
        <f t="shared" si="30"/>
        <v>0</v>
      </c>
    </row>
    <row r="253" spans="1:11" x14ac:dyDescent="0.35">
      <c r="A253" s="3">
        <f t="shared" si="33"/>
        <v>10000</v>
      </c>
      <c r="B253" s="3">
        <f t="shared" si="27"/>
        <v>180</v>
      </c>
      <c r="C253" s="38">
        <f t="shared" si="31"/>
        <v>27.397260273972602</v>
      </c>
      <c r="D253" s="6">
        <f t="shared" si="28"/>
        <v>180</v>
      </c>
      <c r="E253" s="6"/>
      <c r="F253" s="6">
        <f t="shared" si="29"/>
        <v>300</v>
      </c>
      <c r="G253" s="7">
        <f t="shared" si="32"/>
        <v>2</v>
      </c>
      <c r="H253" s="41" cm="1">
        <f t="array" ref="H253">INDEX(Archetypes!$F$8:$F$16,$G253)</f>
        <v>137.5</v>
      </c>
      <c r="I253" s="25">
        <f>1*(COUNTIFS($A$18:$A253,$A253,$F$18:$F253,$F253,$G$18:$G253,$G253)=1)</f>
        <v>1</v>
      </c>
      <c r="J253" s="7">
        <f t="shared" si="26"/>
        <v>0</v>
      </c>
      <c r="K253">
        <f t="shared" si="30"/>
        <v>0</v>
      </c>
    </row>
    <row r="254" spans="1:11" x14ac:dyDescent="0.35">
      <c r="A254" s="3">
        <f t="shared" si="33"/>
        <v>10000</v>
      </c>
      <c r="B254" s="3">
        <f t="shared" si="27"/>
        <v>180</v>
      </c>
      <c r="C254" s="38">
        <f t="shared" si="31"/>
        <v>27.397260273972602</v>
      </c>
      <c r="D254" s="6">
        <f t="shared" si="28"/>
        <v>180</v>
      </c>
      <c r="E254" s="6"/>
      <c r="F254" s="6">
        <f t="shared" si="29"/>
        <v>300</v>
      </c>
      <c r="G254" s="7">
        <f t="shared" si="32"/>
        <v>3</v>
      </c>
      <c r="H254" s="41" cm="1">
        <f t="array" ref="H254">INDEX(Archetypes!$F$8:$F$16,$G254)</f>
        <v>163.1</v>
      </c>
      <c r="I254" s="25">
        <f>1*(COUNTIFS($A$18:$A254,$A254,$F$18:$F254,$F254,$G$18:$G254,$G254)=1)</f>
        <v>1</v>
      </c>
      <c r="J254" s="7">
        <f t="shared" si="26"/>
        <v>0</v>
      </c>
      <c r="K254">
        <f t="shared" si="30"/>
        <v>0</v>
      </c>
    </row>
    <row r="255" spans="1:11" x14ac:dyDescent="0.35">
      <c r="A255" s="3">
        <f t="shared" si="33"/>
        <v>10000</v>
      </c>
      <c r="B255" s="3">
        <f t="shared" si="27"/>
        <v>180</v>
      </c>
      <c r="C255" s="38">
        <f t="shared" si="31"/>
        <v>27.397260273972602</v>
      </c>
      <c r="D255" s="6">
        <f t="shared" si="28"/>
        <v>180</v>
      </c>
      <c r="E255" s="6"/>
      <c r="F255" s="6">
        <f t="shared" si="29"/>
        <v>300</v>
      </c>
      <c r="G255" s="7">
        <f t="shared" si="32"/>
        <v>4</v>
      </c>
      <c r="H255" s="41" cm="1">
        <f t="array" ref="H255">INDEX(Archetypes!$F$8:$F$16,$G255)</f>
        <v>188.9</v>
      </c>
      <c r="I255" s="25">
        <f>1*(COUNTIFS($A$18:$A255,$A255,$F$18:$F255,$F255,$G$18:$G255,$G255)=1)</f>
        <v>1</v>
      </c>
      <c r="J255" s="7">
        <f t="shared" si="26"/>
        <v>0</v>
      </c>
      <c r="K255">
        <f t="shared" si="30"/>
        <v>0</v>
      </c>
    </row>
    <row r="256" spans="1:11" x14ac:dyDescent="0.35">
      <c r="A256" s="3">
        <f t="shared" si="33"/>
        <v>10000</v>
      </c>
      <c r="B256" s="3">
        <f t="shared" si="27"/>
        <v>180</v>
      </c>
      <c r="C256" s="38">
        <f t="shared" si="31"/>
        <v>27.397260273972602</v>
      </c>
      <c r="D256" s="6">
        <f t="shared" si="28"/>
        <v>180</v>
      </c>
      <c r="E256" s="6"/>
      <c r="F256" s="6">
        <f t="shared" si="29"/>
        <v>300</v>
      </c>
      <c r="G256" s="7">
        <f t="shared" si="32"/>
        <v>5</v>
      </c>
      <c r="H256" s="41" cm="1">
        <f t="array" ref="H256">INDEX(Archetypes!$F$8:$F$16,$G256)</f>
        <v>213.7</v>
      </c>
      <c r="I256" s="25">
        <f>1*(COUNTIFS($A$18:$A256,$A256,$F$18:$F256,$F256,$G$18:$G256,$G256)=1)</f>
        <v>1</v>
      </c>
      <c r="J256" s="7">
        <f t="shared" si="26"/>
        <v>0</v>
      </c>
      <c r="K256">
        <f t="shared" si="30"/>
        <v>0</v>
      </c>
    </row>
    <row r="257" spans="1:11" x14ac:dyDescent="0.35">
      <c r="A257" s="3">
        <f t="shared" si="33"/>
        <v>10000</v>
      </c>
      <c r="B257" s="3">
        <f t="shared" si="27"/>
        <v>180</v>
      </c>
      <c r="C257" s="38">
        <f t="shared" si="31"/>
        <v>27.397260273972602</v>
      </c>
      <c r="D257" s="6">
        <f t="shared" si="28"/>
        <v>180</v>
      </c>
      <c r="E257" s="6"/>
      <c r="F257" s="6">
        <f t="shared" si="29"/>
        <v>300</v>
      </c>
      <c r="G257" s="7">
        <f t="shared" si="32"/>
        <v>6</v>
      </c>
      <c r="H257" s="41" cm="1">
        <f t="array" ref="H257">INDEX(Archetypes!$F$8:$F$16,$G257)</f>
        <v>239.1</v>
      </c>
      <c r="I257" s="25">
        <f>1*(COUNTIFS($A$18:$A257,$A257,$F$18:$F257,$F257,$G$18:$G257,$G257)=1)</f>
        <v>1</v>
      </c>
      <c r="J257" s="7">
        <f t="shared" si="26"/>
        <v>0</v>
      </c>
      <c r="K257">
        <f t="shared" si="30"/>
        <v>0</v>
      </c>
    </row>
    <row r="258" spans="1:11" x14ac:dyDescent="0.35">
      <c r="A258" s="3">
        <f t="shared" si="33"/>
        <v>10000</v>
      </c>
      <c r="B258" s="3">
        <f t="shared" si="27"/>
        <v>180</v>
      </c>
      <c r="C258" s="38">
        <f t="shared" si="31"/>
        <v>27.397260273972602</v>
      </c>
      <c r="D258" s="6">
        <f t="shared" si="28"/>
        <v>180</v>
      </c>
      <c r="E258" s="6"/>
      <c r="F258" s="6">
        <f t="shared" si="29"/>
        <v>300</v>
      </c>
      <c r="G258" s="7">
        <f t="shared" si="32"/>
        <v>7</v>
      </c>
      <c r="H258" s="41" cm="1">
        <f t="array" ref="H258">INDEX(Archetypes!$F$8:$F$16,$G258)</f>
        <v>262.60000000000002</v>
      </c>
      <c r="I258" s="25">
        <f>1*(COUNTIFS($A$18:$A258,$A258,$F$18:$F258,$F258,$G$18:$G258,$G258)=1)</f>
        <v>1</v>
      </c>
      <c r="J258" s="7">
        <f t="shared" si="26"/>
        <v>0</v>
      </c>
      <c r="K258">
        <f t="shared" si="30"/>
        <v>0</v>
      </c>
    </row>
    <row r="259" spans="1:11" x14ac:dyDescent="0.35">
      <c r="A259" s="3">
        <f t="shared" si="33"/>
        <v>10000</v>
      </c>
      <c r="B259" s="3">
        <f t="shared" si="27"/>
        <v>180</v>
      </c>
      <c r="C259" s="38">
        <f t="shared" si="31"/>
        <v>27.397260273972602</v>
      </c>
      <c r="D259" s="6">
        <f t="shared" si="28"/>
        <v>180</v>
      </c>
      <c r="E259" s="6"/>
      <c r="F259" s="6">
        <f t="shared" si="29"/>
        <v>300</v>
      </c>
      <c r="G259" s="7">
        <f t="shared" si="32"/>
        <v>8</v>
      </c>
      <c r="H259" s="41" cm="1">
        <f t="array" ref="H259">INDEX(Archetypes!$F$8:$F$16,$G259)</f>
        <v>285.8</v>
      </c>
      <c r="I259" s="25">
        <f>1*(COUNTIFS($A$18:$A259,$A259,$F$18:$F259,$F259,$G$18:$G259,$G259)=1)</f>
        <v>1</v>
      </c>
      <c r="J259" s="7">
        <f t="shared" si="26"/>
        <v>0</v>
      </c>
      <c r="K259">
        <f t="shared" si="30"/>
        <v>0</v>
      </c>
    </row>
    <row r="260" spans="1:11" x14ac:dyDescent="0.35">
      <c r="A260" s="3">
        <f t="shared" si="33"/>
        <v>10000</v>
      </c>
      <c r="B260" s="3">
        <f t="shared" si="27"/>
        <v>180</v>
      </c>
      <c r="C260" s="38">
        <f t="shared" si="31"/>
        <v>27.397260273972602</v>
      </c>
      <c r="D260" s="6">
        <f t="shared" si="28"/>
        <v>180</v>
      </c>
      <c r="E260" s="6"/>
      <c r="F260" s="6">
        <f t="shared" si="29"/>
        <v>300</v>
      </c>
      <c r="G260" s="7">
        <f t="shared" si="32"/>
        <v>9</v>
      </c>
      <c r="H260" s="79" cm="1">
        <f t="array" ref="H260">INDEX(Archetypes!$F$8:$F$16,$G260)</f>
        <v>312.60000000000002</v>
      </c>
      <c r="I260" s="25">
        <f>1*(COUNTIFS($A$18:$A260,$A260,$F$18:$F260,$F260,$G$18:$G260,$G260)=1)</f>
        <v>1</v>
      </c>
      <c r="J260" s="7">
        <f t="shared" si="26"/>
        <v>1</v>
      </c>
      <c r="K260">
        <f t="shared" si="30"/>
        <v>1</v>
      </c>
    </row>
    <row r="261" spans="1:11" x14ac:dyDescent="0.35">
      <c r="A261" s="3">
        <f t="shared" si="33"/>
        <v>12500</v>
      </c>
      <c r="B261" s="3">
        <f t="shared" si="27"/>
        <v>60</v>
      </c>
      <c r="C261" s="38">
        <f t="shared" si="31"/>
        <v>34.246575342465754</v>
      </c>
      <c r="D261" s="6">
        <f t="shared" si="28"/>
        <v>60</v>
      </c>
      <c r="E261" s="6"/>
      <c r="F261" s="6">
        <f t="shared" si="29"/>
        <v>100</v>
      </c>
      <c r="G261" s="7">
        <f t="shared" si="32"/>
        <v>1</v>
      </c>
      <c r="H261" s="79" cm="1">
        <f t="array" ref="H261">INDEX(Archetypes!$F$8:$F$16,$G261)</f>
        <v>113.9</v>
      </c>
      <c r="I261" s="25">
        <f>1*(COUNTIFS($A$18:$A261,$A261,$F$18:$F261,$F261,$G$18:$G261,$G261)=1)</f>
        <v>1</v>
      </c>
      <c r="J261" s="7">
        <f t="shared" si="26"/>
        <v>1</v>
      </c>
      <c r="K261">
        <f t="shared" si="30"/>
        <v>1</v>
      </c>
    </row>
    <row r="262" spans="1:11" x14ac:dyDescent="0.35">
      <c r="A262" s="3">
        <f t="shared" si="33"/>
        <v>12500</v>
      </c>
      <c r="B262" s="3">
        <f t="shared" si="27"/>
        <v>60</v>
      </c>
      <c r="C262" s="38">
        <f t="shared" si="31"/>
        <v>34.246575342465754</v>
      </c>
      <c r="D262" s="6">
        <f t="shared" si="28"/>
        <v>60</v>
      </c>
      <c r="E262" s="6"/>
      <c r="F262" s="6">
        <f t="shared" si="29"/>
        <v>100</v>
      </c>
      <c r="G262" s="7">
        <f t="shared" si="32"/>
        <v>2</v>
      </c>
      <c r="H262" s="79" cm="1">
        <f t="array" ref="H262">INDEX(Archetypes!$F$8:$F$16,$G262)</f>
        <v>137.5</v>
      </c>
      <c r="I262" s="25">
        <f>1*(COUNTIFS($A$18:$A262,$A262,$F$18:$F262,$F262,$G$18:$G262,$G262)=1)</f>
        <v>1</v>
      </c>
      <c r="J262" s="7">
        <f t="shared" si="26"/>
        <v>1</v>
      </c>
      <c r="K262">
        <f t="shared" si="30"/>
        <v>1</v>
      </c>
    </row>
    <row r="263" spans="1:11" x14ac:dyDescent="0.35">
      <c r="A263" s="3">
        <f t="shared" si="33"/>
        <v>12500</v>
      </c>
      <c r="B263" s="3">
        <f t="shared" si="27"/>
        <v>60</v>
      </c>
      <c r="C263" s="38">
        <f t="shared" si="31"/>
        <v>34.246575342465754</v>
      </c>
      <c r="D263" s="6">
        <f t="shared" si="28"/>
        <v>60</v>
      </c>
      <c r="E263" s="6"/>
      <c r="F263" s="6">
        <f t="shared" si="29"/>
        <v>100</v>
      </c>
      <c r="G263" s="7">
        <f t="shared" si="32"/>
        <v>3</v>
      </c>
      <c r="H263" s="79" cm="1">
        <f t="array" ref="H263">INDEX(Archetypes!$F$8:$F$16,$G263)</f>
        <v>163.1</v>
      </c>
      <c r="I263" s="25">
        <f>1*(COUNTIFS($A$18:$A263,$A263,$F$18:$F263,$F263,$G$18:$G263,$G263)=1)</f>
        <v>1</v>
      </c>
      <c r="J263" s="7">
        <f t="shared" si="26"/>
        <v>1</v>
      </c>
      <c r="K263">
        <f t="shared" si="30"/>
        <v>1</v>
      </c>
    </row>
    <row r="264" spans="1:11" x14ac:dyDescent="0.35">
      <c r="A264" s="3">
        <f t="shared" si="33"/>
        <v>12500</v>
      </c>
      <c r="B264" s="3">
        <f t="shared" si="27"/>
        <v>60</v>
      </c>
      <c r="C264" s="38">
        <f t="shared" si="31"/>
        <v>34.246575342465754</v>
      </c>
      <c r="D264" s="6">
        <f t="shared" si="28"/>
        <v>60</v>
      </c>
      <c r="E264" s="6"/>
      <c r="F264" s="6">
        <f t="shared" si="29"/>
        <v>100</v>
      </c>
      <c r="G264" s="7">
        <f t="shared" si="32"/>
        <v>4</v>
      </c>
      <c r="H264" s="79" cm="1">
        <f t="array" ref="H264">INDEX(Archetypes!$F$8:$F$16,$G264)</f>
        <v>188.9</v>
      </c>
      <c r="I264" s="25">
        <f>1*(COUNTIFS($A$18:$A264,$A264,$F$18:$F264,$F264,$G$18:$G264,$G264)=1)</f>
        <v>1</v>
      </c>
      <c r="J264" s="7">
        <f t="shared" si="26"/>
        <v>1</v>
      </c>
      <c r="K264">
        <f t="shared" si="30"/>
        <v>1</v>
      </c>
    </row>
    <row r="265" spans="1:11" x14ac:dyDescent="0.35">
      <c r="A265" s="3">
        <f t="shared" si="33"/>
        <v>12500</v>
      </c>
      <c r="B265" s="3">
        <f t="shared" si="27"/>
        <v>60</v>
      </c>
      <c r="C265" s="38">
        <f t="shared" si="31"/>
        <v>34.246575342465754</v>
      </c>
      <c r="D265" s="6">
        <f t="shared" si="28"/>
        <v>60</v>
      </c>
      <c r="E265" s="6"/>
      <c r="F265" s="6">
        <f t="shared" si="29"/>
        <v>100</v>
      </c>
      <c r="G265" s="7">
        <f t="shared" si="32"/>
        <v>5</v>
      </c>
      <c r="H265" s="79" cm="1">
        <f t="array" ref="H265">INDEX(Archetypes!$F$8:$F$16,$G265)</f>
        <v>213.7</v>
      </c>
      <c r="I265" s="25">
        <f>1*(COUNTIFS($A$18:$A265,$A265,$F$18:$F265,$F265,$G$18:$G265,$G265)=1)</f>
        <v>1</v>
      </c>
      <c r="J265" s="7">
        <f t="shared" si="26"/>
        <v>1</v>
      </c>
      <c r="K265">
        <f t="shared" si="30"/>
        <v>1</v>
      </c>
    </row>
    <row r="266" spans="1:11" x14ac:dyDescent="0.35">
      <c r="A266" s="3">
        <f t="shared" si="33"/>
        <v>12500</v>
      </c>
      <c r="B266" s="3">
        <f t="shared" si="27"/>
        <v>60</v>
      </c>
      <c r="C266" s="38">
        <f t="shared" si="31"/>
        <v>34.246575342465754</v>
      </c>
      <c r="D266" s="6">
        <f t="shared" si="28"/>
        <v>60</v>
      </c>
      <c r="E266" s="6"/>
      <c r="F266" s="6">
        <f t="shared" si="29"/>
        <v>100</v>
      </c>
      <c r="G266" s="7">
        <f t="shared" si="32"/>
        <v>6</v>
      </c>
      <c r="H266" s="79" cm="1">
        <f t="array" ref="H266">INDEX(Archetypes!$F$8:$F$16,$G266)</f>
        <v>239.1</v>
      </c>
      <c r="I266" s="25">
        <f>1*(COUNTIFS($A$18:$A266,$A266,$F$18:$F266,$F266,$G$18:$G266,$G266)=1)</f>
        <v>1</v>
      </c>
      <c r="J266" s="7">
        <f t="shared" si="26"/>
        <v>1</v>
      </c>
      <c r="K266">
        <f t="shared" si="30"/>
        <v>1</v>
      </c>
    </row>
    <row r="267" spans="1:11" x14ac:dyDescent="0.35">
      <c r="A267" s="3">
        <f t="shared" si="33"/>
        <v>12500</v>
      </c>
      <c r="B267" s="3">
        <f t="shared" si="27"/>
        <v>60</v>
      </c>
      <c r="C267" s="38">
        <f t="shared" si="31"/>
        <v>34.246575342465754</v>
      </c>
      <c r="D267" s="6">
        <f t="shared" si="28"/>
        <v>60</v>
      </c>
      <c r="E267" s="6"/>
      <c r="F267" s="6">
        <f t="shared" si="29"/>
        <v>100</v>
      </c>
      <c r="G267" s="7">
        <f t="shared" si="32"/>
        <v>7</v>
      </c>
      <c r="H267" s="79" cm="1">
        <f t="array" ref="H267">INDEX(Archetypes!$F$8:$F$16,$G267)</f>
        <v>262.60000000000002</v>
      </c>
      <c r="I267" s="25">
        <f>1*(COUNTIFS($A$18:$A267,$A267,$F$18:$F267,$F267,$G$18:$G267,$G267)=1)</f>
        <v>1</v>
      </c>
      <c r="J267" s="7">
        <f t="shared" si="26"/>
        <v>1</v>
      </c>
      <c r="K267">
        <f t="shared" si="30"/>
        <v>1</v>
      </c>
    </row>
    <row r="268" spans="1:11" x14ac:dyDescent="0.35">
      <c r="A268" s="3">
        <f t="shared" si="33"/>
        <v>12500</v>
      </c>
      <c r="B268" s="3">
        <f t="shared" si="27"/>
        <v>60</v>
      </c>
      <c r="C268" s="38">
        <f t="shared" si="31"/>
        <v>34.246575342465754</v>
      </c>
      <c r="D268" s="6">
        <f t="shared" si="28"/>
        <v>60</v>
      </c>
      <c r="E268" s="6"/>
      <c r="F268" s="6">
        <f t="shared" si="29"/>
        <v>100</v>
      </c>
      <c r="G268" s="7">
        <f t="shared" si="32"/>
        <v>8</v>
      </c>
      <c r="H268" s="79" cm="1">
        <f t="array" ref="H268">INDEX(Archetypes!$F$8:$F$16,$G268)</f>
        <v>285.8</v>
      </c>
      <c r="I268" s="25">
        <f>1*(COUNTIFS($A$18:$A268,$A268,$F$18:$F268,$F268,$G$18:$G268,$G268)=1)</f>
        <v>1</v>
      </c>
      <c r="J268" s="7">
        <f t="shared" si="26"/>
        <v>1</v>
      </c>
      <c r="K268">
        <f t="shared" si="30"/>
        <v>1</v>
      </c>
    </row>
    <row r="269" spans="1:11" x14ac:dyDescent="0.35">
      <c r="A269" s="3">
        <f t="shared" si="33"/>
        <v>12500</v>
      </c>
      <c r="B269" s="3">
        <f t="shared" si="27"/>
        <v>60</v>
      </c>
      <c r="C269" s="38">
        <f t="shared" si="31"/>
        <v>34.246575342465754</v>
      </c>
      <c r="D269" s="6">
        <f t="shared" si="28"/>
        <v>60</v>
      </c>
      <c r="E269" s="6"/>
      <c r="F269" s="6">
        <f t="shared" si="29"/>
        <v>100</v>
      </c>
      <c r="G269" s="7">
        <f t="shared" si="32"/>
        <v>9</v>
      </c>
      <c r="H269" s="79" cm="1">
        <f t="array" ref="H269">INDEX(Archetypes!$F$8:$F$16,$G269)</f>
        <v>312.60000000000002</v>
      </c>
      <c r="I269" s="25">
        <f>1*(COUNTIFS($A$18:$A269,$A269,$F$18:$F269,$F269,$G$18:$G269,$G269)=1)</f>
        <v>1</v>
      </c>
      <c r="J269" s="7">
        <f t="shared" si="26"/>
        <v>1</v>
      </c>
      <c r="K269">
        <f t="shared" si="30"/>
        <v>1</v>
      </c>
    </row>
    <row r="270" spans="1:11" x14ac:dyDescent="0.35">
      <c r="A270" s="3">
        <f t="shared" si="33"/>
        <v>12500</v>
      </c>
      <c r="B270" s="3">
        <f t="shared" si="27"/>
        <v>75</v>
      </c>
      <c r="C270" s="38">
        <f t="shared" si="31"/>
        <v>34.246575342465754</v>
      </c>
      <c r="D270" s="6">
        <f t="shared" si="28"/>
        <v>75</v>
      </c>
      <c r="E270" s="6"/>
      <c r="F270" s="6">
        <f t="shared" si="29"/>
        <v>125</v>
      </c>
      <c r="G270" s="7">
        <f t="shared" si="32"/>
        <v>1</v>
      </c>
      <c r="H270" s="41" cm="1">
        <f t="array" ref="H270">INDEX(Archetypes!$F$8:$F$16,$G270)</f>
        <v>113.9</v>
      </c>
      <c r="I270" s="25">
        <f>1*(COUNTIFS($A$18:$A270,$A270,$F$18:$F270,$F270,$G$18:$G270,$G270)=1)</f>
        <v>1</v>
      </c>
      <c r="J270" s="7">
        <f t="shared" si="26"/>
        <v>0</v>
      </c>
      <c r="K270">
        <f t="shared" si="30"/>
        <v>0</v>
      </c>
    </row>
    <row r="271" spans="1:11" x14ac:dyDescent="0.35">
      <c r="A271" s="3">
        <f t="shared" si="33"/>
        <v>12500</v>
      </c>
      <c r="B271" s="3">
        <f t="shared" si="27"/>
        <v>75</v>
      </c>
      <c r="C271" s="38">
        <f t="shared" si="31"/>
        <v>34.246575342465754</v>
      </c>
      <c r="D271" s="6">
        <f t="shared" si="28"/>
        <v>75</v>
      </c>
      <c r="E271" s="6"/>
      <c r="F271" s="6">
        <f t="shared" si="29"/>
        <v>125</v>
      </c>
      <c r="G271" s="7">
        <f t="shared" si="32"/>
        <v>2</v>
      </c>
      <c r="H271" s="79" cm="1">
        <f t="array" ref="H271">INDEX(Archetypes!$F$8:$F$16,$G271)</f>
        <v>137.5</v>
      </c>
      <c r="I271" s="25">
        <f>1*(COUNTIFS($A$18:$A271,$A271,$F$18:$F271,$F271,$G$18:$G271,$G271)=1)</f>
        <v>1</v>
      </c>
      <c r="J271" s="7">
        <f t="shared" si="26"/>
        <v>1</v>
      </c>
      <c r="K271">
        <f t="shared" si="30"/>
        <v>1</v>
      </c>
    </row>
    <row r="272" spans="1:11" x14ac:dyDescent="0.35">
      <c r="A272" s="3">
        <f t="shared" si="33"/>
        <v>12500</v>
      </c>
      <c r="B272" s="3">
        <f t="shared" si="27"/>
        <v>75</v>
      </c>
      <c r="C272" s="38">
        <f t="shared" si="31"/>
        <v>34.246575342465754</v>
      </c>
      <c r="D272" s="6">
        <f t="shared" si="28"/>
        <v>75</v>
      </c>
      <c r="E272" s="6"/>
      <c r="F272" s="6">
        <f t="shared" si="29"/>
        <v>125</v>
      </c>
      <c r="G272" s="7">
        <f t="shared" si="32"/>
        <v>3</v>
      </c>
      <c r="H272" s="79" cm="1">
        <f t="array" ref="H272">INDEX(Archetypes!$F$8:$F$16,$G272)</f>
        <v>163.1</v>
      </c>
      <c r="I272" s="25">
        <f>1*(COUNTIFS($A$18:$A272,$A272,$F$18:$F272,$F272,$G$18:$G272,$G272)=1)</f>
        <v>1</v>
      </c>
      <c r="J272" s="7">
        <f t="shared" si="26"/>
        <v>1</v>
      </c>
      <c r="K272">
        <f t="shared" si="30"/>
        <v>1</v>
      </c>
    </row>
    <row r="273" spans="1:11" x14ac:dyDescent="0.35">
      <c r="A273" s="3">
        <f t="shared" si="33"/>
        <v>12500</v>
      </c>
      <c r="B273" s="3">
        <f t="shared" si="27"/>
        <v>75</v>
      </c>
      <c r="C273" s="38">
        <f t="shared" si="31"/>
        <v>34.246575342465754</v>
      </c>
      <c r="D273" s="6">
        <f t="shared" si="28"/>
        <v>75</v>
      </c>
      <c r="E273" s="6"/>
      <c r="F273" s="6">
        <f t="shared" si="29"/>
        <v>125</v>
      </c>
      <c r="G273" s="7">
        <f t="shared" si="32"/>
        <v>4</v>
      </c>
      <c r="H273" s="79" cm="1">
        <f t="array" ref="H273">INDEX(Archetypes!$F$8:$F$16,$G273)</f>
        <v>188.9</v>
      </c>
      <c r="I273" s="25">
        <f>1*(COUNTIFS($A$18:$A273,$A273,$F$18:$F273,$F273,$G$18:$G273,$G273)=1)</f>
        <v>1</v>
      </c>
      <c r="J273" s="7">
        <f t="shared" si="26"/>
        <v>1</v>
      </c>
      <c r="K273">
        <f t="shared" si="30"/>
        <v>1</v>
      </c>
    </row>
    <row r="274" spans="1:11" x14ac:dyDescent="0.35">
      <c r="A274" s="3">
        <f t="shared" si="33"/>
        <v>12500</v>
      </c>
      <c r="B274" s="3">
        <f t="shared" si="27"/>
        <v>75</v>
      </c>
      <c r="C274" s="38">
        <f t="shared" si="31"/>
        <v>34.246575342465754</v>
      </c>
      <c r="D274" s="6">
        <f t="shared" si="28"/>
        <v>75</v>
      </c>
      <c r="E274" s="6"/>
      <c r="F274" s="6">
        <f t="shared" si="29"/>
        <v>125</v>
      </c>
      <c r="G274" s="7">
        <f t="shared" si="32"/>
        <v>5</v>
      </c>
      <c r="H274" s="79" cm="1">
        <f t="array" ref="H274">INDEX(Archetypes!$F$8:$F$16,$G274)</f>
        <v>213.7</v>
      </c>
      <c r="I274" s="25">
        <f>1*(COUNTIFS($A$18:$A274,$A274,$F$18:$F274,$F274,$G$18:$G274,$G274)=1)</f>
        <v>1</v>
      </c>
      <c r="J274" s="7">
        <f t="shared" ref="J274:J337" si="34">1*(H274&gt;=F274)</f>
        <v>1</v>
      </c>
      <c r="K274">
        <f t="shared" si="30"/>
        <v>1</v>
      </c>
    </row>
    <row r="275" spans="1:11" x14ac:dyDescent="0.35">
      <c r="A275" s="3">
        <f t="shared" si="33"/>
        <v>12500</v>
      </c>
      <c r="B275" s="3">
        <f t="shared" ref="B275:B338" si="35">IF(G274=9,IF(B274=180,60,B274+15),B274)</f>
        <v>75</v>
      </c>
      <c r="C275" s="38">
        <f t="shared" si="31"/>
        <v>34.246575342465754</v>
      </c>
      <c r="D275" s="6">
        <f t="shared" ref="D275:D338" si="36">ROUND(MAX(B275,A275/365),1)</f>
        <v>75</v>
      </c>
      <c r="E275" s="6"/>
      <c r="F275" s="6">
        <f t="shared" ref="F275:F338" si="37">ROUND(D275/0.6,1)</f>
        <v>125</v>
      </c>
      <c r="G275" s="7">
        <f t="shared" si="32"/>
        <v>6</v>
      </c>
      <c r="H275" s="79" cm="1">
        <f t="array" ref="H275">INDEX(Archetypes!$F$8:$F$16,$G275)</f>
        <v>239.1</v>
      </c>
      <c r="I275" s="25">
        <f>1*(COUNTIFS($A$18:$A275,$A275,$F$18:$F275,$F275,$G$18:$G275,$G275)=1)</f>
        <v>1</v>
      </c>
      <c r="J275" s="7">
        <f t="shared" si="34"/>
        <v>1</v>
      </c>
      <c r="K275">
        <f t="shared" ref="K275:K338" si="38">I275*J275</f>
        <v>1</v>
      </c>
    </row>
    <row r="276" spans="1:11" x14ac:dyDescent="0.35">
      <c r="A276" s="3">
        <f t="shared" si="33"/>
        <v>12500</v>
      </c>
      <c r="B276" s="3">
        <f t="shared" si="35"/>
        <v>75</v>
      </c>
      <c r="C276" s="38">
        <f t="shared" ref="C276:C339" si="39">A276/365</f>
        <v>34.246575342465754</v>
      </c>
      <c r="D276" s="6">
        <f t="shared" si="36"/>
        <v>75</v>
      </c>
      <c r="E276" s="6"/>
      <c r="F276" s="6">
        <f t="shared" si="37"/>
        <v>125</v>
      </c>
      <c r="G276" s="7">
        <f t="shared" ref="G276:G339" si="40">IF(G275=9,1,G275+1)</f>
        <v>7</v>
      </c>
      <c r="H276" s="79" cm="1">
        <f t="array" ref="H276">INDEX(Archetypes!$F$8:$F$16,$G276)</f>
        <v>262.60000000000002</v>
      </c>
      <c r="I276" s="25">
        <f>1*(COUNTIFS($A$18:$A276,$A276,$F$18:$F276,$F276,$G$18:$G276,$G276)=1)</f>
        <v>1</v>
      </c>
      <c r="J276" s="7">
        <f t="shared" si="34"/>
        <v>1</v>
      </c>
      <c r="K276">
        <f t="shared" si="38"/>
        <v>1</v>
      </c>
    </row>
    <row r="277" spans="1:11" x14ac:dyDescent="0.35">
      <c r="A277" s="3">
        <f t="shared" ref="A277:A340" si="41">IF(G276=9,IF(B271=180,IF(A276=40000,2500,A276+2500),A276),A276)</f>
        <v>12500</v>
      </c>
      <c r="B277" s="3">
        <f t="shared" si="35"/>
        <v>75</v>
      </c>
      <c r="C277" s="38">
        <f t="shared" si="39"/>
        <v>34.246575342465754</v>
      </c>
      <c r="D277" s="6">
        <f t="shared" si="36"/>
        <v>75</v>
      </c>
      <c r="E277" s="6"/>
      <c r="F277" s="6">
        <f t="shared" si="37"/>
        <v>125</v>
      </c>
      <c r="G277" s="7">
        <f t="shared" si="40"/>
        <v>8</v>
      </c>
      <c r="H277" s="79" cm="1">
        <f t="array" ref="H277">INDEX(Archetypes!$F$8:$F$16,$G277)</f>
        <v>285.8</v>
      </c>
      <c r="I277" s="25">
        <f>1*(COUNTIFS($A$18:$A277,$A277,$F$18:$F277,$F277,$G$18:$G277,$G277)=1)</f>
        <v>1</v>
      </c>
      <c r="J277" s="7">
        <f t="shared" si="34"/>
        <v>1</v>
      </c>
      <c r="K277">
        <f t="shared" si="38"/>
        <v>1</v>
      </c>
    </row>
    <row r="278" spans="1:11" x14ac:dyDescent="0.35">
      <c r="A278" s="3">
        <f t="shared" si="41"/>
        <v>12500</v>
      </c>
      <c r="B278" s="3">
        <f t="shared" si="35"/>
        <v>75</v>
      </c>
      <c r="C278" s="38">
        <f t="shared" si="39"/>
        <v>34.246575342465754</v>
      </c>
      <c r="D278" s="6">
        <f t="shared" si="36"/>
        <v>75</v>
      </c>
      <c r="E278" s="6"/>
      <c r="F278" s="6">
        <f t="shared" si="37"/>
        <v>125</v>
      </c>
      <c r="G278" s="7">
        <f t="shared" si="40"/>
        <v>9</v>
      </c>
      <c r="H278" s="79" cm="1">
        <f t="array" ref="H278">INDEX(Archetypes!$F$8:$F$16,$G278)</f>
        <v>312.60000000000002</v>
      </c>
      <c r="I278" s="25">
        <f>1*(COUNTIFS($A$18:$A278,$A278,$F$18:$F278,$F278,$G$18:$G278,$G278)=1)</f>
        <v>1</v>
      </c>
      <c r="J278" s="7">
        <f t="shared" si="34"/>
        <v>1</v>
      </c>
      <c r="K278">
        <f t="shared" si="38"/>
        <v>1</v>
      </c>
    </row>
    <row r="279" spans="1:11" x14ac:dyDescent="0.35">
      <c r="A279" s="3">
        <f t="shared" si="41"/>
        <v>12500</v>
      </c>
      <c r="B279" s="3">
        <f t="shared" si="35"/>
        <v>90</v>
      </c>
      <c r="C279" s="38">
        <f t="shared" si="39"/>
        <v>34.246575342465754</v>
      </c>
      <c r="D279" s="6">
        <f t="shared" si="36"/>
        <v>90</v>
      </c>
      <c r="E279" s="6"/>
      <c r="F279" s="6">
        <f t="shared" si="37"/>
        <v>150</v>
      </c>
      <c r="G279" s="7">
        <f t="shared" si="40"/>
        <v>1</v>
      </c>
      <c r="H279" s="41" cm="1">
        <f t="array" ref="H279">INDEX(Archetypes!$F$8:$F$16,$G279)</f>
        <v>113.9</v>
      </c>
      <c r="I279" s="25">
        <f>1*(COUNTIFS($A$18:$A279,$A279,$F$18:$F279,$F279,$G$18:$G279,$G279)=1)</f>
        <v>1</v>
      </c>
      <c r="J279" s="7">
        <f t="shared" si="34"/>
        <v>0</v>
      </c>
      <c r="K279">
        <f t="shared" si="38"/>
        <v>0</v>
      </c>
    </row>
    <row r="280" spans="1:11" x14ac:dyDescent="0.35">
      <c r="A280" s="3">
        <f t="shared" si="41"/>
        <v>12500</v>
      </c>
      <c r="B280" s="3">
        <f t="shared" si="35"/>
        <v>90</v>
      </c>
      <c r="C280" s="38">
        <f t="shared" si="39"/>
        <v>34.246575342465754</v>
      </c>
      <c r="D280" s="6">
        <f t="shared" si="36"/>
        <v>90</v>
      </c>
      <c r="E280" s="6"/>
      <c r="F280" s="6">
        <f t="shared" si="37"/>
        <v>150</v>
      </c>
      <c r="G280" s="7">
        <f t="shared" si="40"/>
        <v>2</v>
      </c>
      <c r="H280" s="41" cm="1">
        <f t="array" ref="H280">INDEX(Archetypes!$F$8:$F$16,$G280)</f>
        <v>137.5</v>
      </c>
      <c r="I280" s="25">
        <f>1*(COUNTIFS($A$18:$A280,$A280,$F$18:$F280,$F280,$G$18:$G280,$G280)=1)</f>
        <v>1</v>
      </c>
      <c r="J280" s="7">
        <f t="shared" si="34"/>
        <v>0</v>
      </c>
      <c r="K280">
        <f t="shared" si="38"/>
        <v>0</v>
      </c>
    </row>
    <row r="281" spans="1:11" x14ac:dyDescent="0.35">
      <c r="A281" s="3">
        <f t="shared" si="41"/>
        <v>12500</v>
      </c>
      <c r="B281" s="3">
        <f t="shared" si="35"/>
        <v>90</v>
      </c>
      <c r="C281" s="38">
        <f t="shared" si="39"/>
        <v>34.246575342465754</v>
      </c>
      <c r="D281" s="6">
        <f t="shared" si="36"/>
        <v>90</v>
      </c>
      <c r="E281" s="6"/>
      <c r="F281" s="6">
        <f t="shared" si="37"/>
        <v>150</v>
      </c>
      <c r="G281" s="7">
        <f t="shared" si="40"/>
        <v>3</v>
      </c>
      <c r="H281" s="79" cm="1">
        <f t="array" ref="H281">INDEX(Archetypes!$F$8:$F$16,$G281)</f>
        <v>163.1</v>
      </c>
      <c r="I281" s="25">
        <f>1*(COUNTIFS($A$18:$A281,$A281,$F$18:$F281,$F281,$G$18:$G281,$G281)=1)</f>
        <v>1</v>
      </c>
      <c r="J281" s="7">
        <f t="shared" si="34"/>
        <v>1</v>
      </c>
      <c r="K281">
        <f t="shared" si="38"/>
        <v>1</v>
      </c>
    </row>
    <row r="282" spans="1:11" x14ac:dyDescent="0.35">
      <c r="A282" s="3">
        <f t="shared" si="41"/>
        <v>12500</v>
      </c>
      <c r="B282" s="3">
        <f t="shared" si="35"/>
        <v>90</v>
      </c>
      <c r="C282" s="38">
        <f t="shared" si="39"/>
        <v>34.246575342465754</v>
      </c>
      <c r="D282" s="6">
        <f t="shared" si="36"/>
        <v>90</v>
      </c>
      <c r="E282" s="6"/>
      <c r="F282" s="6">
        <f t="shared" si="37"/>
        <v>150</v>
      </c>
      <c r="G282" s="7">
        <f t="shared" si="40"/>
        <v>4</v>
      </c>
      <c r="H282" s="79" cm="1">
        <f t="array" ref="H282">INDEX(Archetypes!$F$8:$F$16,$G282)</f>
        <v>188.9</v>
      </c>
      <c r="I282" s="25">
        <f>1*(COUNTIFS($A$18:$A282,$A282,$F$18:$F282,$F282,$G$18:$G282,$G282)=1)</f>
        <v>1</v>
      </c>
      <c r="J282" s="7">
        <f t="shared" si="34"/>
        <v>1</v>
      </c>
      <c r="K282">
        <f t="shared" si="38"/>
        <v>1</v>
      </c>
    </row>
    <row r="283" spans="1:11" x14ac:dyDescent="0.35">
      <c r="A283" s="3">
        <f t="shared" si="41"/>
        <v>12500</v>
      </c>
      <c r="B283" s="3">
        <f t="shared" si="35"/>
        <v>90</v>
      </c>
      <c r="C283" s="38">
        <f t="shared" si="39"/>
        <v>34.246575342465754</v>
      </c>
      <c r="D283" s="6">
        <f t="shared" si="36"/>
        <v>90</v>
      </c>
      <c r="E283" s="6"/>
      <c r="F283" s="6">
        <f t="shared" si="37"/>
        <v>150</v>
      </c>
      <c r="G283" s="7">
        <f t="shared" si="40"/>
        <v>5</v>
      </c>
      <c r="H283" s="79" cm="1">
        <f t="array" ref="H283">INDEX(Archetypes!$F$8:$F$16,$G283)</f>
        <v>213.7</v>
      </c>
      <c r="I283" s="25">
        <f>1*(COUNTIFS($A$18:$A283,$A283,$F$18:$F283,$F283,$G$18:$G283,$G283)=1)</f>
        <v>1</v>
      </c>
      <c r="J283" s="7">
        <f t="shared" si="34"/>
        <v>1</v>
      </c>
      <c r="K283">
        <f t="shared" si="38"/>
        <v>1</v>
      </c>
    </row>
    <row r="284" spans="1:11" x14ac:dyDescent="0.35">
      <c r="A284" s="3">
        <f t="shared" si="41"/>
        <v>12500</v>
      </c>
      <c r="B284" s="3">
        <f t="shared" si="35"/>
        <v>90</v>
      </c>
      <c r="C284" s="38">
        <f t="shared" si="39"/>
        <v>34.246575342465754</v>
      </c>
      <c r="D284" s="6">
        <f t="shared" si="36"/>
        <v>90</v>
      </c>
      <c r="E284" s="6"/>
      <c r="F284" s="6">
        <f t="shared" si="37"/>
        <v>150</v>
      </c>
      <c r="G284" s="7">
        <f t="shared" si="40"/>
        <v>6</v>
      </c>
      <c r="H284" s="79" cm="1">
        <f t="array" ref="H284">INDEX(Archetypes!$F$8:$F$16,$G284)</f>
        <v>239.1</v>
      </c>
      <c r="I284" s="25">
        <f>1*(COUNTIFS($A$18:$A284,$A284,$F$18:$F284,$F284,$G$18:$G284,$G284)=1)</f>
        <v>1</v>
      </c>
      <c r="J284" s="7">
        <f t="shared" si="34"/>
        <v>1</v>
      </c>
      <c r="K284">
        <f t="shared" si="38"/>
        <v>1</v>
      </c>
    </row>
    <row r="285" spans="1:11" x14ac:dyDescent="0.35">
      <c r="A285" s="3">
        <f t="shared" si="41"/>
        <v>12500</v>
      </c>
      <c r="B285" s="3">
        <f t="shared" si="35"/>
        <v>90</v>
      </c>
      <c r="C285" s="38">
        <f t="shared" si="39"/>
        <v>34.246575342465754</v>
      </c>
      <c r="D285" s="6">
        <f t="shared" si="36"/>
        <v>90</v>
      </c>
      <c r="E285" s="6"/>
      <c r="F285" s="6">
        <f t="shared" si="37"/>
        <v>150</v>
      </c>
      <c r="G285" s="7">
        <f t="shared" si="40"/>
        <v>7</v>
      </c>
      <c r="H285" s="79" cm="1">
        <f t="array" ref="H285">INDEX(Archetypes!$F$8:$F$16,$G285)</f>
        <v>262.60000000000002</v>
      </c>
      <c r="I285" s="25">
        <f>1*(COUNTIFS($A$18:$A285,$A285,$F$18:$F285,$F285,$G$18:$G285,$G285)=1)</f>
        <v>1</v>
      </c>
      <c r="J285" s="7">
        <f t="shared" si="34"/>
        <v>1</v>
      </c>
      <c r="K285">
        <f t="shared" si="38"/>
        <v>1</v>
      </c>
    </row>
    <row r="286" spans="1:11" x14ac:dyDescent="0.35">
      <c r="A286" s="3">
        <f t="shared" si="41"/>
        <v>12500</v>
      </c>
      <c r="B286" s="3">
        <f t="shared" si="35"/>
        <v>90</v>
      </c>
      <c r="C286" s="38">
        <f t="shared" si="39"/>
        <v>34.246575342465754</v>
      </c>
      <c r="D286" s="6">
        <f t="shared" si="36"/>
        <v>90</v>
      </c>
      <c r="E286" s="6"/>
      <c r="F286" s="6">
        <f t="shared" si="37"/>
        <v>150</v>
      </c>
      <c r="G286" s="7">
        <f t="shared" si="40"/>
        <v>8</v>
      </c>
      <c r="H286" s="79" cm="1">
        <f t="array" ref="H286">INDEX(Archetypes!$F$8:$F$16,$G286)</f>
        <v>285.8</v>
      </c>
      <c r="I286" s="25">
        <f>1*(COUNTIFS($A$18:$A286,$A286,$F$18:$F286,$F286,$G$18:$G286,$G286)=1)</f>
        <v>1</v>
      </c>
      <c r="J286" s="7">
        <f t="shared" si="34"/>
        <v>1</v>
      </c>
      <c r="K286">
        <f t="shared" si="38"/>
        <v>1</v>
      </c>
    </row>
    <row r="287" spans="1:11" x14ac:dyDescent="0.35">
      <c r="A287" s="3">
        <f t="shared" si="41"/>
        <v>12500</v>
      </c>
      <c r="B287" s="3">
        <f t="shared" si="35"/>
        <v>90</v>
      </c>
      <c r="C287" s="38">
        <f t="shared" si="39"/>
        <v>34.246575342465754</v>
      </c>
      <c r="D287" s="6">
        <f t="shared" si="36"/>
        <v>90</v>
      </c>
      <c r="E287" s="6"/>
      <c r="F287" s="6">
        <f t="shared" si="37"/>
        <v>150</v>
      </c>
      <c r="G287" s="7">
        <f t="shared" si="40"/>
        <v>9</v>
      </c>
      <c r="H287" s="79" cm="1">
        <f t="array" ref="H287">INDEX(Archetypes!$F$8:$F$16,$G287)</f>
        <v>312.60000000000002</v>
      </c>
      <c r="I287" s="25">
        <f>1*(COUNTIFS($A$18:$A287,$A287,$F$18:$F287,$F287,$G$18:$G287,$G287)=1)</f>
        <v>1</v>
      </c>
      <c r="J287" s="7">
        <f t="shared" si="34"/>
        <v>1</v>
      </c>
      <c r="K287">
        <f t="shared" si="38"/>
        <v>1</v>
      </c>
    </row>
    <row r="288" spans="1:11" x14ac:dyDescent="0.35">
      <c r="A288" s="3">
        <f t="shared" si="41"/>
        <v>12500</v>
      </c>
      <c r="B288" s="3">
        <f t="shared" si="35"/>
        <v>105</v>
      </c>
      <c r="C288" s="38">
        <f t="shared" si="39"/>
        <v>34.246575342465754</v>
      </c>
      <c r="D288" s="6">
        <f t="shared" si="36"/>
        <v>105</v>
      </c>
      <c r="E288" s="6"/>
      <c r="F288" s="6">
        <f t="shared" si="37"/>
        <v>175</v>
      </c>
      <c r="G288" s="7">
        <f t="shared" si="40"/>
        <v>1</v>
      </c>
      <c r="H288" s="41" cm="1">
        <f t="array" ref="H288">INDEX(Archetypes!$F$8:$F$16,$G288)</f>
        <v>113.9</v>
      </c>
      <c r="I288" s="25">
        <f>1*(COUNTIFS($A$18:$A288,$A288,$F$18:$F288,$F288,$G$18:$G288,$G288)=1)</f>
        <v>1</v>
      </c>
      <c r="J288" s="7">
        <f t="shared" si="34"/>
        <v>0</v>
      </c>
      <c r="K288">
        <f t="shared" si="38"/>
        <v>0</v>
      </c>
    </row>
    <row r="289" spans="1:11" x14ac:dyDescent="0.35">
      <c r="A289" s="3">
        <f t="shared" si="41"/>
        <v>12500</v>
      </c>
      <c r="B289" s="3">
        <f t="shared" si="35"/>
        <v>105</v>
      </c>
      <c r="C289" s="38">
        <f t="shared" si="39"/>
        <v>34.246575342465754</v>
      </c>
      <c r="D289" s="6">
        <f t="shared" si="36"/>
        <v>105</v>
      </c>
      <c r="E289" s="6"/>
      <c r="F289" s="6">
        <f t="shared" si="37"/>
        <v>175</v>
      </c>
      <c r="G289" s="7">
        <f t="shared" si="40"/>
        <v>2</v>
      </c>
      <c r="H289" s="41" cm="1">
        <f t="array" ref="H289">INDEX(Archetypes!$F$8:$F$16,$G289)</f>
        <v>137.5</v>
      </c>
      <c r="I289" s="25">
        <f>1*(COUNTIFS($A$18:$A289,$A289,$F$18:$F289,$F289,$G$18:$G289,$G289)=1)</f>
        <v>1</v>
      </c>
      <c r="J289" s="7">
        <f t="shared" si="34"/>
        <v>0</v>
      </c>
      <c r="K289">
        <f t="shared" si="38"/>
        <v>0</v>
      </c>
    </row>
    <row r="290" spans="1:11" x14ac:dyDescent="0.35">
      <c r="A290" s="3">
        <f t="shared" si="41"/>
        <v>12500</v>
      </c>
      <c r="B290" s="3">
        <f t="shared" si="35"/>
        <v>105</v>
      </c>
      <c r="C290" s="38">
        <f t="shared" si="39"/>
        <v>34.246575342465754</v>
      </c>
      <c r="D290" s="6">
        <f t="shared" si="36"/>
        <v>105</v>
      </c>
      <c r="E290" s="6"/>
      <c r="F290" s="6">
        <f t="shared" si="37"/>
        <v>175</v>
      </c>
      <c r="G290" s="7">
        <f t="shared" si="40"/>
        <v>3</v>
      </c>
      <c r="H290" s="41" cm="1">
        <f t="array" ref="H290">INDEX(Archetypes!$F$8:$F$16,$G290)</f>
        <v>163.1</v>
      </c>
      <c r="I290" s="25">
        <f>1*(COUNTIFS($A$18:$A290,$A290,$F$18:$F290,$F290,$G$18:$G290,$G290)=1)</f>
        <v>1</v>
      </c>
      <c r="J290" s="7">
        <f t="shared" si="34"/>
        <v>0</v>
      </c>
      <c r="K290">
        <f t="shared" si="38"/>
        <v>0</v>
      </c>
    </row>
    <row r="291" spans="1:11" x14ac:dyDescent="0.35">
      <c r="A291" s="3">
        <f t="shared" si="41"/>
        <v>12500</v>
      </c>
      <c r="B291" s="3">
        <f t="shared" si="35"/>
        <v>105</v>
      </c>
      <c r="C291" s="38">
        <f t="shared" si="39"/>
        <v>34.246575342465754</v>
      </c>
      <c r="D291" s="6">
        <f t="shared" si="36"/>
        <v>105</v>
      </c>
      <c r="E291" s="6"/>
      <c r="F291" s="6">
        <f t="shared" si="37"/>
        <v>175</v>
      </c>
      <c r="G291" s="7">
        <f t="shared" si="40"/>
        <v>4</v>
      </c>
      <c r="H291" s="79" cm="1">
        <f t="array" ref="H291">INDEX(Archetypes!$F$8:$F$16,$G291)</f>
        <v>188.9</v>
      </c>
      <c r="I291" s="25">
        <f>1*(COUNTIFS($A$18:$A291,$A291,$F$18:$F291,$F291,$G$18:$G291,$G291)=1)</f>
        <v>1</v>
      </c>
      <c r="J291" s="7">
        <f t="shared" si="34"/>
        <v>1</v>
      </c>
      <c r="K291">
        <f t="shared" si="38"/>
        <v>1</v>
      </c>
    </row>
    <row r="292" spans="1:11" x14ac:dyDescent="0.35">
      <c r="A292" s="3">
        <f t="shared" si="41"/>
        <v>12500</v>
      </c>
      <c r="B292" s="3">
        <f t="shared" si="35"/>
        <v>105</v>
      </c>
      <c r="C292" s="38">
        <f t="shared" si="39"/>
        <v>34.246575342465754</v>
      </c>
      <c r="D292" s="6">
        <f t="shared" si="36"/>
        <v>105</v>
      </c>
      <c r="E292" s="6"/>
      <c r="F292" s="6">
        <f t="shared" si="37"/>
        <v>175</v>
      </c>
      <c r="G292" s="7">
        <f t="shared" si="40"/>
        <v>5</v>
      </c>
      <c r="H292" s="79" cm="1">
        <f t="array" ref="H292">INDEX(Archetypes!$F$8:$F$16,$G292)</f>
        <v>213.7</v>
      </c>
      <c r="I292" s="25">
        <f>1*(COUNTIFS($A$18:$A292,$A292,$F$18:$F292,$F292,$G$18:$G292,$G292)=1)</f>
        <v>1</v>
      </c>
      <c r="J292" s="7">
        <f t="shared" si="34"/>
        <v>1</v>
      </c>
      <c r="K292">
        <f t="shared" si="38"/>
        <v>1</v>
      </c>
    </row>
    <row r="293" spans="1:11" x14ac:dyDescent="0.35">
      <c r="A293" s="3">
        <f t="shared" si="41"/>
        <v>12500</v>
      </c>
      <c r="B293" s="3">
        <f t="shared" si="35"/>
        <v>105</v>
      </c>
      <c r="C293" s="38">
        <f t="shared" si="39"/>
        <v>34.246575342465754</v>
      </c>
      <c r="D293" s="6">
        <f t="shared" si="36"/>
        <v>105</v>
      </c>
      <c r="E293" s="6"/>
      <c r="F293" s="6">
        <f t="shared" si="37"/>
        <v>175</v>
      </c>
      <c r="G293" s="7">
        <f t="shared" si="40"/>
        <v>6</v>
      </c>
      <c r="H293" s="79" cm="1">
        <f t="array" ref="H293">INDEX(Archetypes!$F$8:$F$16,$G293)</f>
        <v>239.1</v>
      </c>
      <c r="I293" s="25">
        <f>1*(COUNTIFS($A$18:$A293,$A293,$F$18:$F293,$F293,$G$18:$G293,$G293)=1)</f>
        <v>1</v>
      </c>
      <c r="J293" s="7">
        <f t="shared" si="34"/>
        <v>1</v>
      </c>
      <c r="K293">
        <f t="shared" si="38"/>
        <v>1</v>
      </c>
    </row>
    <row r="294" spans="1:11" x14ac:dyDescent="0.35">
      <c r="A294" s="3">
        <f t="shared" si="41"/>
        <v>12500</v>
      </c>
      <c r="B294" s="3">
        <f t="shared" si="35"/>
        <v>105</v>
      </c>
      <c r="C294" s="38">
        <f t="shared" si="39"/>
        <v>34.246575342465754</v>
      </c>
      <c r="D294" s="6">
        <f t="shared" si="36"/>
        <v>105</v>
      </c>
      <c r="E294" s="6"/>
      <c r="F294" s="6">
        <f t="shared" si="37"/>
        <v>175</v>
      </c>
      <c r="G294" s="7">
        <f t="shared" si="40"/>
        <v>7</v>
      </c>
      <c r="H294" s="79" cm="1">
        <f t="array" ref="H294">INDEX(Archetypes!$F$8:$F$16,$G294)</f>
        <v>262.60000000000002</v>
      </c>
      <c r="I294" s="25">
        <f>1*(COUNTIFS($A$18:$A294,$A294,$F$18:$F294,$F294,$G$18:$G294,$G294)=1)</f>
        <v>1</v>
      </c>
      <c r="J294" s="7">
        <f t="shared" si="34"/>
        <v>1</v>
      </c>
      <c r="K294">
        <f t="shared" si="38"/>
        <v>1</v>
      </c>
    </row>
    <row r="295" spans="1:11" x14ac:dyDescent="0.35">
      <c r="A295" s="3">
        <f t="shared" si="41"/>
        <v>12500</v>
      </c>
      <c r="B295" s="3">
        <f t="shared" si="35"/>
        <v>105</v>
      </c>
      <c r="C295" s="38">
        <f t="shared" si="39"/>
        <v>34.246575342465754</v>
      </c>
      <c r="D295" s="6">
        <f t="shared" si="36"/>
        <v>105</v>
      </c>
      <c r="E295" s="6"/>
      <c r="F295" s="6">
        <f t="shared" si="37"/>
        <v>175</v>
      </c>
      <c r="G295" s="7">
        <f t="shared" si="40"/>
        <v>8</v>
      </c>
      <c r="H295" s="79" cm="1">
        <f t="array" ref="H295">INDEX(Archetypes!$F$8:$F$16,$G295)</f>
        <v>285.8</v>
      </c>
      <c r="I295" s="25">
        <f>1*(COUNTIFS($A$18:$A295,$A295,$F$18:$F295,$F295,$G$18:$G295,$G295)=1)</f>
        <v>1</v>
      </c>
      <c r="J295" s="7">
        <f t="shared" si="34"/>
        <v>1</v>
      </c>
      <c r="K295">
        <f t="shared" si="38"/>
        <v>1</v>
      </c>
    </row>
    <row r="296" spans="1:11" x14ac:dyDescent="0.35">
      <c r="A296" s="3">
        <f t="shared" si="41"/>
        <v>12500</v>
      </c>
      <c r="B296" s="3">
        <f t="shared" si="35"/>
        <v>105</v>
      </c>
      <c r="C296" s="38">
        <f t="shared" si="39"/>
        <v>34.246575342465754</v>
      </c>
      <c r="D296" s="6">
        <f t="shared" si="36"/>
        <v>105</v>
      </c>
      <c r="E296" s="6"/>
      <c r="F296" s="6">
        <f t="shared" si="37"/>
        <v>175</v>
      </c>
      <c r="G296" s="7">
        <f t="shared" si="40"/>
        <v>9</v>
      </c>
      <c r="H296" s="79" cm="1">
        <f t="array" ref="H296">INDEX(Archetypes!$F$8:$F$16,$G296)</f>
        <v>312.60000000000002</v>
      </c>
      <c r="I296" s="25">
        <f>1*(COUNTIFS($A$18:$A296,$A296,$F$18:$F296,$F296,$G$18:$G296,$G296)=1)</f>
        <v>1</v>
      </c>
      <c r="J296" s="7">
        <f t="shared" si="34"/>
        <v>1</v>
      </c>
      <c r="K296">
        <f t="shared" si="38"/>
        <v>1</v>
      </c>
    </row>
    <row r="297" spans="1:11" x14ac:dyDescent="0.35">
      <c r="A297" s="3">
        <f t="shared" si="41"/>
        <v>12500</v>
      </c>
      <c r="B297" s="3">
        <f t="shared" si="35"/>
        <v>120</v>
      </c>
      <c r="C297" s="38">
        <f t="shared" si="39"/>
        <v>34.246575342465754</v>
      </c>
      <c r="D297" s="6">
        <f t="shared" si="36"/>
        <v>120</v>
      </c>
      <c r="E297" s="6"/>
      <c r="F297" s="6">
        <f t="shared" si="37"/>
        <v>200</v>
      </c>
      <c r="G297" s="7">
        <f t="shared" si="40"/>
        <v>1</v>
      </c>
      <c r="H297" s="41" cm="1">
        <f t="array" ref="H297">INDEX(Archetypes!$F$8:$F$16,$G297)</f>
        <v>113.9</v>
      </c>
      <c r="I297" s="25">
        <f>1*(COUNTIFS($A$18:$A297,$A297,$F$18:$F297,$F297,$G$18:$G297,$G297)=1)</f>
        <v>1</v>
      </c>
      <c r="J297" s="7">
        <f t="shared" si="34"/>
        <v>0</v>
      </c>
      <c r="K297">
        <f t="shared" si="38"/>
        <v>0</v>
      </c>
    </row>
    <row r="298" spans="1:11" x14ac:dyDescent="0.35">
      <c r="A298" s="3">
        <f t="shared" si="41"/>
        <v>12500</v>
      </c>
      <c r="B298" s="3">
        <f t="shared" si="35"/>
        <v>120</v>
      </c>
      <c r="C298" s="38">
        <f t="shared" si="39"/>
        <v>34.246575342465754</v>
      </c>
      <c r="D298" s="6">
        <f t="shared" si="36"/>
        <v>120</v>
      </c>
      <c r="E298" s="6"/>
      <c r="F298" s="6">
        <f t="shared" si="37"/>
        <v>200</v>
      </c>
      <c r="G298" s="7">
        <f t="shared" si="40"/>
        <v>2</v>
      </c>
      <c r="H298" s="41" cm="1">
        <f t="array" ref="H298">INDEX(Archetypes!$F$8:$F$16,$G298)</f>
        <v>137.5</v>
      </c>
      <c r="I298" s="25">
        <f>1*(COUNTIFS($A$18:$A298,$A298,$F$18:$F298,$F298,$G$18:$G298,$G298)=1)</f>
        <v>1</v>
      </c>
      <c r="J298" s="7">
        <f t="shared" si="34"/>
        <v>0</v>
      </c>
      <c r="K298">
        <f t="shared" si="38"/>
        <v>0</v>
      </c>
    </row>
    <row r="299" spans="1:11" x14ac:dyDescent="0.35">
      <c r="A299" s="3">
        <f t="shared" si="41"/>
        <v>12500</v>
      </c>
      <c r="B299" s="3">
        <f t="shared" si="35"/>
        <v>120</v>
      </c>
      <c r="C299" s="38">
        <f t="shared" si="39"/>
        <v>34.246575342465754</v>
      </c>
      <c r="D299" s="6">
        <f t="shared" si="36"/>
        <v>120</v>
      </c>
      <c r="E299" s="6"/>
      <c r="F299" s="6">
        <f t="shared" si="37"/>
        <v>200</v>
      </c>
      <c r="G299" s="7">
        <f t="shared" si="40"/>
        <v>3</v>
      </c>
      <c r="H299" s="41" cm="1">
        <f t="array" ref="H299">INDEX(Archetypes!$F$8:$F$16,$G299)</f>
        <v>163.1</v>
      </c>
      <c r="I299" s="25">
        <f>1*(COUNTIFS($A$18:$A299,$A299,$F$18:$F299,$F299,$G$18:$G299,$G299)=1)</f>
        <v>1</v>
      </c>
      <c r="J299" s="7">
        <f t="shared" si="34"/>
        <v>0</v>
      </c>
      <c r="K299">
        <f t="shared" si="38"/>
        <v>0</v>
      </c>
    </row>
    <row r="300" spans="1:11" x14ac:dyDescent="0.35">
      <c r="A300" s="3">
        <f t="shared" si="41"/>
        <v>12500</v>
      </c>
      <c r="B300" s="3">
        <f t="shared" si="35"/>
        <v>120</v>
      </c>
      <c r="C300" s="38">
        <f t="shared" si="39"/>
        <v>34.246575342465754</v>
      </c>
      <c r="D300" s="6">
        <f t="shared" si="36"/>
        <v>120</v>
      </c>
      <c r="E300" s="6"/>
      <c r="F300" s="6">
        <f t="shared" si="37"/>
        <v>200</v>
      </c>
      <c r="G300" s="7">
        <f t="shared" si="40"/>
        <v>4</v>
      </c>
      <c r="H300" s="41" cm="1">
        <f t="array" ref="H300">INDEX(Archetypes!$F$8:$F$16,$G300)</f>
        <v>188.9</v>
      </c>
      <c r="I300" s="25">
        <f>1*(COUNTIFS($A$18:$A300,$A300,$F$18:$F300,$F300,$G$18:$G300,$G300)=1)</f>
        <v>1</v>
      </c>
      <c r="J300" s="7">
        <f t="shared" si="34"/>
        <v>0</v>
      </c>
      <c r="K300">
        <f t="shared" si="38"/>
        <v>0</v>
      </c>
    </row>
    <row r="301" spans="1:11" x14ac:dyDescent="0.35">
      <c r="A301" s="3">
        <f t="shared" si="41"/>
        <v>12500</v>
      </c>
      <c r="B301" s="3">
        <f t="shared" si="35"/>
        <v>120</v>
      </c>
      <c r="C301" s="38">
        <f t="shared" si="39"/>
        <v>34.246575342465754</v>
      </c>
      <c r="D301" s="6">
        <f t="shared" si="36"/>
        <v>120</v>
      </c>
      <c r="E301" s="6"/>
      <c r="F301" s="6">
        <f t="shared" si="37"/>
        <v>200</v>
      </c>
      <c r="G301" s="7">
        <f t="shared" si="40"/>
        <v>5</v>
      </c>
      <c r="H301" s="79" cm="1">
        <f t="array" ref="H301">INDEX(Archetypes!$F$8:$F$16,$G301)</f>
        <v>213.7</v>
      </c>
      <c r="I301" s="25">
        <f>1*(COUNTIFS($A$18:$A301,$A301,$F$18:$F301,$F301,$G$18:$G301,$G301)=1)</f>
        <v>1</v>
      </c>
      <c r="J301" s="7">
        <f t="shared" si="34"/>
        <v>1</v>
      </c>
      <c r="K301">
        <f t="shared" si="38"/>
        <v>1</v>
      </c>
    </row>
    <row r="302" spans="1:11" x14ac:dyDescent="0.35">
      <c r="A302" s="3">
        <f t="shared" si="41"/>
        <v>12500</v>
      </c>
      <c r="B302" s="3">
        <f t="shared" si="35"/>
        <v>120</v>
      </c>
      <c r="C302" s="38">
        <f t="shared" si="39"/>
        <v>34.246575342465754</v>
      </c>
      <c r="D302" s="6">
        <f t="shared" si="36"/>
        <v>120</v>
      </c>
      <c r="E302" s="6"/>
      <c r="F302" s="6">
        <f t="shared" si="37"/>
        <v>200</v>
      </c>
      <c r="G302" s="7">
        <f t="shared" si="40"/>
        <v>6</v>
      </c>
      <c r="H302" s="79" cm="1">
        <f t="array" ref="H302">INDEX(Archetypes!$F$8:$F$16,$G302)</f>
        <v>239.1</v>
      </c>
      <c r="I302" s="25">
        <f>1*(COUNTIFS($A$18:$A302,$A302,$F$18:$F302,$F302,$G$18:$G302,$G302)=1)</f>
        <v>1</v>
      </c>
      <c r="J302" s="7">
        <f t="shared" si="34"/>
        <v>1</v>
      </c>
      <c r="K302">
        <f t="shared" si="38"/>
        <v>1</v>
      </c>
    </row>
    <row r="303" spans="1:11" x14ac:dyDescent="0.35">
      <c r="A303" s="3">
        <f t="shared" si="41"/>
        <v>12500</v>
      </c>
      <c r="B303" s="3">
        <f t="shared" si="35"/>
        <v>120</v>
      </c>
      <c r="C303" s="38">
        <f t="shared" si="39"/>
        <v>34.246575342465754</v>
      </c>
      <c r="D303" s="6">
        <f t="shared" si="36"/>
        <v>120</v>
      </c>
      <c r="E303" s="6"/>
      <c r="F303" s="6">
        <f t="shared" si="37"/>
        <v>200</v>
      </c>
      <c r="G303" s="7">
        <f t="shared" si="40"/>
        <v>7</v>
      </c>
      <c r="H303" s="79" cm="1">
        <f t="array" ref="H303">INDEX(Archetypes!$F$8:$F$16,$G303)</f>
        <v>262.60000000000002</v>
      </c>
      <c r="I303" s="25">
        <f>1*(COUNTIFS($A$18:$A303,$A303,$F$18:$F303,$F303,$G$18:$G303,$G303)=1)</f>
        <v>1</v>
      </c>
      <c r="J303" s="7">
        <f t="shared" si="34"/>
        <v>1</v>
      </c>
      <c r="K303">
        <f t="shared" si="38"/>
        <v>1</v>
      </c>
    </row>
    <row r="304" spans="1:11" x14ac:dyDescent="0.35">
      <c r="A304" s="3">
        <f t="shared" si="41"/>
        <v>12500</v>
      </c>
      <c r="B304" s="3">
        <f t="shared" si="35"/>
        <v>120</v>
      </c>
      <c r="C304" s="38">
        <f t="shared" si="39"/>
        <v>34.246575342465754</v>
      </c>
      <c r="D304" s="6">
        <f t="shared" si="36"/>
        <v>120</v>
      </c>
      <c r="E304" s="6"/>
      <c r="F304" s="6">
        <f t="shared" si="37"/>
        <v>200</v>
      </c>
      <c r="G304" s="7">
        <f t="shared" si="40"/>
        <v>8</v>
      </c>
      <c r="H304" s="79" cm="1">
        <f t="array" ref="H304">INDEX(Archetypes!$F$8:$F$16,$G304)</f>
        <v>285.8</v>
      </c>
      <c r="I304" s="25">
        <f>1*(COUNTIFS($A$18:$A304,$A304,$F$18:$F304,$F304,$G$18:$G304,$G304)=1)</f>
        <v>1</v>
      </c>
      <c r="J304" s="7">
        <f t="shared" si="34"/>
        <v>1</v>
      </c>
      <c r="K304">
        <f t="shared" si="38"/>
        <v>1</v>
      </c>
    </row>
    <row r="305" spans="1:11" x14ac:dyDescent="0.35">
      <c r="A305" s="3">
        <f t="shared" si="41"/>
        <v>12500</v>
      </c>
      <c r="B305" s="3">
        <f t="shared" si="35"/>
        <v>120</v>
      </c>
      <c r="C305" s="38">
        <f t="shared" si="39"/>
        <v>34.246575342465754</v>
      </c>
      <c r="D305" s="6">
        <f t="shared" si="36"/>
        <v>120</v>
      </c>
      <c r="E305" s="6"/>
      <c r="F305" s="6">
        <f t="shared" si="37"/>
        <v>200</v>
      </c>
      <c r="G305" s="7">
        <f t="shared" si="40"/>
        <v>9</v>
      </c>
      <c r="H305" s="79" cm="1">
        <f t="array" ref="H305">INDEX(Archetypes!$F$8:$F$16,$G305)</f>
        <v>312.60000000000002</v>
      </c>
      <c r="I305" s="25">
        <f>1*(COUNTIFS($A$18:$A305,$A305,$F$18:$F305,$F305,$G$18:$G305,$G305)=1)</f>
        <v>1</v>
      </c>
      <c r="J305" s="7">
        <f t="shared" si="34"/>
        <v>1</v>
      </c>
      <c r="K305">
        <f t="shared" si="38"/>
        <v>1</v>
      </c>
    </row>
    <row r="306" spans="1:11" x14ac:dyDescent="0.35">
      <c r="A306" s="3">
        <f t="shared" si="41"/>
        <v>12500</v>
      </c>
      <c r="B306" s="3">
        <f t="shared" si="35"/>
        <v>135</v>
      </c>
      <c r="C306" s="38">
        <f t="shared" si="39"/>
        <v>34.246575342465754</v>
      </c>
      <c r="D306" s="6">
        <f t="shared" si="36"/>
        <v>135</v>
      </c>
      <c r="E306" s="6"/>
      <c r="F306" s="6">
        <f t="shared" si="37"/>
        <v>225</v>
      </c>
      <c r="G306" s="7">
        <f t="shared" si="40"/>
        <v>1</v>
      </c>
      <c r="H306" s="41" cm="1">
        <f t="array" ref="H306">INDEX(Archetypes!$F$8:$F$16,$G306)</f>
        <v>113.9</v>
      </c>
      <c r="I306" s="25">
        <f>1*(COUNTIFS($A$18:$A306,$A306,$F$18:$F306,$F306,$G$18:$G306,$G306)=1)</f>
        <v>1</v>
      </c>
      <c r="J306" s="7">
        <f t="shared" si="34"/>
        <v>0</v>
      </c>
      <c r="K306">
        <f t="shared" si="38"/>
        <v>0</v>
      </c>
    </row>
    <row r="307" spans="1:11" x14ac:dyDescent="0.35">
      <c r="A307" s="3">
        <f t="shared" si="41"/>
        <v>12500</v>
      </c>
      <c r="B307" s="3">
        <f t="shared" si="35"/>
        <v>135</v>
      </c>
      <c r="C307" s="38">
        <f t="shared" si="39"/>
        <v>34.246575342465754</v>
      </c>
      <c r="D307" s="6">
        <f t="shared" si="36"/>
        <v>135</v>
      </c>
      <c r="E307" s="6"/>
      <c r="F307" s="6">
        <f t="shared" si="37"/>
        <v>225</v>
      </c>
      <c r="G307" s="7">
        <f t="shared" si="40"/>
        <v>2</v>
      </c>
      <c r="H307" s="41" cm="1">
        <f t="array" ref="H307">INDEX(Archetypes!$F$8:$F$16,$G307)</f>
        <v>137.5</v>
      </c>
      <c r="I307" s="25">
        <f>1*(COUNTIFS($A$18:$A307,$A307,$F$18:$F307,$F307,$G$18:$G307,$G307)=1)</f>
        <v>1</v>
      </c>
      <c r="J307" s="7">
        <f t="shared" si="34"/>
        <v>0</v>
      </c>
      <c r="K307">
        <f t="shared" si="38"/>
        <v>0</v>
      </c>
    </row>
    <row r="308" spans="1:11" x14ac:dyDescent="0.35">
      <c r="A308" s="3">
        <f t="shared" si="41"/>
        <v>12500</v>
      </c>
      <c r="B308" s="3">
        <f t="shared" si="35"/>
        <v>135</v>
      </c>
      <c r="C308" s="38">
        <f t="shared" si="39"/>
        <v>34.246575342465754</v>
      </c>
      <c r="D308" s="6">
        <f t="shared" si="36"/>
        <v>135</v>
      </c>
      <c r="E308" s="6"/>
      <c r="F308" s="6">
        <f t="shared" si="37"/>
        <v>225</v>
      </c>
      <c r="G308" s="7">
        <f t="shared" si="40"/>
        <v>3</v>
      </c>
      <c r="H308" s="41" cm="1">
        <f t="array" ref="H308">INDEX(Archetypes!$F$8:$F$16,$G308)</f>
        <v>163.1</v>
      </c>
      <c r="I308" s="25">
        <f>1*(COUNTIFS($A$18:$A308,$A308,$F$18:$F308,$F308,$G$18:$G308,$G308)=1)</f>
        <v>1</v>
      </c>
      <c r="J308" s="7">
        <f t="shared" si="34"/>
        <v>0</v>
      </c>
      <c r="K308">
        <f t="shared" si="38"/>
        <v>0</v>
      </c>
    </row>
    <row r="309" spans="1:11" x14ac:dyDescent="0.35">
      <c r="A309" s="3">
        <f t="shared" si="41"/>
        <v>12500</v>
      </c>
      <c r="B309" s="3">
        <f t="shared" si="35"/>
        <v>135</v>
      </c>
      <c r="C309" s="38">
        <f t="shared" si="39"/>
        <v>34.246575342465754</v>
      </c>
      <c r="D309" s="6">
        <f t="shared" si="36"/>
        <v>135</v>
      </c>
      <c r="E309" s="6"/>
      <c r="F309" s="6">
        <f t="shared" si="37"/>
        <v>225</v>
      </c>
      <c r="G309" s="7">
        <f t="shared" si="40"/>
        <v>4</v>
      </c>
      <c r="H309" s="41" cm="1">
        <f t="array" ref="H309">INDEX(Archetypes!$F$8:$F$16,$G309)</f>
        <v>188.9</v>
      </c>
      <c r="I309" s="25">
        <f>1*(COUNTIFS($A$18:$A309,$A309,$F$18:$F309,$F309,$G$18:$G309,$G309)=1)</f>
        <v>1</v>
      </c>
      <c r="J309" s="7">
        <f t="shared" si="34"/>
        <v>0</v>
      </c>
      <c r="K309">
        <f t="shared" si="38"/>
        <v>0</v>
      </c>
    </row>
    <row r="310" spans="1:11" x14ac:dyDescent="0.35">
      <c r="A310" s="3">
        <f t="shared" si="41"/>
        <v>12500</v>
      </c>
      <c r="B310" s="3">
        <f t="shared" si="35"/>
        <v>135</v>
      </c>
      <c r="C310" s="38">
        <f t="shared" si="39"/>
        <v>34.246575342465754</v>
      </c>
      <c r="D310" s="6">
        <f t="shared" si="36"/>
        <v>135</v>
      </c>
      <c r="E310" s="6"/>
      <c r="F310" s="6">
        <f t="shared" si="37"/>
        <v>225</v>
      </c>
      <c r="G310" s="7">
        <f t="shared" si="40"/>
        <v>5</v>
      </c>
      <c r="H310" s="41" cm="1">
        <f t="array" ref="H310">INDEX(Archetypes!$F$8:$F$16,$G310)</f>
        <v>213.7</v>
      </c>
      <c r="I310" s="25">
        <f>1*(COUNTIFS($A$18:$A310,$A310,$F$18:$F310,$F310,$G$18:$G310,$G310)=1)</f>
        <v>1</v>
      </c>
      <c r="J310" s="7">
        <f t="shared" si="34"/>
        <v>0</v>
      </c>
      <c r="K310">
        <f t="shared" si="38"/>
        <v>0</v>
      </c>
    </row>
    <row r="311" spans="1:11" x14ac:dyDescent="0.35">
      <c r="A311" s="3">
        <f t="shared" si="41"/>
        <v>12500</v>
      </c>
      <c r="B311" s="3">
        <f t="shared" si="35"/>
        <v>135</v>
      </c>
      <c r="C311" s="38">
        <f t="shared" si="39"/>
        <v>34.246575342465754</v>
      </c>
      <c r="D311" s="6">
        <f t="shared" si="36"/>
        <v>135</v>
      </c>
      <c r="E311" s="6"/>
      <c r="F311" s="6">
        <f t="shared" si="37"/>
        <v>225</v>
      </c>
      <c r="G311" s="7">
        <f t="shared" si="40"/>
        <v>6</v>
      </c>
      <c r="H311" s="79" cm="1">
        <f t="array" ref="H311">INDEX(Archetypes!$F$8:$F$16,$G311)</f>
        <v>239.1</v>
      </c>
      <c r="I311" s="25">
        <f>1*(COUNTIFS($A$18:$A311,$A311,$F$18:$F311,$F311,$G$18:$G311,$G311)=1)</f>
        <v>1</v>
      </c>
      <c r="J311" s="7">
        <f t="shared" si="34"/>
        <v>1</v>
      </c>
      <c r="K311">
        <f t="shared" si="38"/>
        <v>1</v>
      </c>
    </row>
    <row r="312" spans="1:11" x14ac:dyDescent="0.35">
      <c r="A312" s="3">
        <f t="shared" si="41"/>
        <v>12500</v>
      </c>
      <c r="B312" s="3">
        <f t="shared" si="35"/>
        <v>135</v>
      </c>
      <c r="C312" s="38">
        <f t="shared" si="39"/>
        <v>34.246575342465754</v>
      </c>
      <c r="D312" s="6">
        <f t="shared" si="36"/>
        <v>135</v>
      </c>
      <c r="E312" s="6"/>
      <c r="F312" s="6">
        <f t="shared" si="37"/>
        <v>225</v>
      </c>
      <c r="G312" s="7">
        <f t="shared" si="40"/>
        <v>7</v>
      </c>
      <c r="H312" s="79" cm="1">
        <f t="array" ref="H312">INDEX(Archetypes!$F$8:$F$16,$G312)</f>
        <v>262.60000000000002</v>
      </c>
      <c r="I312" s="25">
        <f>1*(COUNTIFS($A$18:$A312,$A312,$F$18:$F312,$F312,$G$18:$G312,$G312)=1)</f>
        <v>1</v>
      </c>
      <c r="J312" s="7">
        <f t="shared" si="34"/>
        <v>1</v>
      </c>
      <c r="K312">
        <f t="shared" si="38"/>
        <v>1</v>
      </c>
    </row>
    <row r="313" spans="1:11" x14ac:dyDescent="0.35">
      <c r="A313" s="3">
        <f t="shared" si="41"/>
        <v>12500</v>
      </c>
      <c r="B313" s="3">
        <f t="shared" si="35"/>
        <v>135</v>
      </c>
      <c r="C313" s="38">
        <f t="shared" si="39"/>
        <v>34.246575342465754</v>
      </c>
      <c r="D313" s="6">
        <f t="shared" si="36"/>
        <v>135</v>
      </c>
      <c r="E313" s="6"/>
      <c r="F313" s="6">
        <f t="shared" si="37"/>
        <v>225</v>
      </c>
      <c r="G313" s="7">
        <f t="shared" si="40"/>
        <v>8</v>
      </c>
      <c r="H313" s="79" cm="1">
        <f t="array" ref="H313">INDEX(Archetypes!$F$8:$F$16,$G313)</f>
        <v>285.8</v>
      </c>
      <c r="I313" s="25">
        <f>1*(COUNTIFS($A$18:$A313,$A313,$F$18:$F313,$F313,$G$18:$G313,$G313)=1)</f>
        <v>1</v>
      </c>
      <c r="J313" s="7">
        <f t="shared" si="34"/>
        <v>1</v>
      </c>
      <c r="K313">
        <f t="shared" si="38"/>
        <v>1</v>
      </c>
    </row>
    <row r="314" spans="1:11" x14ac:dyDescent="0.35">
      <c r="A314" s="3">
        <f t="shared" si="41"/>
        <v>12500</v>
      </c>
      <c r="B314" s="3">
        <f t="shared" si="35"/>
        <v>135</v>
      </c>
      <c r="C314" s="38">
        <f t="shared" si="39"/>
        <v>34.246575342465754</v>
      </c>
      <c r="D314" s="6">
        <f t="shared" si="36"/>
        <v>135</v>
      </c>
      <c r="E314" s="6"/>
      <c r="F314" s="6">
        <f t="shared" si="37"/>
        <v>225</v>
      </c>
      <c r="G314" s="7">
        <f t="shared" si="40"/>
        <v>9</v>
      </c>
      <c r="H314" s="79" cm="1">
        <f t="array" ref="H314">INDEX(Archetypes!$F$8:$F$16,$G314)</f>
        <v>312.60000000000002</v>
      </c>
      <c r="I314" s="25">
        <f>1*(COUNTIFS($A$18:$A314,$A314,$F$18:$F314,$F314,$G$18:$G314,$G314)=1)</f>
        <v>1</v>
      </c>
      <c r="J314" s="7">
        <f t="shared" si="34"/>
        <v>1</v>
      </c>
      <c r="K314">
        <f t="shared" si="38"/>
        <v>1</v>
      </c>
    </row>
    <row r="315" spans="1:11" x14ac:dyDescent="0.35">
      <c r="A315" s="3">
        <f t="shared" si="41"/>
        <v>12500</v>
      </c>
      <c r="B315" s="3">
        <f t="shared" si="35"/>
        <v>150</v>
      </c>
      <c r="C315" s="38">
        <f t="shared" si="39"/>
        <v>34.246575342465754</v>
      </c>
      <c r="D315" s="6">
        <f t="shared" si="36"/>
        <v>150</v>
      </c>
      <c r="E315" s="6"/>
      <c r="F315" s="6">
        <f t="shared" si="37"/>
        <v>250</v>
      </c>
      <c r="G315" s="7">
        <f t="shared" si="40"/>
        <v>1</v>
      </c>
      <c r="H315" s="41" cm="1">
        <f t="array" ref="H315">INDEX(Archetypes!$F$8:$F$16,$G315)</f>
        <v>113.9</v>
      </c>
      <c r="I315" s="25">
        <f>1*(COUNTIFS($A$18:$A315,$A315,$F$18:$F315,$F315,$G$18:$G315,$G315)=1)</f>
        <v>1</v>
      </c>
      <c r="J315" s="7">
        <f t="shared" si="34"/>
        <v>0</v>
      </c>
      <c r="K315">
        <f t="shared" si="38"/>
        <v>0</v>
      </c>
    </row>
    <row r="316" spans="1:11" x14ac:dyDescent="0.35">
      <c r="A316" s="3">
        <f t="shared" si="41"/>
        <v>12500</v>
      </c>
      <c r="B316" s="3">
        <f t="shared" si="35"/>
        <v>150</v>
      </c>
      <c r="C316" s="38">
        <f t="shared" si="39"/>
        <v>34.246575342465754</v>
      </c>
      <c r="D316" s="6">
        <f t="shared" si="36"/>
        <v>150</v>
      </c>
      <c r="E316" s="6"/>
      <c r="F316" s="6">
        <f t="shared" si="37"/>
        <v>250</v>
      </c>
      <c r="G316" s="7">
        <f t="shared" si="40"/>
        <v>2</v>
      </c>
      <c r="H316" s="41" cm="1">
        <f t="array" ref="H316">INDEX(Archetypes!$F$8:$F$16,$G316)</f>
        <v>137.5</v>
      </c>
      <c r="I316" s="25">
        <f>1*(COUNTIFS($A$18:$A316,$A316,$F$18:$F316,$F316,$G$18:$G316,$G316)=1)</f>
        <v>1</v>
      </c>
      <c r="J316" s="7">
        <f t="shared" si="34"/>
        <v>0</v>
      </c>
      <c r="K316">
        <f t="shared" si="38"/>
        <v>0</v>
      </c>
    </row>
    <row r="317" spans="1:11" x14ac:dyDescent="0.35">
      <c r="A317" s="3">
        <f t="shared" si="41"/>
        <v>12500</v>
      </c>
      <c r="B317" s="3">
        <f t="shared" si="35"/>
        <v>150</v>
      </c>
      <c r="C317" s="38">
        <f t="shared" si="39"/>
        <v>34.246575342465754</v>
      </c>
      <c r="D317" s="6">
        <f t="shared" si="36"/>
        <v>150</v>
      </c>
      <c r="E317" s="6"/>
      <c r="F317" s="6">
        <f t="shared" si="37"/>
        <v>250</v>
      </c>
      <c r="G317" s="7">
        <f t="shared" si="40"/>
        <v>3</v>
      </c>
      <c r="H317" s="41" cm="1">
        <f t="array" ref="H317">INDEX(Archetypes!$F$8:$F$16,$G317)</f>
        <v>163.1</v>
      </c>
      <c r="I317" s="25">
        <f>1*(COUNTIFS($A$18:$A317,$A317,$F$18:$F317,$F317,$G$18:$G317,$G317)=1)</f>
        <v>1</v>
      </c>
      <c r="J317" s="7">
        <f t="shared" si="34"/>
        <v>0</v>
      </c>
      <c r="K317">
        <f t="shared" si="38"/>
        <v>0</v>
      </c>
    </row>
    <row r="318" spans="1:11" x14ac:dyDescent="0.35">
      <c r="A318" s="3">
        <f t="shared" si="41"/>
        <v>12500</v>
      </c>
      <c r="B318" s="3">
        <f t="shared" si="35"/>
        <v>150</v>
      </c>
      <c r="C318" s="38">
        <f t="shared" si="39"/>
        <v>34.246575342465754</v>
      </c>
      <c r="D318" s="6">
        <f t="shared" si="36"/>
        <v>150</v>
      </c>
      <c r="E318" s="6"/>
      <c r="F318" s="6">
        <f t="shared" si="37"/>
        <v>250</v>
      </c>
      <c r="G318" s="7">
        <f t="shared" si="40"/>
        <v>4</v>
      </c>
      <c r="H318" s="41" cm="1">
        <f t="array" ref="H318">INDEX(Archetypes!$F$8:$F$16,$G318)</f>
        <v>188.9</v>
      </c>
      <c r="I318" s="25">
        <f>1*(COUNTIFS($A$18:$A318,$A318,$F$18:$F318,$F318,$G$18:$G318,$G318)=1)</f>
        <v>1</v>
      </c>
      <c r="J318" s="7">
        <f t="shared" si="34"/>
        <v>0</v>
      </c>
      <c r="K318">
        <f t="shared" si="38"/>
        <v>0</v>
      </c>
    </row>
    <row r="319" spans="1:11" x14ac:dyDescent="0.35">
      <c r="A319" s="3">
        <f t="shared" si="41"/>
        <v>12500</v>
      </c>
      <c r="B319" s="3">
        <f t="shared" si="35"/>
        <v>150</v>
      </c>
      <c r="C319" s="38">
        <f t="shared" si="39"/>
        <v>34.246575342465754</v>
      </c>
      <c r="D319" s="6">
        <f t="shared" si="36"/>
        <v>150</v>
      </c>
      <c r="E319" s="6"/>
      <c r="F319" s="6">
        <f t="shared" si="37"/>
        <v>250</v>
      </c>
      <c r="G319" s="7">
        <f t="shared" si="40"/>
        <v>5</v>
      </c>
      <c r="H319" s="41" cm="1">
        <f t="array" ref="H319">INDEX(Archetypes!$F$8:$F$16,$G319)</f>
        <v>213.7</v>
      </c>
      <c r="I319" s="25">
        <f>1*(COUNTIFS($A$18:$A319,$A319,$F$18:$F319,$F319,$G$18:$G319,$G319)=1)</f>
        <v>1</v>
      </c>
      <c r="J319" s="7">
        <f t="shared" si="34"/>
        <v>0</v>
      </c>
      <c r="K319">
        <f t="shared" si="38"/>
        <v>0</v>
      </c>
    </row>
    <row r="320" spans="1:11" x14ac:dyDescent="0.35">
      <c r="A320" s="3">
        <f t="shared" si="41"/>
        <v>12500</v>
      </c>
      <c r="B320" s="3">
        <f t="shared" si="35"/>
        <v>150</v>
      </c>
      <c r="C320" s="38">
        <f t="shared" si="39"/>
        <v>34.246575342465754</v>
      </c>
      <c r="D320" s="6">
        <f t="shared" si="36"/>
        <v>150</v>
      </c>
      <c r="E320" s="6"/>
      <c r="F320" s="6">
        <f t="shared" si="37"/>
        <v>250</v>
      </c>
      <c r="G320" s="7">
        <f t="shared" si="40"/>
        <v>6</v>
      </c>
      <c r="H320" s="41" cm="1">
        <f t="array" ref="H320">INDEX(Archetypes!$F$8:$F$16,$G320)</f>
        <v>239.1</v>
      </c>
      <c r="I320" s="25">
        <f>1*(COUNTIFS($A$18:$A320,$A320,$F$18:$F320,$F320,$G$18:$G320,$G320)=1)</f>
        <v>1</v>
      </c>
      <c r="J320" s="7">
        <f t="shared" si="34"/>
        <v>0</v>
      </c>
      <c r="K320">
        <f t="shared" si="38"/>
        <v>0</v>
      </c>
    </row>
    <row r="321" spans="1:11" x14ac:dyDescent="0.35">
      <c r="A321" s="3">
        <f t="shared" si="41"/>
        <v>12500</v>
      </c>
      <c r="B321" s="3">
        <f t="shared" si="35"/>
        <v>150</v>
      </c>
      <c r="C321" s="38">
        <f t="shared" si="39"/>
        <v>34.246575342465754</v>
      </c>
      <c r="D321" s="6">
        <f t="shared" si="36"/>
        <v>150</v>
      </c>
      <c r="E321" s="6"/>
      <c r="F321" s="6">
        <f t="shared" si="37"/>
        <v>250</v>
      </c>
      <c r="G321" s="7">
        <f t="shared" si="40"/>
        <v>7</v>
      </c>
      <c r="H321" s="79" cm="1">
        <f t="array" ref="H321">INDEX(Archetypes!$F$8:$F$16,$G321)</f>
        <v>262.60000000000002</v>
      </c>
      <c r="I321" s="25">
        <f>1*(COUNTIFS($A$18:$A321,$A321,$F$18:$F321,$F321,$G$18:$G321,$G321)=1)</f>
        <v>1</v>
      </c>
      <c r="J321" s="7">
        <f t="shared" si="34"/>
        <v>1</v>
      </c>
      <c r="K321">
        <f t="shared" si="38"/>
        <v>1</v>
      </c>
    </row>
    <row r="322" spans="1:11" x14ac:dyDescent="0.35">
      <c r="A322" s="3">
        <f t="shared" si="41"/>
        <v>12500</v>
      </c>
      <c r="B322" s="3">
        <f t="shared" si="35"/>
        <v>150</v>
      </c>
      <c r="C322" s="38">
        <f t="shared" si="39"/>
        <v>34.246575342465754</v>
      </c>
      <c r="D322" s="6">
        <f t="shared" si="36"/>
        <v>150</v>
      </c>
      <c r="E322" s="6"/>
      <c r="F322" s="6">
        <f t="shared" si="37"/>
        <v>250</v>
      </c>
      <c r="G322" s="7">
        <f t="shared" si="40"/>
        <v>8</v>
      </c>
      <c r="H322" s="79" cm="1">
        <f t="array" ref="H322">INDEX(Archetypes!$F$8:$F$16,$G322)</f>
        <v>285.8</v>
      </c>
      <c r="I322" s="25">
        <f>1*(COUNTIFS($A$18:$A322,$A322,$F$18:$F322,$F322,$G$18:$G322,$G322)=1)</f>
        <v>1</v>
      </c>
      <c r="J322" s="7">
        <f t="shared" si="34"/>
        <v>1</v>
      </c>
      <c r="K322">
        <f t="shared" si="38"/>
        <v>1</v>
      </c>
    </row>
    <row r="323" spans="1:11" x14ac:dyDescent="0.35">
      <c r="A323" s="3">
        <f t="shared" si="41"/>
        <v>12500</v>
      </c>
      <c r="B323" s="3">
        <f t="shared" si="35"/>
        <v>150</v>
      </c>
      <c r="C323" s="38">
        <f t="shared" si="39"/>
        <v>34.246575342465754</v>
      </c>
      <c r="D323" s="6">
        <f t="shared" si="36"/>
        <v>150</v>
      </c>
      <c r="E323" s="6"/>
      <c r="F323" s="6">
        <f t="shared" si="37"/>
        <v>250</v>
      </c>
      <c r="G323" s="7">
        <f t="shared" si="40"/>
        <v>9</v>
      </c>
      <c r="H323" s="79" cm="1">
        <f t="array" ref="H323">INDEX(Archetypes!$F$8:$F$16,$G323)</f>
        <v>312.60000000000002</v>
      </c>
      <c r="I323" s="25">
        <f>1*(COUNTIFS($A$18:$A323,$A323,$F$18:$F323,$F323,$G$18:$G323,$G323)=1)</f>
        <v>1</v>
      </c>
      <c r="J323" s="7">
        <f t="shared" si="34"/>
        <v>1</v>
      </c>
      <c r="K323">
        <f t="shared" si="38"/>
        <v>1</v>
      </c>
    </row>
    <row r="324" spans="1:11" x14ac:dyDescent="0.35">
      <c r="A324" s="3">
        <f t="shared" si="41"/>
        <v>12500</v>
      </c>
      <c r="B324" s="3">
        <f t="shared" si="35"/>
        <v>165</v>
      </c>
      <c r="C324" s="38">
        <f t="shared" si="39"/>
        <v>34.246575342465754</v>
      </c>
      <c r="D324" s="6">
        <f t="shared" si="36"/>
        <v>165</v>
      </c>
      <c r="E324" s="6"/>
      <c r="F324" s="6">
        <f t="shared" si="37"/>
        <v>275</v>
      </c>
      <c r="G324" s="7">
        <f t="shared" si="40"/>
        <v>1</v>
      </c>
      <c r="H324" s="41" cm="1">
        <f t="array" ref="H324">INDEX(Archetypes!$F$8:$F$16,$G324)</f>
        <v>113.9</v>
      </c>
      <c r="I324" s="25">
        <f>1*(COUNTIFS($A$18:$A324,$A324,$F$18:$F324,$F324,$G$18:$G324,$G324)=1)</f>
        <v>1</v>
      </c>
      <c r="J324" s="7">
        <f t="shared" si="34"/>
        <v>0</v>
      </c>
      <c r="K324">
        <f t="shared" si="38"/>
        <v>0</v>
      </c>
    </row>
    <row r="325" spans="1:11" x14ac:dyDescent="0.35">
      <c r="A325" s="3">
        <f t="shared" si="41"/>
        <v>12500</v>
      </c>
      <c r="B325" s="3">
        <f t="shared" si="35"/>
        <v>165</v>
      </c>
      <c r="C325" s="38">
        <f t="shared" si="39"/>
        <v>34.246575342465754</v>
      </c>
      <c r="D325" s="6">
        <f t="shared" si="36"/>
        <v>165</v>
      </c>
      <c r="E325" s="6"/>
      <c r="F325" s="6">
        <f t="shared" si="37"/>
        <v>275</v>
      </c>
      <c r="G325" s="7">
        <f t="shared" si="40"/>
        <v>2</v>
      </c>
      <c r="H325" s="41" cm="1">
        <f t="array" ref="H325">INDEX(Archetypes!$F$8:$F$16,$G325)</f>
        <v>137.5</v>
      </c>
      <c r="I325" s="25">
        <f>1*(COUNTIFS($A$18:$A325,$A325,$F$18:$F325,$F325,$G$18:$G325,$G325)=1)</f>
        <v>1</v>
      </c>
      <c r="J325" s="7">
        <f t="shared" si="34"/>
        <v>0</v>
      </c>
      <c r="K325">
        <f t="shared" si="38"/>
        <v>0</v>
      </c>
    </row>
    <row r="326" spans="1:11" x14ac:dyDescent="0.35">
      <c r="A326" s="3">
        <f t="shared" si="41"/>
        <v>12500</v>
      </c>
      <c r="B326" s="3">
        <f t="shared" si="35"/>
        <v>165</v>
      </c>
      <c r="C326" s="38">
        <f t="shared" si="39"/>
        <v>34.246575342465754</v>
      </c>
      <c r="D326" s="6">
        <f t="shared" si="36"/>
        <v>165</v>
      </c>
      <c r="E326" s="6"/>
      <c r="F326" s="6">
        <f t="shared" si="37"/>
        <v>275</v>
      </c>
      <c r="G326" s="7">
        <f t="shared" si="40"/>
        <v>3</v>
      </c>
      <c r="H326" s="41" cm="1">
        <f t="array" ref="H326">INDEX(Archetypes!$F$8:$F$16,$G326)</f>
        <v>163.1</v>
      </c>
      <c r="I326" s="25">
        <f>1*(COUNTIFS($A$18:$A326,$A326,$F$18:$F326,$F326,$G$18:$G326,$G326)=1)</f>
        <v>1</v>
      </c>
      <c r="J326" s="7">
        <f t="shared" si="34"/>
        <v>0</v>
      </c>
      <c r="K326">
        <f t="shared" si="38"/>
        <v>0</v>
      </c>
    </row>
    <row r="327" spans="1:11" x14ac:dyDescent="0.35">
      <c r="A327" s="3">
        <f t="shared" si="41"/>
        <v>12500</v>
      </c>
      <c r="B327" s="3">
        <f t="shared" si="35"/>
        <v>165</v>
      </c>
      <c r="C327" s="38">
        <f t="shared" si="39"/>
        <v>34.246575342465754</v>
      </c>
      <c r="D327" s="6">
        <f t="shared" si="36"/>
        <v>165</v>
      </c>
      <c r="E327" s="6"/>
      <c r="F327" s="6">
        <f t="shared" si="37"/>
        <v>275</v>
      </c>
      <c r="G327" s="7">
        <f t="shared" si="40"/>
        <v>4</v>
      </c>
      <c r="H327" s="41" cm="1">
        <f t="array" ref="H327">INDEX(Archetypes!$F$8:$F$16,$G327)</f>
        <v>188.9</v>
      </c>
      <c r="I327" s="25">
        <f>1*(COUNTIFS($A$18:$A327,$A327,$F$18:$F327,$F327,$G$18:$G327,$G327)=1)</f>
        <v>1</v>
      </c>
      <c r="J327" s="7">
        <f t="shared" si="34"/>
        <v>0</v>
      </c>
      <c r="K327">
        <f t="shared" si="38"/>
        <v>0</v>
      </c>
    </row>
    <row r="328" spans="1:11" x14ac:dyDescent="0.35">
      <c r="A328" s="3">
        <f t="shared" si="41"/>
        <v>12500</v>
      </c>
      <c r="B328" s="3">
        <f t="shared" si="35"/>
        <v>165</v>
      </c>
      <c r="C328" s="38">
        <f t="shared" si="39"/>
        <v>34.246575342465754</v>
      </c>
      <c r="D328" s="6">
        <f t="shared" si="36"/>
        <v>165</v>
      </c>
      <c r="E328" s="6"/>
      <c r="F328" s="6">
        <f t="shared" si="37"/>
        <v>275</v>
      </c>
      <c r="G328" s="7">
        <f t="shared" si="40"/>
        <v>5</v>
      </c>
      <c r="H328" s="41" cm="1">
        <f t="array" ref="H328">INDEX(Archetypes!$F$8:$F$16,$G328)</f>
        <v>213.7</v>
      </c>
      <c r="I328" s="25">
        <f>1*(COUNTIFS($A$18:$A328,$A328,$F$18:$F328,$F328,$G$18:$G328,$G328)=1)</f>
        <v>1</v>
      </c>
      <c r="J328" s="7">
        <f t="shared" si="34"/>
        <v>0</v>
      </c>
      <c r="K328">
        <f t="shared" si="38"/>
        <v>0</v>
      </c>
    </row>
    <row r="329" spans="1:11" x14ac:dyDescent="0.35">
      <c r="A329" s="3">
        <f t="shared" si="41"/>
        <v>12500</v>
      </c>
      <c r="B329" s="3">
        <f t="shared" si="35"/>
        <v>165</v>
      </c>
      <c r="C329" s="38">
        <f t="shared" si="39"/>
        <v>34.246575342465754</v>
      </c>
      <c r="D329" s="6">
        <f t="shared" si="36"/>
        <v>165</v>
      </c>
      <c r="E329" s="6"/>
      <c r="F329" s="6">
        <f t="shared" si="37"/>
        <v>275</v>
      </c>
      <c r="G329" s="7">
        <f t="shared" si="40"/>
        <v>6</v>
      </c>
      <c r="H329" s="41" cm="1">
        <f t="array" ref="H329">INDEX(Archetypes!$F$8:$F$16,$G329)</f>
        <v>239.1</v>
      </c>
      <c r="I329" s="25">
        <f>1*(COUNTIFS($A$18:$A329,$A329,$F$18:$F329,$F329,$G$18:$G329,$G329)=1)</f>
        <v>1</v>
      </c>
      <c r="J329" s="7">
        <f t="shared" si="34"/>
        <v>0</v>
      </c>
      <c r="K329">
        <f t="shared" si="38"/>
        <v>0</v>
      </c>
    </row>
    <row r="330" spans="1:11" x14ac:dyDescent="0.35">
      <c r="A330" s="3">
        <f t="shared" si="41"/>
        <v>12500</v>
      </c>
      <c r="B330" s="3">
        <f t="shared" si="35"/>
        <v>165</v>
      </c>
      <c r="C330" s="38">
        <f t="shared" si="39"/>
        <v>34.246575342465754</v>
      </c>
      <c r="D330" s="6">
        <f t="shared" si="36"/>
        <v>165</v>
      </c>
      <c r="E330" s="6"/>
      <c r="F330" s="6">
        <f t="shared" si="37"/>
        <v>275</v>
      </c>
      <c r="G330" s="7">
        <f t="shared" si="40"/>
        <v>7</v>
      </c>
      <c r="H330" s="41" cm="1">
        <f t="array" ref="H330">INDEX(Archetypes!$F$8:$F$16,$G330)</f>
        <v>262.60000000000002</v>
      </c>
      <c r="I330" s="25">
        <f>1*(COUNTIFS($A$18:$A330,$A330,$F$18:$F330,$F330,$G$18:$G330,$G330)=1)</f>
        <v>1</v>
      </c>
      <c r="J330" s="7">
        <f t="shared" si="34"/>
        <v>0</v>
      </c>
      <c r="K330">
        <f t="shared" si="38"/>
        <v>0</v>
      </c>
    </row>
    <row r="331" spans="1:11" x14ac:dyDescent="0.35">
      <c r="A331" s="3">
        <f t="shared" si="41"/>
        <v>12500</v>
      </c>
      <c r="B331" s="3">
        <f t="shared" si="35"/>
        <v>165</v>
      </c>
      <c r="C331" s="38">
        <f t="shared" si="39"/>
        <v>34.246575342465754</v>
      </c>
      <c r="D331" s="6">
        <f t="shared" si="36"/>
        <v>165</v>
      </c>
      <c r="E331" s="6"/>
      <c r="F331" s="6">
        <f t="shared" si="37"/>
        <v>275</v>
      </c>
      <c r="G331" s="7">
        <f t="shared" si="40"/>
        <v>8</v>
      </c>
      <c r="H331" s="79" cm="1">
        <f t="array" ref="H331">INDEX(Archetypes!$F$8:$F$16,$G331)</f>
        <v>285.8</v>
      </c>
      <c r="I331" s="25">
        <f>1*(COUNTIFS($A$18:$A331,$A331,$F$18:$F331,$F331,$G$18:$G331,$G331)=1)</f>
        <v>1</v>
      </c>
      <c r="J331" s="7">
        <f t="shared" si="34"/>
        <v>1</v>
      </c>
      <c r="K331">
        <f t="shared" si="38"/>
        <v>1</v>
      </c>
    </row>
    <row r="332" spans="1:11" x14ac:dyDescent="0.35">
      <c r="A332" s="3">
        <f t="shared" si="41"/>
        <v>12500</v>
      </c>
      <c r="B332" s="3">
        <f t="shared" si="35"/>
        <v>165</v>
      </c>
      <c r="C332" s="38">
        <f t="shared" si="39"/>
        <v>34.246575342465754</v>
      </c>
      <c r="D332" s="6">
        <f t="shared" si="36"/>
        <v>165</v>
      </c>
      <c r="E332" s="6"/>
      <c r="F332" s="6">
        <f t="shared" si="37"/>
        <v>275</v>
      </c>
      <c r="G332" s="7">
        <f t="shared" si="40"/>
        <v>9</v>
      </c>
      <c r="H332" s="79" cm="1">
        <f t="array" ref="H332">INDEX(Archetypes!$F$8:$F$16,$G332)</f>
        <v>312.60000000000002</v>
      </c>
      <c r="I332" s="25">
        <f>1*(COUNTIFS($A$18:$A332,$A332,$F$18:$F332,$F332,$G$18:$G332,$G332)=1)</f>
        <v>1</v>
      </c>
      <c r="J332" s="7">
        <f t="shared" si="34"/>
        <v>1</v>
      </c>
      <c r="K332">
        <f t="shared" si="38"/>
        <v>1</v>
      </c>
    </row>
    <row r="333" spans="1:11" x14ac:dyDescent="0.35">
      <c r="A333" s="3">
        <f t="shared" si="41"/>
        <v>12500</v>
      </c>
      <c r="B333" s="3">
        <f t="shared" si="35"/>
        <v>180</v>
      </c>
      <c r="C333" s="38">
        <f t="shared" si="39"/>
        <v>34.246575342465754</v>
      </c>
      <c r="D333" s="6">
        <f t="shared" si="36"/>
        <v>180</v>
      </c>
      <c r="E333" s="6"/>
      <c r="F333" s="6">
        <f t="shared" si="37"/>
        <v>300</v>
      </c>
      <c r="G333" s="7">
        <f t="shared" si="40"/>
        <v>1</v>
      </c>
      <c r="H333" s="41" cm="1">
        <f t="array" ref="H333">INDEX(Archetypes!$F$8:$F$16,$G333)</f>
        <v>113.9</v>
      </c>
      <c r="I333" s="25">
        <f>1*(COUNTIFS($A$18:$A333,$A333,$F$18:$F333,$F333,$G$18:$G333,$G333)=1)</f>
        <v>1</v>
      </c>
      <c r="J333" s="7">
        <f t="shared" si="34"/>
        <v>0</v>
      </c>
      <c r="K333">
        <f t="shared" si="38"/>
        <v>0</v>
      </c>
    </row>
    <row r="334" spans="1:11" x14ac:dyDescent="0.35">
      <c r="A334" s="3">
        <f t="shared" si="41"/>
        <v>12500</v>
      </c>
      <c r="B334" s="3">
        <f t="shared" si="35"/>
        <v>180</v>
      </c>
      <c r="C334" s="38">
        <f t="shared" si="39"/>
        <v>34.246575342465754</v>
      </c>
      <c r="D334" s="6">
        <f t="shared" si="36"/>
        <v>180</v>
      </c>
      <c r="E334" s="6"/>
      <c r="F334" s="6">
        <f t="shared" si="37"/>
        <v>300</v>
      </c>
      <c r="G334" s="7">
        <f t="shared" si="40"/>
        <v>2</v>
      </c>
      <c r="H334" s="41" cm="1">
        <f t="array" ref="H334">INDEX(Archetypes!$F$8:$F$16,$G334)</f>
        <v>137.5</v>
      </c>
      <c r="I334" s="25">
        <f>1*(COUNTIFS($A$18:$A334,$A334,$F$18:$F334,$F334,$G$18:$G334,$G334)=1)</f>
        <v>1</v>
      </c>
      <c r="J334" s="7">
        <f t="shared" si="34"/>
        <v>0</v>
      </c>
      <c r="K334">
        <f t="shared" si="38"/>
        <v>0</v>
      </c>
    </row>
    <row r="335" spans="1:11" x14ac:dyDescent="0.35">
      <c r="A335" s="3">
        <f t="shared" si="41"/>
        <v>12500</v>
      </c>
      <c r="B335" s="3">
        <f t="shared" si="35"/>
        <v>180</v>
      </c>
      <c r="C335" s="38">
        <f t="shared" si="39"/>
        <v>34.246575342465754</v>
      </c>
      <c r="D335" s="6">
        <f t="shared" si="36"/>
        <v>180</v>
      </c>
      <c r="E335" s="6"/>
      <c r="F335" s="6">
        <f t="shared" si="37"/>
        <v>300</v>
      </c>
      <c r="G335" s="7">
        <f t="shared" si="40"/>
        <v>3</v>
      </c>
      <c r="H335" s="41" cm="1">
        <f t="array" ref="H335">INDEX(Archetypes!$F$8:$F$16,$G335)</f>
        <v>163.1</v>
      </c>
      <c r="I335" s="25">
        <f>1*(COUNTIFS($A$18:$A335,$A335,$F$18:$F335,$F335,$G$18:$G335,$G335)=1)</f>
        <v>1</v>
      </c>
      <c r="J335" s="7">
        <f t="shared" si="34"/>
        <v>0</v>
      </c>
      <c r="K335">
        <f t="shared" si="38"/>
        <v>0</v>
      </c>
    </row>
    <row r="336" spans="1:11" x14ac:dyDescent="0.35">
      <c r="A336" s="3">
        <f t="shared" si="41"/>
        <v>12500</v>
      </c>
      <c r="B336" s="3">
        <f t="shared" si="35"/>
        <v>180</v>
      </c>
      <c r="C336" s="38">
        <f t="shared" si="39"/>
        <v>34.246575342465754</v>
      </c>
      <c r="D336" s="6">
        <f t="shared" si="36"/>
        <v>180</v>
      </c>
      <c r="E336" s="6"/>
      <c r="F336" s="6">
        <f t="shared" si="37"/>
        <v>300</v>
      </c>
      <c r="G336" s="7">
        <f t="shared" si="40"/>
        <v>4</v>
      </c>
      <c r="H336" s="41" cm="1">
        <f t="array" ref="H336">INDEX(Archetypes!$F$8:$F$16,$G336)</f>
        <v>188.9</v>
      </c>
      <c r="I336" s="25">
        <f>1*(COUNTIFS($A$18:$A336,$A336,$F$18:$F336,$F336,$G$18:$G336,$G336)=1)</f>
        <v>1</v>
      </c>
      <c r="J336" s="7">
        <f t="shared" si="34"/>
        <v>0</v>
      </c>
      <c r="K336">
        <f t="shared" si="38"/>
        <v>0</v>
      </c>
    </row>
    <row r="337" spans="1:11" x14ac:dyDescent="0.35">
      <c r="A337" s="3">
        <f t="shared" si="41"/>
        <v>12500</v>
      </c>
      <c r="B337" s="3">
        <f t="shared" si="35"/>
        <v>180</v>
      </c>
      <c r="C337" s="38">
        <f t="shared" si="39"/>
        <v>34.246575342465754</v>
      </c>
      <c r="D337" s="6">
        <f t="shared" si="36"/>
        <v>180</v>
      </c>
      <c r="E337" s="6"/>
      <c r="F337" s="6">
        <f t="shared" si="37"/>
        <v>300</v>
      </c>
      <c r="G337" s="7">
        <f t="shared" si="40"/>
        <v>5</v>
      </c>
      <c r="H337" s="41" cm="1">
        <f t="array" ref="H337">INDEX(Archetypes!$F$8:$F$16,$G337)</f>
        <v>213.7</v>
      </c>
      <c r="I337" s="25">
        <f>1*(COUNTIFS($A$18:$A337,$A337,$F$18:$F337,$F337,$G$18:$G337,$G337)=1)</f>
        <v>1</v>
      </c>
      <c r="J337" s="7">
        <f t="shared" si="34"/>
        <v>0</v>
      </c>
      <c r="K337">
        <f t="shared" si="38"/>
        <v>0</v>
      </c>
    </row>
    <row r="338" spans="1:11" x14ac:dyDescent="0.35">
      <c r="A338" s="3">
        <f t="shared" si="41"/>
        <v>12500</v>
      </c>
      <c r="B338" s="3">
        <f t="shared" si="35"/>
        <v>180</v>
      </c>
      <c r="C338" s="38">
        <f t="shared" si="39"/>
        <v>34.246575342465754</v>
      </c>
      <c r="D338" s="6">
        <f t="shared" si="36"/>
        <v>180</v>
      </c>
      <c r="E338" s="6"/>
      <c r="F338" s="6">
        <f t="shared" si="37"/>
        <v>300</v>
      </c>
      <c r="G338" s="7">
        <f t="shared" si="40"/>
        <v>6</v>
      </c>
      <c r="H338" s="41" cm="1">
        <f t="array" ref="H338">INDEX(Archetypes!$F$8:$F$16,$G338)</f>
        <v>239.1</v>
      </c>
      <c r="I338" s="25">
        <f>1*(COUNTIFS($A$18:$A338,$A338,$F$18:$F338,$F338,$G$18:$G338,$G338)=1)</f>
        <v>1</v>
      </c>
      <c r="J338" s="7">
        <f t="shared" ref="J338:J401" si="42">1*(H338&gt;=F338)</f>
        <v>0</v>
      </c>
      <c r="K338">
        <f t="shared" si="38"/>
        <v>0</v>
      </c>
    </row>
    <row r="339" spans="1:11" x14ac:dyDescent="0.35">
      <c r="A339" s="3">
        <f t="shared" si="41"/>
        <v>12500</v>
      </c>
      <c r="B339" s="3">
        <f t="shared" ref="B339:B402" si="43">IF(G338=9,IF(B338=180,60,B338+15),B338)</f>
        <v>180</v>
      </c>
      <c r="C339" s="38">
        <f t="shared" si="39"/>
        <v>34.246575342465754</v>
      </c>
      <c r="D339" s="6">
        <f t="shared" ref="D339:D402" si="44">ROUND(MAX(B339,A339/365),1)</f>
        <v>180</v>
      </c>
      <c r="E339" s="6"/>
      <c r="F339" s="6">
        <f t="shared" ref="F339:F402" si="45">ROUND(D339/0.6,1)</f>
        <v>300</v>
      </c>
      <c r="G339" s="7">
        <f t="shared" si="40"/>
        <v>7</v>
      </c>
      <c r="H339" s="41" cm="1">
        <f t="array" ref="H339">INDEX(Archetypes!$F$8:$F$16,$G339)</f>
        <v>262.60000000000002</v>
      </c>
      <c r="I339" s="25">
        <f>1*(COUNTIFS($A$18:$A339,$A339,$F$18:$F339,$F339,$G$18:$G339,$G339)=1)</f>
        <v>1</v>
      </c>
      <c r="J339" s="7">
        <f t="shared" si="42"/>
        <v>0</v>
      </c>
      <c r="K339">
        <f t="shared" ref="K339:K402" si="46">I339*J339</f>
        <v>0</v>
      </c>
    </row>
    <row r="340" spans="1:11" x14ac:dyDescent="0.35">
      <c r="A340" s="3">
        <f t="shared" si="41"/>
        <v>12500</v>
      </c>
      <c r="B340" s="3">
        <f t="shared" si="43"/>
        <v>180</v>
      </c>
      <c r="C340" s="38">
        <f t="shared" ref="C340:C403" si="47">A340/365</f>
        <v>34.246575342465754</v>
      </c>
      <c r="D340" s="6">
        <f t="shared" si="44"/>
        <v>180</v>
      </c>
      <c r="E340" s="6"/>
      <c r="F340" s="6">
        <f t="shared" si="45"/>
        <v>300</v>
      </c>
      <c r="G340" s="7">
        <f t="shared" ref="G340:G403" si="48">IF(G339=9,1,G339+1)</f>
        <v>8</v>
      </c>
      <c r="H340" s="41" cm="1">
        <f t="array" ref="H340">INDEX(Archetypes!$F$8:$F$16,$G340)</f>
        <v>285.8</v>
      </c>
      <c r="I340" s="25">
        <f>1*(COUNTIFS($A$18:$A340,$A340,$F$18:$F340,$F340,$G$18:$G340,$G340)=1)</f>
        <v>1</v>
      </c>
      <c r="J340" s="7">
        <f t="shared" si="42"/>
        <v>0</v>
      </c>
      <c r="K340">
        <f t="shared" si="46"/>
        <v>0</v>
      </c>
    </row>
    <row r="341" spans="1:11" x14ac:dyDescent="0.35">
      <c r="A341" s="3">
        <f t="shared" ref="A341:A404" si="49">IF(G340=9,IF(B335=180,IF(A340=40000,2500,A340+2500),A340),A340)</f>
        <v>12500</v>
      </c>
      <c r="B341" s="3">
        <f t="shared" si="43"/>
        <v>180</v>
      </c>
      <c r="C341" s="38">
        <f t="shared" si="47"/>
        <v>34.246575342465754</v>
      </c>
      <c r="D341" s="6">
        <f t="shared" si="44"/>
        <v>180</v>
      </c>
      <c r="E341" s="6"/>
      <c r="F341" s="6">
        <f t="shared" si="45"/>
        <v>300</v>
      </c>
      <c r="G341" s="7">
        <f t="shared" si="48"/>
        <v>9</v>
      </c>
      <c r="H341" s="79" cm="1">
        <f t="array" ref="H341">INDEX(Archetypes!$F$8:$F$16,$G341)</f>
        <v>312.60000000000002</v>
      </c>
      <c r="I341" s="25">
        <f>1*(COUNTIFS($A$18:$A341,$A341,$F$18:$F341,$F341,$G$18:$G341,$G341)=1)</f>
        <v>1</v>
      </c>
      <c r="J341" s="7">
        <f t="shared" si="42"/>
        <v>1</v>
      </c>
      <c r="K341">
        <f t="shared" si="46"/>
        <v>1</v>
      </c>
    </row>
    <row r="342" spans="1:11" x14ac:dyDescent="0.35">
      <c r="A342" s="3">
        <f t="shared" si="49"/>
        <v>15000</v>
      </c>
      <c r="B342" s="3">
        <f t="shared" si="43"/>
        <v>60</v>
      </c>
      <c r="C342" s="38">
        <f t="shared" si="47"/>
        <v>41.095890410958901</v>
      </c>
      <c r="D342" s="6">
        <f t="shared" si="44"/>
        <v>60</v>
      </c>
      <c r="E342" s="6"/>
      <c r="F342" s="6">
        <f t="shared" si="45"/>
        <v>100</v>
      </c>
      <c r="G342" s="7">
        <f t="shared" si="48"/>
        <v>1</v>
      </c>
      <c r="H342" s="79" cm="1">
        <f t="array" ref="H342">INDEX(Archetypes!$F$8:$F$16,$G342)</f>
        <v>113.9</v>
      </c>
      <c r="I342" s="25">
        <f>1*(COUNTIFS($A$18:$A342,$A342,$F$18:$F342,$F342,$G$18:$G342,$G342)=1)</f>
        <v>1</v>
      </c>
      <c r="J342" s="7">
        <f t="shared" si="42"/>
        <v>1</v>
      </c>
      <c r="K342">
        <f t="shared" si="46"/>
        <v>1</v>
      </c>
    </row>
    <row r="343" spans="1:11" x14ac:dyDescent="0.35">
      <c r="A343" s="3">
        <f t="shared" si="49"/>
        <v>15000</v>
      </c>
      <c r="B343" s="3">
        <f t="shared" si="43"/>
        <v>60</v>
      </c>
      <c r="C343" s="38">
        <f t="shared" si="47"/>
        <v>41.095890410958901</v>
      </c>
      <c r="D343" s="6">
        <f t="shared" si="44"/>
        <v>60</v>
      </c>
      <c r="E343" s="6"/>
      <c r="F343" s="6">
        <f t="shared" si="45"/>
        <v>100</v>
      </c>
      <c r="G343" s="7">
        <f t="shared" si="48"/>
        <v>2</v>
      </c>
      <c r="H343" s="79" cm="1">
        <f t="array" ref="H343">INDEX(Archetypes!$F$8:$F$16,$G343)</f>
        <v>137.5</v>
      </c>
      <c r="I343" s="25">
        <f>1*(COUNTIFS($A$18:$A343,$A343,$F$18:$F343,$F343,$G$18:$G343,$G343)=1)</f>
        <v>1</v>
      </c>
      <c r="J343" s="7">
        <f t="shared" si="42"/>
        <v>1</v>
      </c>
      <c r="K343">
        <f t="shared" si="46"/>
        <v>1</v>
      </c>
    </row>
    <row r="344" spans="1:11" x14ac:dyDescent="0.35">
      <c r="A344" s="3">
        <f t="shared" si="49"/>
        <v>15000</v>
      </c>
      <c r="B344" s="3">
        <f t="shared" si="43"/>
        <v>60</v>
      </c>
      <c r="C344" s="38">
        <f t="shared" si="47"/>
        <v>41.095890410958901</v>
      </c>
      <c r="D344" s="6">
        <f t="shared" si="44"/>
        <v>60</v>
      </c>
      <c r="E344" s="6"/>
      <c r="F344" s="6">
        <f t="shared" si="45"/>
        <v>100</v>
      </c>
      <c r="G344" s="7">
        <f t="shared" si="48"/>
        <v>3</v>
      </c>
      <c r="H344" s="79" cm="1">
        <f t="array" ref="H344">INDEX(Archetypes!$F$8:$F$16,$G344)</f>
        <v>163.1</v>
      </c>
      <c r="I344" s="25">
        <f>1*(COUNTIFS($A$18:$A344,$A344,$F$18:$F344,$F344,$G$18:$G344,$G344)=1)</f>
        <v>1</v>
      </c>
      <c r="J344" s="7">
        <f t="shared" si="42"/>
        <v>1</v>
      </c>
      <c r="K344">
        <f t="shared" si="46"/>
        <v>1</v>
      </c>
    </row>
    <row r="345" spans="1:11" x14ac:dyDescent="0.35">
      <c r="A345" s="3">
        <f t="shared" si="49"/>
        <v>15000</v>
      </c>
      <c r="B345" s="3">
        <f t="shared" si="43"/>
        <v>60</v>
      </c>
      <c r="C345" s="38">
        <f t="shared" si="47"/>
        <v>41.095890410958901</v>
      </c>
      <c r="D345" s="6">
        <f t="shared" si="44"/>
        <v>60</v>
      </c>
      <c r="E345" s="6"/>
      <c r="F345" s="6">
        <f t="shared" si="45"/>
        <v>100</v>
      </c>
      <c r="G345" s="7">
        <f t="shared" si="48"/>
        <v>4</v>
      </c>
      <c r="H345" s="79" cm="1">
        <f t="array" ref="H345">INDEX(Archetypes!$F$8:$F$16,$G345)</f>
        <v>188.9</v>
      </c>
      <c r="I345" s="25">
        <f>1*(COUNTIFS($A$18:$A345,$A345,$F$18:$F345,$F345,$G$18:$G345,$G345)=1)</f>
        <v>1</v>
      </c>
      <c r="J345" s="7">
        <f t="shared" si="42"/>
        <v>1</v>
      </c>
      <c r="K345">
        <f t="shared" si="46"/>
        <v>1</v>
      </c>
    </row>
    <row r="346" spans="1:11" x14ac:dyDescent="0.35">
      <c r="A346" s="3">
        <f t="shared" si="49"/>
        <v>15000</v>
      </c>
      <c r="B346" s="3">
        <f t="shared" si="43"/>
        <v>60</v>
      </c>
      <c r="C346" s="38">
        <f t="shared" si="47"/>
        <v>41.095890410958901</v>
      </c>
      <c r="D346" s="6">
        <f t="shared" si="44"/>
        <v>60</v>
      </c>
      <c r="E346" s="6"/>
      <c r="F346" s="6">
        <f t="shared" si="45"/>
        <v>100</v>
      </c>
      <c r="G346" s="7">
        <f t="shared" si="48"/>
        <v>5</v>
      </c>
      <c r="H346" s="79" cm="1">
        <f t="array" ref="H346">INDEX(Archetypes!$F$8:$F$16,$G346)</f>
        <v>213.7</v>
      </c>
      <c r="I346" s="25">
        <f>1*(COUNTIFS($A$18:$A346,$A346,$F$18:$F346,$F346,$G$18:$G346,$G346)=1)</f>
        <v>1</v>
      </c>
      <c r="J346" s="7">
        <f t="shared" si="42"/>
        <v>1</v>
      </c>
      <c r="K346">
        <f t="shared" si="46"/>
        <v>1</v>
      </c>
    </row>
    <row r="347" spans="1:11" x14ac:dyDescent="0.35">
      <c r="A347" s="3">
        <f t="shared" si="49"/>
        <v>15000</v>
      </c>
      <c r="B347" s="3">
        <f t="shared" si="43"/>
        <v>60</v>
      </c>
      <c r="C347" s="38">
        <f t="shared" si="47"/>
        <v>41.095890410958901</v>
      </c>
      <c r="D347" s="6">
        <f t="shared" si="44"/>
        <v>60</v>
      </c>
      <c r="E347" s="6"/>
      <c r="F347" s="6">
        <f t="shared" si="45"/>
        <v>100</v>
      </c>
      <c r="G347" s="7">
        <f t="shared" si="48"/>
        <v>6</v>
      </c>
      <c r="H347" s="79" cm="1">
        <f t="array" ref="H347">INDEX(Archetypes!$F$8:$F$16,$G347)</f>
        <v>239.1</v>
      </c>
      <c r="I347" s="25">
        <f>1*(COUNTIFS($A$18:$A347,$A347,$F$18:$F347,$F347,$G$18:$G347,$G347)=1)</f>
        <v>1</v>
      </c>
      <c r="J347" s="7">
        <f t="shared" si="42"/>
        <v>1</v>
      </c>
      <c r="K347">
        <f t="shared" si="46"/>
        <v>1</v>
      </c>
    </row>
    <row r="348" spans="1:11" x14ac:dyDescent="0.35">
      <c r="A348" s="3">
        <f t="shared" si="49"/>
        <v>15000</v>
      </c>
      <c r="B348" s="3">
        <f t="shared" si="43"/>
        <v>60</v>
      </c>
      <c r="C348" s="38">
        <f t="shared" si="47"/>
        <v>41.095890410958901</v>
      </c>
      <c r="D348" s="6">
        <f t="shared" si="44"/>
        <v>60</v>
      </c>
      <c r="E348" s="6"/>
      <c r="F348" s="6">
        <f t="shared" si="45"/>
        <v>100</v>
      </c>
      <c r="G348" s="7">
        <f t="shared" si="48"/>
        <v>7</v>
      </c>
      <c r="H348" s="79" cm="1">
        <f t="array" ref="H348">INDEX(Archetypes!$F$8:$F$16,$G348)</f>
        <v>262.60000000000002</v>
      </c>
      <c r="I348" s="25">
        <f>1*(COUNTIFS($A$18:$A348,$A348,$F$18:$F348,$F348,$G$18:$G348,$G348)=1)</f>
        <v>1</v>
      </c>
      <c r="J348" s="7">
        <f t="shared" si="42"/>
        <v>1</v>
      </c>
      <c r="K348">
        <f t="shared" si="46"/>
        <v>1</v>
      </c>
    </row>
    <row r="349" spans="1:11" x14ac:dyDescent="0.35">
      <c r="A349" s="3">
        <f t="shared" si="49"/>
        <v>15000</v>
      </c>
      <c r="B349" s="3">
        <f t="shared" si="43"/>
        <v>60</v>
      </c>
      <c r="C349" s="38">
        <f t="shared" si="47"/>
        <v>41.095890410958901</v>
      </c>
      <c r="D349" s="6">
        <f t="shared" si="44"/>
        <v>60</v>
      </c>
      <c r="E349" s="6"/>
      <c r="F349" s="6">
        <f t="shared" si="45"/>
        <v>100</v>
      </c>
      <c r="G349" s="7">
        <f t="shared" si="48"/>
        <v>8</v>
      </c>
      <c r="H349" s="79" cm="1">
        <f t="array" ref="H349">INDEX(Archetypes!$F$8:$F$16,$G349)</f>
        <v>285.8</v>
      </c>
      <c r="I349" s="25">
        <f>1*(COUNTIFS($A$18:$A349,$A349,$F$18:$F349,$F349,$G$18:$G349,$G349)=1)</f>
        <v>1</v>
      </c>
      <c r="J349" s="7">
        <f t="shared" si="42"/>
        <v>1</v>
      </c>
      <c r="K349">
        <f t="shared" si="46"/>
        <v>1</v>
      </c>
    </row>
    <row r="350" spans="1:11" x14ac:dyDescent="0.35">
      <c r="A350" s="3">
        <f t="shared" si="49"/>
        <v>15000</v>
      </c>
      <c r="B350" s="3">
        <f t="shared" si="43"/>
        <v>60</v>
      </c>
      <c r="C350" s="38">
        <f t="shared" si="47"/>
        <v>41.095890410958901</v>
      </c>
      <c r="D350" s="6">
        <f t="shared" si="44"/>
        <v>60</v>
      </c>
      <c r="E350" s="6"/>
      <c r="F350" s="6">
        <f t="shared" si="45"/>
        <v>100</v>
      </c>
      <c r="G350" s="7">
        <f t="shared" si="48"/>
        <v>9</v>
      </c>
      <c r="H350" s="79" cm="1">
        <f t="array" ref="H350">INDEX(Archetypes!$F$8:$F$16,$G350)</f>
        <v>312.60000000000002</v>
      </c>
      <c r="I350" s="25">
        <f>1*(COUNTIFS($A$18:$A350,$A350,$F$18:$F350,$F350,$G$18:$G350,$G350)=1)</f>
        <v>1</v>
      </c>
      <c r="J350" s="7">
        <f t="shared" si="42"/>
        <v>1</v>
      </c>
      <c r="K350">
        <f t="shared" si="46"/>
        <v>1</v>
      </c>
    </row>
    <row r="351" spans="1:11" x14ac:dyDescent="0.35">
      <c r="A351" s="3">
        <f t="shared" si="49"/>
        <v>15000</v>
      </c>
      <c r="B351" s="3">
        <f t="shared" si="43"/>
        <v>75</v>
      </c>
      <c r="C351" s="38">
        <f t="shared" si="47"/>
        <v>41.095890410958901</v>
      </c>
      <c r="D351" s="6">
        <f t="shared" si="44"/>
        <v>75</v>
      </c>
      <c r="E351" s="6"/>
      <c r="F351" s="6">
        <f t="shared" si="45"/>
        <v>125</v>
      </c>
      <c r="G351" s="7">
        <f t="shared" si="48"/>
        <v>1</v>
      </c>
      <c r="H351" s="41" cm="1">
        <f t="array" ref="H351">INDEX(Archetypes!$F$8:$F$16,$G351)</f>
        <v>113.9</v>
      </c>
      <c r="I351" s="25">
        <f>1*(COUNTIFS($A$18:$A351,$A351,$F$18:$F351,$F351,$G$18:$G351,$G351)=1)</f>
        <v>1</v>
      </c>
      <c r="J351" s="7">
        <f t="shared" si="42"/>
        <v>0</v>
      </c>
      <c r="K351">
        <f t="shared" si="46"/>
        <v>0</v>
      </c>
    </row>
    <row r="352" spans="1:11" x14ac:dyDescent="0.35">
      <c r="A352" s="3">
        <f t="shared" si="49"/>
        <v>15000</v>
      </c>
      <c r="B352" s="3">
        <f t="shared" si="43"/>
        <v>75</v>
      </c>
      <c r="C352" s="38">
        <f t="shared" si="47"/>
        <v>41.095890410958901</v>
      </c>
      <c r="D352" s="6">
        <f t="shared" si="44"/>
        <v>75</v>
      </c>
      <c r="E352" s="6"/>
      <c r="F352" s="6">
        <f t="shared" si="45"/>
        <v>125</v>
      </c>
      <c r="G352" s="7">
        <f t="shared" si="48"/>
        <v>2</v>
      </c>
      <c r="H352" s="79" cm="1">
        <f t="array" ref="H352">INDEX(Archetypes!$F$8:$F$16,$G352)</f>
        <v>137.5</v>
      </c>
      <c r="I352" s="25">
        <f>1*(COUNTIFS($A$18:$A352,$A352,$F$18:$F352,$F352,$G$18:$G352,$G352)=1)</f>
        <v>1</v>
      </c>
      <c r="J352" s="7">
        <f t="shared" si="42"/>
        <v>1</v>
      </c>
      <c r="K352">
        <f t="shared" si="46"/>
        <v>1</v>
      </c>
    </row>
    <row r="353" spans="1:11" x14ac:dyDescent="0.35">
      <c r="A353" s="3">
        <f t="shared" si="49"/>
        <v>15000</v>
      </c>
      <c r="B353" s="3">
        <f t="shared" si="43"/>
        <v>75</v>
      </c>
      <c r="C353" s="38">
        <f t="shared" si="47"/>
        <v>41.095890410958901</v>
      </c>
      <c r="D353" s="6">
        <f t="shared" si="44"/>
        <v>75</v>
      </c>
      <c r="E353" s="6"/>
      <c r="F353" s="6">
        <f t="shared" si="45"/>
        <v>125</v>
      </c>
      <c r="G353" s="7">
        <f t="shared" si="48"/>
        <v>3</v>
      </c>
      <c r="H353" s="79" cm="1">
        <f t="array" ref="H353">INDEX(Archetypes!$F$8:$F$16,$G353)</f>
        <v>163.1</v>
      </c>
      <c r="I353" s="25">
        <f>1*(COUNTIFS($A$18:$A353,$A353,$F$18:$F353,$F353,$G$18:$G353,$G353)=1)</f>
        <v>1</v>
      </c>
      <c r="J353" s="7">
        <f t="shared" si="42"/>
        <v>1</v>
      </c>
      <c r="K353">
        <f t="shared" si="46"/>
        <v>1</v>
      </c>
    </row>
    <row r="354" spans="1:11" x14ac:dyDescent="0.35">
      <c r="A354" s="3">
        <f t="shared" si="49"/>
        <v>15000</v>
      </c>
      <c r="B354" s="3">
        <f t="shared" si="43"/>
        <v>75</v>
      </c>
      <c r="C354" s="38">
        <f t="shared" si="47"/>
        <v>41.095890410958901</v>
      </c>
      <c r="D354" s="6">
        <f t="shared" si="44"/>
        <v>75</v>
      </c>
      <c r="E354" s="6"/>
      <c r="F354" s="6">
        <f t="shared" si="45"/>
        <v>125</v>
      </c>
      <c r="G354" s="7">
        <f t="shared" si="48"/>
        <v>4</v>
      </c>
      <c r="H354" s="79" cm="1">
        <f t="array" ref="H354">INDEX(Archetypes!$F$8:$F$16,$G354)</f>
        <v>188.9</v>
      </c>
      <c r="I354" s="25">
        <f>1*(COUNTIFS($A$18:$A354,$A354,$F$18:$F354,$F354,$G$18:$G354,$G354)=1)</f>
        <v>1</v>
      </c>
      <c r="J354" s="7">
        <f t="shared" si="42"/>
        <v>1</v>
      </c>
      <c r="K354">
        <f t="shared" si="46"/>
        <v>1</v>
      </c>
    </row>
    <row r="355" spans="1:11" x14ac:dyDescent="0.35">
      <c r="A355" s="3">
        <f t="shared" si="49"/>
        <v>15000</v>
      </c>
      <c r="B355" s="3">
        <f t="shared" si="43"/>
        <v>75</v>
      </c>
      <c r="C355" s="38">
        <f t="shared" si="47"/>
        <v>41.095890410958901</v>
      </c>
      <c r="D355" s="6">
        <f t="shared" si="44"/>
        <v>75</v>
      </c>
      <c r="E355" s="6"/>
      <c r="F355" s="6">
        <f t="shared" si="45"/>
        <v>125</v>
      </c>
      <c r="G355" s="7">
        <f t="shared" si="48"/>
        <v>5</v>
      </c>
      <c r="H355" s="79" cm="1">
        <f t="array" ref="H355">INDEX(Archetypes!$F$8:$F$16,$G355)</f>
        <v>213.7</v>
      </c>
      <c r="I355" s="25">
        <f>1*(COUNTIFS($A$18:$A355,$A355,$F$18:$F355,$F355,$G$18:$G355,$G355)=1)</f>
        <v>1</v>
      </c>
      <c r="J355" s="7">
        <f t="shared" si="42"/>
        <v>1</v>
      </c>
      <c r="K355">
        <f t="shared" si="46"/>
        <v>1</v>
      </c>
    </row>
    <row r="356" spans="1:11" x14ac:dyDescent="0.35">
      <c r="A356" s="3">
        <f t="shared" si="49"/>
        <v>15000</v>
      </c>
      <c r="B356" s="3">
        <f t="shared" si="43"/>
        <v>75</v>
      </c>
      <c r="C356" s="38">
        <f t="shared" si="47"/>
        <v>41.095890410958901</v>
      </c>
      <c r="D356" s="6">
        <f t="shared" si="44"/>
        <v>75</v>
      </c>
      <c r="E356" s="6"/>
      <c r="F356" s="6">
        <f t="shared" si="45"/>
        <v>125</v>
      </c>
      <c r="G356" s="7">
        <f t="shared" si="48"/>
        <v>6</v>
      </c>
      <c r="H356" s="79" cm="1">
        <f t="array" ref="H356">INDEX(Archetypes!$F$8:$F$16,$G356)</f>
        <v>239.1</v>
      </c>
      <c r="I356" s="25">
        <f>1*(COUNTIFS($A$18:$A356,$A356,$F$18:$F356,$F356,$G$18:$G356,$G356)=1)</f>
        <v>1</v>
      </c>
      <c r="J356" s="7">
        <f t="shared" si="42"/>
        <v>1</v>
      </c>
      <c r="K356">
        <f t="shared" si="46"/>
        <v>1</v>
      </c>
    </row>
    <row r="357" spans="1:11" x14ac:dyDescent="0.35">
      <c r="A357" s="3">
        <f t="shared" si="49"/>
        <v>15000</v>
      </c>
      <c r="B357" s="3">
        <f t="shared" si="43"/>
        <v>75</v>
      </c>
      <c r="C357" s="38">
        <f t="shared" si="47"/>
        <v>41.095890410958901</v>
      </c>
      <c r="D357" s="6">
        <f t="shared" si="44"/>
        <v>75</v>
      </c>
      <c r="E357" s="6"/>
      <c r="F357" s="6">
        <f t="shared" si="45"/>
        <v>125</v>
      </c>
      <c r="G357" s="7">
        <f t="shared" si="48"/>
        <v>7</v>
      </c>
      <c r="H357" s="79" cm="1">
        <f t="array" ref="H357">INDEX(Archetypes!$F$8:$F$16,$G357)</f>
        <v>262.60000000000002</v>
      </c>
      <c r="I357" s="25">
        <f>1*(COUNTIFS($A$18:$A357,$A357,$F$18:$F357,$F357,$G$18:$G357,$G357)=1)</f>
        <v>1</v>
      </c>
      <c r="J357" s="7">
        <f t="shared" si="42"/>
        <v>1</v>
      </c>
      <c r="K357">
        <f t="shared" si="46"/>
        <v>1</v>
      </c>
    </row>
    <row r="358" spans="1:11" x14ac:dyDescent="0.35">
      <c r="A358" s="3">
        <f t="shared" si="49"/>
        <v>15000</v>
      </c>
      <c r="B358" s="3">
        <f t="shared" si="43"/>
        <v>75</v>
      </c>
      <c r="C358" s="38">
        <f t="shared" si="47"/>
        <v>41.095890410958901</v>
      </c>
      <c r="D358" s="6">
        <f t="shared" si="44"/>
        <v>75</v>
      </c>
      <c r="E358" s="6"/>
      <c r="F358" s="6">
        <f t="shared" si="45"/>
        <v>125</v>
      </c>
      <c r="G358" s="7">
        <f t="shared" si="48"/>
        <v>8</v>
      </c>
      <c r="H358" s="79" cm="1">
        <f t="array" ref="H358">INDEX(Archetypes!$F$8:$F$16,$G358)</f>
        <v>285.8</v>
      </c>
      <c r="I358" s="25">
        <f>1*(COUNTIFS($A$18:$A358,$A358,$F$18:$F358,$F358,$G$18:$G358,$G358)=1)</f>
        <v>1</v>
      </c>
      <c r="J358" s="7">
        <f t="shared" si="42"/>
        <v>1</v>
      </c>
      <c r="K358">
        <f t="shared" si="46"/>
        <v>1</v>
      </c>
    </row>
    <row r="359" spans="1:11" x14ac:dyDescent="0.35">
      <c r="A359" s="3">
        <f t="shared" si="49"/>
        <v>15000</v>
      </c>
      <c r="B359" s="3">
        <f t="shared" si="43"/>
        <v>75</v>
      </c>
      <c r="C359" s="38">
        <f t="shared" si="47"/>
        <v>41.095890410958901</v>
      </c>
      <c r="D359" s="6">
        <f t="shared" si="44"/>
        <v>75</v>
      </c>
      <c r="E359" s="6"/>
      <c r="F359" s="6">
        <f t="shared" si="45"/>
        <v>125</v>
      </c>
      <c r="G359" s="7">
        <f t="shared" si="48"/>
        <v>9</v>
      </c>
      <c r="H359" s="79" cm="1">
        <f t="array" ref="H359">INDEX(Archetypes!$F$8:$F$16,$G359)</f>
        <v>312.60000000000002</v>
      </c>
      <c r="I359" s="25">
        <f>1*(COUNTIFS($A$18:$A359,$A359,$F$18:$F359,$F359,$G$18:$G359,$G359)=1)</f>
        <v>1</v>
      </c>
      <c r="J359" s="7">
        <f t="shared" si="42"/>
        <v>1</v>
      </c>
      <c r="K359">
        <f t="shared" si="46"/>
        <v>1</v>
      </c>
    </row>
    <row r="360" spans="1:11" x14ac:dyDescent="0.35">
      <c r="A360" s="3">
        <f t="shared" si="49"/>
        <v>15000</v>
      </c>
      <c r="B360" s="3">
        <f t="shared" si="43"/>
        <v>90</v>
      </c>
      <c r="C360" s="38">
        <f t="shared" si="47"/>
        <v>41.095890410958901</v>
      </c>
      <c r="D360" s="6">
        <f t="shared" si="44"/>
        <v>90</v>
      </c>
      <c r="E360" s="6"/>
      <c r="F360" s="6">
        <f t="shared" si="45"/>
        <v>150</v>
      </c>
      <c r="G360" s="7">
        <f t="shared" si="48"/>
        <v>1</v>
      </c>
      <c r="H360" s="41" cm="1">
        <f t="array" ref="H360">INDEX(Archetypes!$F$8:$F$16,$G360)</f>
        <v>113.9</v>
      </c>
      <c r="I360" s="25">
        <f>1*(COUNTIFS($A$18:$A360,$A360,$F$18:$F360,$F360,$G$18:$G360,$G360)=1)</f>
        <v>1</v>
      </c>
      <c r="J360" s="7">
        <f t="shared" si="42"/>
        <v>0</v>
      </c>
      <c r="K360">
        <f t="shared" si="46"/>
        <v>0</v>
      </c>
    </row>
    <row r="361" spans="1:11" x14ac:dyDescent="0.35">
      <c r="A361" s="3">
        <f t="shared" si="49"/>
        <v>15000</v>
      </c>
      <c r="B361" s="3">
        <f t="shared" si="43"/>
        <v>90</v>
      </c>
      <c r="C361" s="38">
        <f t="shared" si="47"/>
        <v>41.095890410958901</v>
      </c>
      <c r="D361" s="6">
        <f t="shared" si="44"/>
        <v>90</v>
      </c>
      <c r="E361" s="6"/>
      <c r="F361" s="6">
        <f t="shared" si="45"/>
        <v>150</v>
      </c>
      <c r="G361" s="7">
        <f t="shared" si="48"/>
        <v>2</v>
      </c>
      <c r="H361" s="41" cm="1">
        <f t="array" ref="H361">INDEX(Archetypes!$F$8:$F$16,$G361)</f>
        <v>137.5</v>
      </c>
      <c r="I361" s="25">
        <f>1*(COUNTIFS($A$18:$A361,$A361,$F$18:$F361,$F361,$G$18:$G361,$G361)=1)</f>
        <v>1</v>
      </c>
      <c r="J361" s="7">
        <f t="shared" si="42"/>
        <v>0</v>
      </c>
      <c r="K361">
        <f t="shared" si="46"/>
        <v>0</v>
      </c>
    </row>
    <row r="362" spans="1:11" x14ac:dyDescent="0.35">
      <c r="A362" s="3">
        <f t="shared" si="49"/>
        <v>15000</v>
      </c>
      <c r="B362" s="3">
        <f t="shared" si="43"/>
        <v>90</v>
      </c>
      <c r="C362" s="38">
        <f t="shared" si="47"/>
        <v>41.095890410958901</v>
      </c>
      <c r="D362" s="6">
        <f t="shared" si="44"/>
        <v>90</v>
      </c>
      <c r="E362" s="6"/>
      <c r="F362" s="6">
        <f t="shared" si="45"/>
        <v>150</v>
      </c>
      <c r="G362" s="7">
        <f t="shared" si="48"/>
        <v>3</v>
      </c>
      <c r="H362" s="79" cm="1">
        <f t="array" ref="H362">INDEX(Archetypes!$F$8:$F$16,$G362)</f>
        <v>163.1</v>
      </c>
      <c r="I362" s="25">
        <f>1*(COUNTIFS($A$18:$A362,$A362,$F$18:$F362,$F362,$G$18:$G362,$G362)=1)</f>
        <v>1</v>
      </c>
      <c r="J362" s="7">
        <f t="shared" si="42"/>
        <v>1</v>
      </c>
      <c r="K362">
        <f t="shared" si="46"/>
        <v>1</v>
      </c>
    </row>
    <row r="363" spans="1:11" x14ac:dyDescent="0.35">
      <c r="A363" s="3">
        <f t="shared" si="49"/>
        <v>15000</v>
      </c>
      <c r="B363" s="3">
        <f t="shared" si="43"/>
        <v>90</v>
      </c>
      <c r="C363" s="38">
        <f t="shared" si="47"/>
        <v>41.095890410958901</v>
      </c>
      <c r="D363" s="6">
        <f t="shared" si="44"/>
        <v>90</v>
      </c>
      <c r="E363" s="6"/>
      <c r="F363" s="6">
        <f t="shared" si="45"/>
        <v>150</v>
      </c>
      <c r="G363" s="7">
        <f t="shared" si="48"/>
        <v>4</v>
      </c>
      <c r="H363" s="79" cm="1">
        <f t="array" ref="H363">INDEX(Archetypes!$F$8:$F$16,$G363)</f>
        <v>188.9</v>
      </c>
      <c r="I363" s="25">
        <f>1*(COUNTIFS($A$18:$A363,$A363,$F$18:$F363,$F363,$G$18:$G363,$G363)=1)</f>
        <v>1</v>
      </c>
      <c r="J363" s="7">
        <f t="shared" si="42"/>
        <v>1</v>
      </c>
      <c r="K363">
        <f t="shared" si="46"/>
        <v>1</v>
      </c>
    </row>
    <row r="364" spans="1:11" x14ac:dyDescent="0.35">
      <c r="A364" s="3">
        <f t="shared" si="49"/>
        <v>15000</v>
      </c>
      <c r="B364" s="3">
        <f t="shared" si="43"/>
        <v>90</v>
      </c>
      <c r="C364" s="38">
        <f t="shared" si="47"/>
        <v>41.095890410958901</v>
      </c>
      <c r="D364" s="6">
        <f t="shared" si="44"/>
        <v>90</v>
      </c>
      <c r="E364" s="6"/>
      <c r="F364" s="6">
        <f t="shared" si="45"/>
        <v>150</v>
      </c>
      <c r="G364" s="7">
        <f t="shared" si="48"/>
        <v>5</v>
      </c>
      <c r="H364" s="79" cm="1">
        <f t="array" ref="H364">INDEX(Archetypes!$F$8:$F$16,$G364)</f>
        <v>213.7</v>
      </c>
      <c r="I364" s="25">
        <f>1*(COUNTIFS($A$18:$A364,$A364,$F$18:$F364,$F364,$G$18:$G364,$G364)=1)</f>
        <v>1</v>
      </c>
      <c r="J364" s="7">
        <f t="shared" si="42"/>
        <v>1</v>
      </c>
      <c r="K364">
        <f t="shared" si="46"/>
        <v>1</v>
      </c>
    </row>
    <row r="365" spans="1:11" x14ac:dyDescent="0.35">
      <c r="A365" s="3">
        <f t="shared" si="49"/>
        <v>15000</v>
      </c>
      <c r="B365" s="3">
        <f t="shared" si="43"/>
        <v>90</v>
      </c>
      <c r="C365" s="38">
        <f t="shared" si="47"/>
        <v>41.095890410958901</v>
      </c>
      <c r="D365" s="6">
        <f t="shared" si="44"/>
        <v>90</v>
      </c>
      <c r="E365" s="6"/>
      <c r="F365" s="6">
        <f t="shared" si="45"/>
        <v>150</v>
      </c>
      <c r="G365" s="7">
        <f t="shared" si="48"/>
        <v>6</v>
      </c>
      <c r="H365" s="79" cm="1">
        <f t="array" ref="H365">INDEX(Archetypes!$F$8:$F$16,$G365)</f>
        <v>239.1</v>
      </c>
      <c r="I365" s="25">
        <f>1*(COUNTIFS($A$18:$A365,$A365,$F$18:$F365,$F365,$G$18:$G365,$G365)=1)</f>
        <v>1</v>
      </c>
      <c r="J365" s="7">
        <f t="shared" si="42"/>
        <v>1</v>
      </c>
      <c r="K365">
        <f t="shared" si="46"/>
        <v>1</v>
      </c>
    </row>
    <row r="366" spans="1:11" x14ac:dyDescent="0.35">
      <c r="A366" s="3">
        <f t="shared" si="49"/>
        <v>15000</v>
      </c>
      <c r="B366" s="3">
        <f t="shared" si="43"/>
        <v>90</v>
      </c>
      <c r="C366" s="38">
        <f t="shared" si="47"/>
        <v>41.095890410958901</v>
      </c>
      <c r="D366" s="6">
        <f t="shared" si="44"/>
        <v>90</v>
      </c>
      <c r="E366" s="6"/>
      <c r="F366" s="6">
        <f t="shared" si="45"/>
        <v>150</v>
      </c>
      <c r="G366" s="7">
        <f t="shared" si="48"/>
        <v>7</v>
      </c>
      <c r="H366" s="79" cm="1">
        <f t="array" ref="H366">INDEX(Archetypes!$F$8:$F$16,$G366)</f>
        <v>262.60000000000002</v>
      </c>
      <c r="I366" s="25">
        <f>1*(COUNTIFS($A$18:$A366,$A366,$F$18:$F366,$F366,$G$18:$G366,$G366)=1)</f>
        <v>1</v>
      </c>
      <c r="J366" s="7">
        <f t="shared" si="42"/>
        <v>1</v>
      </c>
      <c r="K366">
        <f t="shared" si="46"/>
        <v>1</v>
      </c>
    </row>
    <row r="367" spans="1:11" x14ac:dyDescent="0.35">
      <c r="A367" s="3">
        <f t="shared" si="49"/>
        <v>15000</v>
      </c>
      <c r="B367" s="3">
        <f t="shared" si="43"/>
        <v>90</v>
      </c>
      <c r="C367" s="38">
        <f t="shared" si="47"/>
        <v>41.095890410958901</v>
      </c>
      <c r="D367" s="6">
        <f t="shared" si="44"/>
        <v>90</v>
      </c>
      <c r="E367" s="6"/>
      <c r="F367" s="6">
        <f t="shared" si="45"/>
        <v>150</v>
      </c>
      <c r="G367" s="7">
        <f t="shared" si="48"/>
        <v>8</v>
      </c>
      <c r="H367" s="79" cm="1">
        <f t="array" ref="H367">INDEX(Archetypes!$F$8:$F$16,$G367)</f>
        <v>285.8</v>
      </c>
      <c r="I367" s="25">
        <f>1*(COUNTIFS($A$18:$A367,$A367,$F$18:$F367,$F367,$G$18:$G367,$G367)=1)</f>
        <v>1</v>
      </c>
      <c r="J367" s="7">
        <f t="shared" si="42"/>
        <v>1</v>
      </c>
      <c r="K367">
        <f t="shared" si="46"/>
        <v>1</v>
      </c>
    </row>
    <row r="368" spans="1:11" x14ac:dyDescent="0.35">
      <c r="A368" s="3">
        <f t="shared" si="49"/>
        <v>15000</v>
      </c>
      <c r="B368" s="3">
        <f t="shared" si="43"/>
        <v>90</v>
      </c>
      <c r="C368" s="38">
        <f t="shared" si="47"/>
        <v>41.095890410958901</v>
      </c>
      <c r="D368" s="6">
        <f t="shared" si="44"/>
        <v>90</v>
      </c>
      <c r="E368" s="6"/>
      <c r="F368" s="6">
        <f t="shared" si="45"/>
        <v>150</v>
      </c>
      <c r="G368" s="7">
        <f t="shared" si="48"/>
        <v>9</v>
      </c>
      <c r="H368" s="79" cm="1">
        <f t="array" ref="H368">INDEX(Archetypes!$F$8:$F$16,$G368)</f>
        <v>312.60000000000002</v>
      </c>
      <c r="I368" s="25">
        <f>1*(COUNTIFS($A$18:$A368,$A368,$F$18:$F368,$F368,$G$18:$G368,$G368)=1)</f>
        <v>1</v>
      </c>
      <c r="J368" s="7">
        <f t="shared" si="42"/>
        <v>1</v>
      </c>
      <c r="K368">
        <f t="shared" si="46"/>
        <v>1</v>
      </c>
    </row>
    <row r="369" spans="1:11" x14ac:dyDescent="0.35">
      <c r="A369" s="3">
        <f t="shared" si="49"/>
        <v>15000</v>
      </c>
      <c r="B369" s="3">
        <f t="shared" si="43"/>
        <v>105</v>
      </c>
      <c r="C369" s="38">
        <f t="shared" si="47"/>
        <v>41.095890410958901</v>
      </c>
      <c r="D369" s="6">
        <f t="shared" si="44"/>
        <v>105</v>
      </c>
      <c r="E369" s="6"/>
      <c r="F369" s="6">
        <f t="shared" si="45"/>
        <v>175</v>
      </c>
      <c r="G369" s="7">
        <f t="shared" si="48"/>
        <v>1</v>
      </c>
      <c r="H369" s="41" cm="1">
        <f t="array" ref="H369">INDEX(Archetypes!$F$8:$F$16,$G369)</f>
        <v>113.9</v>
      </c>
      <c r="I369" s="25">
        <f>1*(COUNTIFS($A$18:$A369,$A369,$F$18:$F369,$F369,$G$18:$G369,$G369)=1)</f>
        <v>1</v>
      </c>
      <c r="J369" s="7">
        <f t="shared" si="42"/>
        <v>0</v>
      </c>
      <c r="K369">
        <f t="shared" si="46"/>
        <v>0</v>
      </c>
    </row>
    <row r="370" spans="1:11" x14ac:dyDescent="0.35">
      <c r="A370" s="3">
        <f t="shared" si="49"/>
        <v>15000</v>
      </c>
      <c r="B370" s="3">
        <f t="shared" si="43"/>
        <v>105</v>
      </c>
      <c r="C370" s="38">
        <f t="shared" si="47"/>
        <v>41.095890410958901</v>
      </c>
      <c r="D370" s="6">
        <f t="shared" si="44"/>
        <v>105</v>
      </c>
      <c r="E370" s="6"/>
      <c r="F370" s="6">
        <f t="shared" si="45"/>
        <v>175</v>
      </c>
      <c r="G370" s="7">
        <f t="shared" si="48"/>
        <v>2</v>
      </c>
      <c r="H370" s="41" cm="1">
        <f t="array" ref="H370">INDEX(Archetypes!$F$8:$F$16,$G370)</f>
        <v>137.5</v>
      </c>
      <c r="I370" s="25">
        <f>1*(COUNTIFS($A$18:$A370,$A370,$F$18:$F370,$F370,$G$18:$G370,$G370)=1)</f>
        <v>1</v>
      </c>
      <c r="J370" s="7">
        <f t="shared" si="42"/>
        <v>0</v>
      </c>
      <c r="K370">
        <f t="shared" si="46"/>
        <v>0</v>
      </c>
    </row>
    <row r="371" spans="1:11" x14ac:dyDescent="0.35">
      <c r="A371" s="3">
        <f t="shared" si="49"/>
        <v>15000</v>
      </c>
      <c r="B371" s="3">
        <f t="shared" si="43"/>
        <v>105</v>
      </c>
      <c r="C371" s="38">
        <f t="shared" si="47"/>
        <v>41.095890410958901</v>
      </c>
      <c r="D371" s="6">
        <f t="shared" si="44"/>
        <v>105</v>
      </c>
      <c r="E371" s="6"/>
      <c r="F371" s="6">
        <f t="shared" si="45"/>
        <v>175</v>
      </c>
      <c r="G371" s="7">
        <f t="shared" si="48"/>
        <v>3</v>
      </c>
      <c r="H371" s="41" cm="1">
        <f t="array" ref="H371">INDEX(Archetypes!$F$8:$F$16,$G371)</f>
        <v>163.1</v>
      </c>
      <c r="I371" s="25">
        <f>1*(COUNTIFS($A$18:$A371,$A371,$F$18:$F371,$F371,$G$18:$G371,$G371)=1)</f>
        <v>1</v>
      </c>
      <c r="J371" s="7">
        <f t="shared" si="42"/>
        <v>0</v>
      </c>
      <c r="K371">
        <f t="shared" si="46"/>
        <v>0</v>
      </c>
    </row>
    <row r="372" spans="1:11" x14ac:dyDescent="0.35">
      <c r="A372" s="3">
        <f t="shared" si="49"/>
        <v>15000</v>
      </c>
      <c r="B372" s="3">
        <f t="shared" si="43"/>
        <v>105</v>
      </c>
      <c r="C372" s="38">
        <f t="shared" si="47"/>
        <v>41.095890410958901</v>
      </c>
      <c r="D372" s="6">
        <f t="shared" si="44"/>
        <v>105</v>
      </c>
      <c r="E372" s="6"/>
      <c r="F372" s="6">
        <f t="shared" si="45"/>
        <v>175</v>
      </c>
      <c r="G372" s="7">
        <f t="shared" si="48"/>
        <v>4</v>
      </c>
      <c r="H372" s="79" cm="1">
        <f t="array" ref="H372">INDEX(Archetypes!$F$8:$F$16,$G372)</f>
        <v>188.9</v>
      </c>
      <c r="I372" s="25">
        <f>1*(COUNTIFS($A$18:$A372,$A372,$F$18:$F372,$F372,$G$18:$G372,$G372)=1)</f>
        <v>1</v>
      </c>
      <c r="J372" s="7">
        <f t="shared" si="42"/>
        <v>1</v>
      </c>
      <c r="K372">
        <f t="shared" si="46"/>
        <v>1</v>
      </c>
    </row>
    <row r="373" spans="1:11" x14ac:dyDescent="0.35">
      <c r="A373" s="3">
        <f t="shared" si="49"/>
        <v>15000</v>
      </c>
      <c r="B373" s="3">
        <f t="shared" si="43"/>
        <v>105</v>
      </c>
      <c r="C373" s="38">
        <f t="shared" si="47"/>
        <v>41.095890410958901</v>
      </c>
      <c r="D373" s="6">
        <f t="shared" si="44"/>
        <v>105</v>
      </c>
      <c r="E373" s="6"/>
      <c r="F373" s="6">
        <f t="shared" si="45"/>
        <v>175</v>
      </c>
      <c r="G373" s="7">
        <f t="shared" si="48"/>
        <v>5</v>
      </c>
      <c r="H373" s="79" cm="1">
        <f t="array" ref="H373">INDEX(Archetypes!$F$8:$F$16,$G373)</f>
        <v>213.7</v>
      </c>
      <c r="I373" s="25">
        <f>1*(COUNTIFS($A$18:$A373,$A373,$F$18:$F373,$F373,$G$18:$G373,$G373)=1)</f>
        <v>1</v>
      </c>
      <c r="J373" s="7">
        <f t="shared" si="42"/>
        <v>1</v>
      </c>
      <c r="K373">
        <f t="shared" si="46"/>
        <v>1</v>
      </c>
    </row>
    <row r="374" spans="1:11" x14ac:dyDescent="0.35">
      <c r="A374" s="3">
        <f t="shared" si="49"/>
        <v>15000</v>
      </c>
      <c r="B374" s="3">
        <f t="shared" si="43"/>
        <v>105</v>
      </c>
      <c r="C374" s="38">
        <f t="shared" si="47"/>
        <v>41.095890410958901</v>
      </c>
      <c r="D374" s="6">
        <f t="shared" si="44"/>
        <v>105</v>
      </c>
      <c r="E374" s="6"/>
      <c r="F374" s="6">
        <f t="shared" si="45"/>
        <v>175</v>
      </c>
      <c r="G374" s="7">
        <f t="shared" si="48"/>
        <v>6</v>
      </c>
      <c r="H374" s="79" cm="1">
        <f t="array" ref="H374">INDEX(Archetypes!$F$8:$F$16,$G374)</f>
        <v>239.1</v>
      </c>
      <c r="I374" s="25">
        <f>1*(COUNTIFS($A$18:$A374,$A374,$F$18:$F374,$F374,$G$18:$G374,$G374)=1)</f>
        <v>1</v>
      </c>
      <c r="J374" s="7">
        <f t="shared" si="42"/>
        <v>1</v>
      </c>
      <c r="K374">
        <f t="shared" si="46"/>
        <v>1</v>
      </c>
    </row>
    <row r="375" spans="1:11" x14ac:dyDescent="0.35">
      <c r="A375" s="3">
        <f t="shared" si="49"/>
        <v>15000</v>
      </c>
      <c r="B375" s="3">
        <f t="shared" si="43"/>
        <v>105</v>
      </c>
      <c r="C375" s="38">
        <f t="shared" si="47"/>
        <v>41.095890410958901</v>
      </c>
      <c r="D375" s="6">
        <f t="shared" si="44"/>
        <v>105</v>
      </c>
      <c r="E375" s="6"/>
      <c r="F375" s="6">
        <f t="shared" si="45"/>
        <v>175</v>
      </c>
      <c r="G375" s="7">
        <f t="shared" si="48"/>
        <v>7</v>
      </c>
      <c r="H375" s="79" cm="1">
        <f t="array" ref="H375">INDEX(Archetypes!$F$8:$F$16,$G375)</f>
        <v>262.60000000000002</v>
      </c>
      <c r="I375" s="25">
        <f>1*(COUNTIFS($A$18:$A375,$A375,$F$18:$F375,$F375,$G$18:$G375,$G375)=1)</f>
        <v>1</v>
      </c>
      <c r="J375" s="7">
        <f t="shared" si="42"/>
        <v>1</v>
      </c>
      <c r="K375">
        <f t="shared" si="46"/>
        <v>1</v>
      </c>
    </row>
    <row r="376" spans="1:11" x14ac:dyDescent="0.35">
      <c r="A376" s="3">
        <f t="shared" si="49"/>
        <v>15000</v>
      </c>
      <c r="B376" s="3">
        <f t="shared" si="43"/>
        <v>105</v>
      </c>
      <c r="C376" s="38">
        <f t="shared" si="47"/>
        <v>41.095890410958901</v>
      </c>
      <c r="D376" s="6">
        <f t="shared" si="44"/>
        <v>105</v>
      </c>
      <c r="E376" s="6"/>
      <c r="F376" s="6">
        <f t="shared" si="45"/>
        <v>175</v>
      </c>
      <c r="G376" s="7">
        <f t="shared" si="48"/>
        <v>8</v>
      </c>
      <c r="H376" s="79" cm="1">
        <f t="array" ref="H376">INDEX(Archetypes!$F$8:$F$16,$G376)</f>
        <v>285.8</v>
      </c>
      <c r="I376" s="25">
        <f>1*(COUNTIFS($A$18:$A376,$A376,$F$18:$F376,$F376,$G$18:$G376,$G376)=1)</f>
        <v>1</v>
      </c>
      <c r="J376" s="7">
        <f t="shared" si="42"/>
        <v>1</v>
      </c>
      <c r="K376">
        <f t="shared" si="46"/>
        <v>1</v>
      </c>
    </row>
    <row r="377" spans="1:11" x14ac:dyDescent="0.35">
      <c r="A377" s="3">
        <f t="shared" si="49"/>
        <v>15000</v>
      </c>
      <c r="B377" s="3">
        <f t="shared" si="43"/>
        <v>105</v>
      </c>
      <c r="C377" s="38">
        <f t="shared" si="47"/>
        <v>41.095890410958901</v>
      </c>
      <c r="D377" s="6">
        <f t="shared" si="44"/>
        <v>105</v>
      </c>
      <c r="E377" s="6"/>
      <c r="F377" s="6">
        <f t="shared" si="45"/>
        <v>175</v>
      </c>
      <c r="G377" s="7">
        <f t="shared" si="48"/>
        <v>9</v>
      </c>
      <c r="H377" s="79" cm="1">
        <f t="array" ref="H377">INDEX(Archetypes!$F$8:$F$16,$G377)</f>
        <v>312.60000000000002</v>
      </c>
      <c r="I377" s="25">
        <f>1*(COUNTIFS($A$18:$A377,$A377,$F$18:$F377,$F377,$G$18:$G377,$G377)=1)</f>
        <v>1</v>
      </c>
      <c r="J377" s="7">
        <f t="shared" si="42"/>
        <v>1</v>
      </c>
      <c r="K377">
        <f t="shared" si="46"/>
        <v>1</v>
      </c>
    </row>
    <row r="378" spans="1:11" x14ac:dyDescent="0.35">
      <c r="A378" s="3">
        <f t="shared" si="49"/>
        <v>15000</v>
      </c>
      <c r="B378" s="3">
        <f t="shared" si="43"/>
        <v>120</v>
      </c>
      <c r="C378" s="38">
        <f t="shared" si="47"/>
        <v>41.095890410958901</v>
      </c>
      <c r="D378" s="6">
        <f t="shared" si="44"/>
        <v>120</v>
      </c>
      <c r="E378" s="6"/>
      <c r="F378" s="6">
        <f t="shared" si="45"/>
        <v>200</v>
      </c>
      <c r="G378" s="7">
        <f t="shared" si="48"/>
        <v>1</v>
      </c>
      <c r="H378" s="41" cm="1">
        <f t="array" ref="H378">INDEX(Archetypes!$F$8:$F$16,$G378)</f>
        <v>113.9</v>
      </c>
      <c r="I378" s="25">
        <f>1*(COUNTIFS($A$18:$A378,$A378,$F$18:$F378,$F378,$G$18:$G378,$G378)=1)</f>
        <v>1</v>
      </c>
      <c r="J378" s="7">
        <f t="shared" si="42"/>
        <v>0</v>
      </c>
      <c r="K378">
        <f t="shared" si="46"/>
        <v>0</v>
      </c>
    </row>
    <row r="379" spans="1:11" x14ac:dyDescent="0.35">
      <c r="A379" s="3">
        <f t="shared" si="49"/>
        <v>15000</v>
      </c>
      <c r="B379" s="3">
        <f t="shared" si="43"/>
        <v>120</v>
      </c>
      <c r="C379" s="38">
        <f t="shared" si="47"/>
        <v>41.095890410958901</v>
      </c>
      <c r="D379" s="6">
        <f t="shared" si="44"/>
        <v>120</v>
      </c>
      <c r="E379" s="6"/>
      <c r="F379" s="6">
        <f t="shared" si="45"/>
        <v>200</v>
      </c>
      <c r="G379" s="7">
        <f t="shared" si="48"/>
        <v>2</v>
      </c>
      <c r="H379" s="41" cm="1">
        <f t="array" ref="H379">INDEX(Archetypes!$F$8:$F$16,$G379)</f>
        <v>137.5</v>
      </c>
      <c r="I379" s="25">
        <f>1*(COUNTIFS($A$18:$A379,$A379,$F$18:$F379,$F379,$G$18:$G379,$G379)=1)</f>
        <v>1</v>
      </c>
      <c r="J379" s="7">
        <f t="shared" si="42"/>
        <v>0</v>
      </c>
      <c r="K379">
        <f t="shared" si="46"/>
        <v>0</v>
      </c>
    </row>
    <row r="380" spans="1:11" x14ac:dyDescent="0.35">
      <c r="A380" s="3">
        <f t="shared" si="49"/>
        <v>15000</v>
      </c>
      <c r="B380" s="3">
        <f t="shared" si="43"/>
        <v>120</v>
      </c>
      <c r="C380" s="38">
        <f t="shared" si="47"/>
        <v>41.095890410958901</v>
      </c>
      <c r="D380" s="6">
        <f t="shared" si="44"/>
        <v>120</v>
      </c>
      <c r="E380" s="6"/>
      <c r="F380" s="6">
        <f t="shared" si="45"/>
        <v>200</v>
      </c>
      <c r="G380" s="7">
        <f t="shared" si="48"/>
        <v>3</v>
      </c>
      <c r="H380" s="41" cm="1">
        <f t="array" ref="H380">INDEX(Archetypes!$F$8:$F$16,$G380)</f>
        <v>163.1</v>
      </c>
      <c r="I380" s="25">
        <f>1*(COUNTIFS($A$18:$A380,$A380,$F$18:$F380,$F380,$G$18:$G380,$G380)=1)</f>
        <v>1</v>
      </c>
      <c r="J380" s="7">
        <f t="shared" si="42"/>
        <v>0</v>
      </c>
      <c r="K380">
        <f t="shared" si="46"/>
        <v>0</v>
      </c>
    </row>
    <row r="381" spans="1:11" x14ac:dyDescent="0.35">
      <c r="A381" s="3">
        <f t="shared" si="49"/>
        <v>15000</v>
      </c>
      <c r="B381" s="3">
        <f t="shared" si="43"/>
        <v>120</v>
      </c>
      <c r="C381" s="38">
        <f t="shared" si="47"/>
        <v>41.095890410958901</v>
      </c>
      <c r="D381" s="6">
        <f t="shared" si="44"/>
        <v>120</v>
      </c>
      <c r="E381" s="6"/>
      <c r="F381" s="6">
        <f t="shared" si="45"/>
        <v>200</v>
      </c>
      <c r="G381" s="7">
        <f t="shared" si="48"/>
        <v>4</v>
      </c>
      <c r="H381" s="41" cm="1">
        <f t="array" ref="H381">INDEX(Archetypes!$F$8:$F$16,$G381)</f>
        <v>188.9</v>
      </c>
      <c r="I381" s="25">
        <f>1*(COUNTIFS($A$18:$A381,$A381,$F$18:$F381,$F381,$G$18:$G381,$G381)=1)</f>
        <v>1</v>
      </c>
      <c r="J381" s="7">
        <f t="shared" si="42"/>
        <v>0</v>
      </c>
      <c r="K381">
        <f t="shared" si="46"/>
        <v>0</v>
      </c>
    </row>
    <row r="382" spans="1:11" x14ac:dyDescent="0.35">
      <c r="A382" s="3">
        <f t="shared" si="49"/>
        <v>15000</v>
      </c>
      <c r="B382" s="3">
        <f t="shared" si="43"/>
        <v>120</v>
      </c>
      <c r="C382" s="38">
        <f t="shared" si="47"/>
        <v>41.095890410958901</v>
      </c>
      <c r="D382" s="6">
        <f t="shared" si="44"/>
        <v>120</v>
      </c>
      <c r="E382" s="6"/>
      <c r="F382" s="6">
        <f t="shared" si="45"/>
        <v>200</v>
      </c>
      <c r="G382" s="7">
        <f t="shared" si="48"/>
        <v>5</v>
      </c>
      <c r="H382" s="79" cm="1">
        <f t="array" ref="H382">INDEX(Archetypes!$F$8:$F$16,$G382)</f>
        <v>213.7</v>
      </c>
      <c r="I382" s="25">
        <f>1*(COUNTIFS($A$18:$A382,$A382,$F$18:$F382,$F382,$G$18:$G382,$G382)=1)</f>
        <v>1</v>
      </c>
      <c r="J382" s="7">
        <f t="shared" si="42"/>
        <v>1</v>
      </c>
      <c r="K382">
        <f t="shared" si="46"/>
        <v>1</v>
      </c>
    </row>
    <row r="383" spans="1:11" x14ac:dyDescent="0.35">
      <c r="A383" s="3">
        <f t="shared" si="49"/>
        <v>15000</v>
      </c>
      <c r="B383" s="3">
        <f t="shared" si="43"/>
        <v>120</v>
      </c>
      <c r="C383" s="38">
        <f t="shared" si="47"/>
        <v>41.095890410958901</v>
      </c>
      <c r="D383" s="6">
        <f t="shared" si="44"/>
        <v>120</v>
      </c>
      <c r="E383" s="6"/>
      <c r="F383" s="6">
        <f t="shared" si="45"/>
        <v>200</v>
      </c>
      <c r="G383" s="7">
        <f t="shared" si="48"/>
        <v>6</v>
      </c>
      <c r="H383" s="79" cm="1">
        <f t="array" ref="H383">INDEX(Archetypes!$F$8:$F$16,$G383)</f>
        <v>239.1</v>
      </c>
      <c r="I383" s="25">
        <f>1*(COUNTIFS($A$18:$A383,$A383,$F$18:$F383,$F383,$G$18:$G383,$G383)=1)</f>
        <v>1</v>
      </c>
      <c r="J383" s="7">
        <f t="shared" si="42"/>
        <v>1</v>
      </c>
      <c r="K383">
        <f t="shared" si="46"/>
        <v>1</v>
      </c>
    </row>
    <row r="384" spans="1:11" x14ac:dyDescent="0.35">
      <c r="A384" s="3">
        <f t="shared" si="49"/>
        <v>15000</v>
      </c>
      <c r="B384" s="3">
        <f t="shared" si="43"/>
        <v>120</v>
      </c>
      <c r="C384" s="38">
        <f t="shared" si="47"/>
        <v>41.095890410958901</v>
      </c>
      <c r="D384" s="6">
        <f t="shared" si="44"/>
        <v>120</v>
      </c>
      <c r="E384" s="6"/>
      <c r="F384" s="6">
        <f t="shared" si="45"/>
        <v>200</v>
      </c>
      <c r="G384" s="7">
        <f t="shared" si="48"/>
        <v>7</v>
      </c>
      <c r="H384" s="79" cm="1">
        <f t="array" ref="H384">INDEX(Archetypes!$F$8:$F$16,$G384)</f>
        <v>262.60000000000002</v>
      </c>
      <c r="I384" s="25">
        <f>1*(COUNTIFS($A$18:$A384,$A384,$F$18:$F384,$F384,$G$18:$G384,$G384)=1)</f>
        <v>1</v>
      </c>
      <c r="J384" s="7">
        <f t="shared" si="42"/>
        <v>1</v>
      </c>
      <c r="K384">
        <f t="shared" si="46"/>
        <v>1</v>
      </c>
    </row>
    <row r="385" spans="1:11" x14ac:dyDescent="0.35">
      <c r="A385" s="3">
        <f t="shared" si="49"/>
        <v>15000</v>
      </c>
      <c r="B385" s="3">
        <f t="shared" si="43"/>
        <v>120</v>
      </c>
      <c r="C385" s="38">
        <f t="shared" si="47"/>
        <v>41.095890410958901</v>
      </c>
      <c r="D385" s="6">
        <f t="shared" si="44"/>
        <v>120</v>
      </c>
      <c r="E385" s="6"/>
      <c r="F385" s="6">
        <f t="shared" si="45"/>
        <v>200</v>
      </c>
      <c r="G385" s="7">
        <f t="shared" si="48"/>
        <v>8</v>
      </c>
      <c r="H385" s="79" cm="1">
        <f t="array" ref="H385">INDEX(Archetypes!$F$8:$F$16,$G385)</f>
        <v>285.8</v>
      </c>
      <c r="I385" s="25">
        <f>1*(COUNTIFS($A$18:$A385,$A385,$F$18:$F385,$F385,$G$18:$G385,$G385)=1)</f>
        <v>1</v>
      </c>
      <c r="J385" s="7">
        <f t="shared" si="42"/>
        <v>1</v>
      </c>
      <c r="K385">
        <f t="shared" si="46"/>
        <v>1</v>
      </c>
    </row>
    <row r="386" spans="1:11" x14ac:dyDescent="0.35">
      <c r="A386" s="3">
        <f t="shared" si="49"/>
        <v>15000</v>
      </c>
      <c r="B386" s="3">
        <f t="shared" si="43"/>
        <v>120</v>
      </c>
      <c r="C386" s="38">
        <f t="shared" si="47"/>
        <v>41.095890410958901</v>
      </c>
      <c r="D386" s="6">
        <f t="shared" si="44"/>
        <v>120</v>
      </c>
      <c r="E386" s="6"/>
      <c r="F386" s="6">
        <f t="shared" si="45"/>
        <v>200</v>
      </c>
      <c r="G386" s="7">
        <f t="shared" si="48"/>
        <v>9</v>
      </c>
      <c r="H386" s="79" cm="1">
        <f t="array" ref="H386">INDEX(Archetypes!$F$8:$F$16,$G386)</f>
        <v>312.60000000000002</v>
      </c>
      <c r="I386" s="25">
        <f>1*(COUNTIFS($A$18:$A386,$A386,$F$18:$F386,$F386,$G$18:$G386,$G386)=1)</f>
        <v>1</v>
      </c>
      <c r="J386" s="7">
        <f t="shared" si="42"/>
        <v>1</v>
      </c>
      <c r="K386">
        <f t="shared" si="46"/>
        <v>1</v>
      </c>
    </row>
    <row r="387" spans="1:11" x14ac:dyDescent="0.35">
      <c r="A387" s="3">
        <f t="shared" si="49"/>
        <v>15000</v>
      </c>
      <c r="B387" s="3">
        <f t="shared" si="43"/>
        <v>135</v>
      </c>
      <c r="C387" s="38">
        <f t="shared" si="47"/>
        <v>41.095890410958901</v>
      </c>
      <c r="D387" s="6">
        <f t="shared" si="44"/>
        <v>135</v>
      </c>
      <c r="E387" s="6"/>
      <c r="F387" s="6">
        <f t="shared" si="45"/>
        <v>225</v>
      </c>
      <c r="G387" s="7">
        <f t="shared" si="48"/>
        <v>1</v>
      </c>
      <c r="H387" s="41" cm="1">
        <f t="array" ref="H387">INDEX(Archetypes!$F$8:$F$16,$G387)</f>
        <v>113.9</v>
      </c>
      <c r="I387" s="25">
        <f>1*(COUNTIFS($A$18:$A387,$A387,$F$18:$F387,$F387,$G$18:$G387,$G387)=1)</f>
        <v>1</v>
      </c>
      <c r="J387" s="7">
        <f t="shared" si="42"/>
        <v>0</v>
      </c>
      <c r="K387">
        <f t="shared" si="46"/>
        <v>0</v>
      </c>
    </row>
    <row r="388" spans="1:11" x14ac:dyDescent="0.35">
      <c r="A388" s="3">
        <f t="shared" si="49"/>
        <v>15000</v>
      </c>
      <c r="B388" s="3">
        <f t="shared" si="43"/>
        <v>135</v>
      </c>
      <c r="C388" s="38">
        <f t="shared" si="47"/>
        <v>41.095890410958901</v>
      </c>
      <c r="D388" s="6">
        <f t="shared" si="44"/>
        <v>135</v>
      </c>
      <c r="E388" s="6"/>
      <c r="F388" s="6">
        <f t="shared" si="45"/>
        <v>225</v>
      </c>
      <c r="G388" s="7">
        <f t="shared" si="48"/>
        <v>2</v>
      </c>
      <c r="H388" s="41" cm="1">
        <f t="array" ref="H388">INDEX(Archetypes!$F$8:$F$16,$G388)</f>
        <v>137.5</v>
      </c>
      <c r="I388" s="25">
        <f>1*(COUNTIFS($A$18:$A388,$A388,$F$18:$F388,$F388,$G$18:$G388,$G388)=1)</f>
        <v>1</v>
      </c>
      <c r="J388" s="7">
        <f t="shared" si="42"/>
        <v>0</v>
      </c>
      <c r="K388">
        <f t="shared" si="46"/>
        <v>0</v>
      </c>
    </row>
    <row r="389" spans="1:11" x14ac:dyDescent="0.35">
      <c r="A389" s="3">
        <f t="shared" si="49"/>
        <v>15000</v>
      </c>
      <c r="B389" s="3">
        <f t="shared" si="43"/>
        <v>135</v>
      </c>
      <c r="C389" s="38">
        <f t="shared" si="47"/>
        <v>41.095890410958901</v>
      </c>
      <c r="D389" s="6">
        <f t="shared" si="44"/>
        <v>135</v>
      </c>
      <c r="E389" s="6"/>
      <c r="F389" s="6">
        <f t="shared" si="45"/>
        <v>225</v>
      </c>
      <c r="G389" s="7">
        <f t="shared" si="48"/>
        <v>3</v>
      </c>
      <c r="H389" s="41" cm="1">
        <f t="array" ref="H389">INDEX(Archetypes!$F$8:$F$16,$G389)</f>
        <v>163.1</v>
      </c>
      <c r="I389" s="25">
        <f>1*(COUNTIFS($A$18:$A389,$A389,$F$18:$F389,$F389,$G$18:$G389,$G389)=1)</f>
        <v>1</v>
      </c>
      <c r="J389" s="7">
        <f t="shared" si="42"/>
        <v>0</v>
      </c>
      <c r="K389">
        <f t="shared" si="46"/>
        <v>0</v>
      </c>
    </row>
    <row r="390" spans="1:11" x14ac:dyDescent="0.35">
      <c r="A390" s="3">
        <f t="shared" si="49"/>
        <v>15000</v>
      </c>
      <c r="B390" s="3">
        <f t="shared" si="43"/>
        <v>135</v>
      </c>
      <c r="C390" s="38">
        <f t="shared" si="47"/>
        <v>41.095890410958901</v>
      </c>
      <c r="D390" s="6">
        <f t="shared" si="44"/>
        <v>135</v>
      </c>
      <c r="E390" s="6"/>
      <c r="F390" s="6">
        <f t="shared" si="45"/>
        <v>225</v>
      </c>
      <c r="G390" s="7">
        <f t="shared" si="48"/>
        <v>4</v>
      </c>
      <c r="H390" s="41" cm="1">
        <f t="array" ref="H390">INDEX(Archetypes!$F$8:$F$16,$G390)</f>
        <v>188.9</v>
      </c>
      <c r="I390" s="25">
        <f>1*(COUNTIFS($A$18:$A390,$A390,$F$18:$F390,$F390,$G$18:$G390,$G390)=1)</f>
        <v>1</v>
      </c>
      <c r="J390" s="7">
        <f t="shared" si="42"/>
        <v>0</v>
      </c>
      <c r="K390">
        <f t="shared" si="46"/>
        <v>0</v>
      </c>
    </row>
    <row r="391" spans="1:11" x14ac:dyDescent="0.35">
      <c r="A391" s="3">
        <f t="shared" si="49"/>
        <v>15000</v>
      </c>
      <c r="B391" s="3">
        <f t="shared" si="43"/>
        <v>135</v>
      </c>
      <c r="C391" s="38">
        <f t="shared" si="47"/>
        <v>41.095890410958901</v>
      </c>
      <c r="D391" s="6">
        <f t="shared" si="44"/>
        <v>135</v>
      </c>
      <c r="E391" s="6"/>
      <c r="F391" s="6">
        <f t="shared" si="45"/>
        <v>225</v>
      </c>
      <c r="G391" s="7">
        <f t="shared" si="48"/>
        <v>5</v>
      </c>
      <c r="H391" s="41" cm="1">
        <f t="array" ref="H391">INDEX(Archetypes!$F$8:$F$16,$G391)</f>
        <v>213.7</v>
      </c>
      <c r="I391" s="25">
        <f>1*(COUNTIFS($A$18:$A391,$A391,$F$18:$F391,$F391,$G$18:$G391,$G391)=1)</f>
        <v>1</v>
      </c>
      <c r="J391" s="7">
        <f t="shared" si="42"/>
        <v>0</v>
      </c>
      <c r="K391">
        <f t="shared" si="46"/>
        <v>0</v>
      </c>
    </row>
    <row r="392" spans="1:11" x14ac:dyDescent="0.35">
      <c r="A392" s="3">
        <f t="shared" si="49"/>
        <v>15000</v>
      </c>
      <c r="B392" s="3">
        <f t="shared" si="43"/>
        <v>135</v>
      </c>
      <c r="C392" s="38">
        <f t="shared" si="47"/>
        <v>41.095890410958901</v>
      </c>
      <c r="D392" s="6">
        <f t="shared" si="44"/>
        <v>135</v>
      </c>
      <c r="E392" s="6"/>
      <c r="F392" s="6">
        <f t="shared" si="45"/>
        <v>225</v>
      </c>
      <c r="G392" s="7">
        <f t="shared" si="48"/>
        <v>6</v>
      </c>
      <c r="H392" s="79" cm="1">
        <f t="array" ref="H392">INDEX(Archetypes!$F$8:$F$16,$G392)</f>
        <v>239.1</v>
      </c>
      <c r="I392" s="25">
        <f>1*(COUNTIFS($A$18:$A392,$A392,$F$18:$F392,$F392,$G$18:$G392,$G392)=1)</f>
        <v>1</v>
      </c>
      <c r="J392" s="7">
        <f t="shared" si="42"/>
        <v>1</v>
      </c>
      <c r="K392">
        <f t="shared" si="46"/>
        <v>1</v>
      </c>
    </row>
    <row r="393" spans="1:11" x14ac:dyDescent="0.35">
      <c r="A393" s="3">
        <f t="shared" si="49"/>
        <v>15000</v>
      </c>
      <c r="B393" s="3">
        <f t="shared" si="43"/>
        <v>135</v>
      </c>
      <c r="C393" s="38">
        <f t="shared" si="47"/>
        <v>41.095890410958901</v>
      </c>
      <c r="D393" s="6">
        <f t="shared" si="44"/>
        <v>135</v>
      </c>
      <c r="E393" s="6"/>
      <c r="F393" s="6">
        <f t="shared" si="45"/>
        <v>225</v>
      </c>
      <c r="G393" s="7">
        <f t="shared" si="48"/>
        <v>7</v>
      </c>
      <c r="H393" s="79" cm="1">
        <f t="array" ref="H393">INDEX(Archetypes!$F$8:$F$16,$G393)</f>
        <v>262.60000000000002</v>
      </c>
      <c r="I393" s="25">
        <f>1*(COUNTIFS($A$18:$A393,$A393,$F$18:$F393,$F393,$G$18:$G393,$G393)=1)</f>
        <v>1</v>
      </c>
      <c r="J393" s="7">
        <f t="shared" si="42"/>
        <v>1</v>
      </c>
      <c r="K393">
        <f t="shared" si="46"/>
        <v>1</v>
      </c>
    </row>
    <row r="394" spans="1:11" x14ac:dyDescent="0.35">
      <c r="A394" s="3">
        <f t="shared" si="49"/>
        <v>15000</v>
      </c>
      <c r="B394" s="3">
        <f t="shared" si="43"/>
        <v>135</v>
      </c>
      <c r="C394" s="38">
        <f t="shared" si="47"/>
        <v>41.095890410958901</v>
      </c>
      <c r="D394" s="6">
        <f t="shared" si="44"/>
        <v>135</v>
      </c>
      <c r="E394" s="6"/>
      <c r="F394" s="6">
        <f t="shared" si="45"/>
        <v>225</v>
      </c>
      <c r="G394" s="7">
        <f t="shared" si="48"/>
        <v>8</v>
      </c>
      <c r="H394" s="79" cm="1">
        <f t="array" ref="H394">INDEX(Archetypes!$F$8:$F$16,$G394)</f>
        <v>285.8</v>
      </c>
      <c r="I394" s="25">
        <f>1*(COUNTIFS($A$18:$A394,$A394,$F$18:$F394,$F394,$G$18:$G394,$G394)=1)</f>
        <v>1</v>
      </c>
      <c r="J394" s="7">
        <f t="shared" si="42"/>
        <v>1</v>
      </c>
      <c r="K394">
        <f t="shared" si="46"/>
        <v>1</v>
      </c>
    </row>
    <row r="395" spans="1:11" x14ac:dyDescent="0.35">
      <c r="A395" s="3">
        <f t="shared" si="49"/>
        <v>15000</v>
      </c>
      <c r="B395" s="3">
        <f t="shared" si="43"/>
        <v>135</v>
      </c>
      <c r="C395" s="38">
        <f t="shared" si="47"/>
        <v>41.095890410958901</v>
      </c>
      <c r="D395" s="6">
        <f t="shared" si="44"/>
        <v>135</v>
      </c>
      <c r="E395" s="6"/>
      <c r="F395" s="6">
        <f t="shared" si="45"/>
        <v>225</v>
      </c>
      <c r="G395" s="7">
        <f t="shared" si="48"/>
        <v>9</v>
      </c>
      <c r="H395" s="79" cm="1">
        <f t="array" ref="H395">INDEX(Archetypes!$F$8:$F$16,$G395)</f>
        <v>312.60000000000002</v>
      </c>
      <c r="I395" s="25">
        <f>1*(COUNTIFS($A$18:$A395,$A395,$F$18:$F395,$F395,$G$18:$G395,$G395)=1)</f>
        <v>1</v>
      </c>
      <c r="J395" s="7">
        <f t="shared" si="42"/>
        <v>1</v>
      </c>
      <c r="K395">
        <f t="shared" si="46"/>
        <v>1</v>
      </c>
    </row>
    <row r="396" spans="1:11" x14ac:dyDescent="0.35">
      <c r="A396" s="3">
        <f t="shared" si="49"/>
        <v>15000</v>
      </c>
      <c r="B396" s="3">
        <f t="shared" si="43"/>
        <v>150</v>
      </c>
      <c r="C396" s="38">
        <f t="shared" si="47"/>
        <v>41.095890410958901</v>
      </c>
      <c r="D396" s="6">
        <f t="shared" si="44"/>
        <v>150</v>
      </c>
      <c r="E396" s="6"/>
      <c r="F396" s="6">
        <f t="shared" si="45"/>
        <v>250</v>
      </c>
      <c r="G396" s="7">
        <f t="shared" si="48"/>
        <v>1</v>
      </c>
      <c r="H396" s="41" cm="1">
        <f t="array" ref="H396">INDEX(Archetypes!$F$8:$F$16,$G396)</f>
        <v>113.9</v>
      </c>
      <c r="I396" s="25">
        <f>1*(COUNTIFS($A$18:$A396,$A396,$F$18:$F396,$F396,$G$18:$G396,$G396)=1)</f>
        <v>1</v>
      </c>
      <c r="J396" s="7">
        <f t="shared" si="42"/>
        <v>0</v>
      </c>
      <c r="K396">
        <f t="shared" si="46"/>
        <v>0</v>
      </c>
    </row>
    <row r="397" spans="1:11" x14ac:dyDescent="0.35">
      <c r="A397" s="3">
        <f t="shared" si="49"/>
        <v>15000</v>
      </c>
      <c r="B397" s="3">
        <f t="shared" si="43"/>
        <v>150</v>
      </c>
      <c r="C397" s="38">
        <f t="shared" si="47"/>
        <v>41.095890410958901</v>
      </c>
      <c r="D397" s="6">
        <f t="shared" si="44"/>
        <v>150</v>
      </c>
      <c r="E397" s="6"/>
      <c r="F397" s="6">
        <f t="shared" si="45"/>
        <v>250</v>
      </c>
      <c r="G397" s="7">
        <f t="shared" si="48"/>
        <v>2</v>
      </c>
      <c r="H397" s="41" cm="1">
        <f t="array" ref="H397">INDEX(Archetypes!$F$8:$F$16,$G397)</f>
        <v>137.5</v>
      </c>
      <c r="I397" s="25">
        <f>1*(COUNTIFS($A$18:$A397,$A397,$F$18:$F397,$F397,$G$18:$G397,$G397)=1)</f>
        <v>1</v>
      </c>
      <c r="J397" s="7">
        <f t="shared" si="42"/>
        <v>0</v>
      </c>
      <c r="K397">
        <f t="shared" si="46"/>
        <v>0</v>
      </c>
    </row>
    <row r="398" spans="1:11" x14ac:dyDescent="0.35">
      <c r="A398" s="3">
        <f t="shared" si="49"/>
        <v>15000</v>
      </c>
      <c r="B398" s="3">
        <f t="shared" si="43"/>
        <v>150</v>
      </c>
      <c r="C398" s="38">
        <f t="shared" si="47"/>
        <v>41.095890410958901</v>
      </c>
      <c r="D398" s="6">
        <f t="shared" si="44"/>
        <v>150</v>
      </c>
      <c r="E398" s="6"/>
      <c r="F398" s="6">
        <f t="shared" si="45"/>
        <v>250</v>
      </c>
      <c r="G398" s="7">
        <f t="shared" si="48"/>
        <v>3</v>
      </c>
      <c r="H398" s="41" cm="1">
        <f t="array" ref="H398">INDEX(Archetypes!$F$8:$F$16,$G398)</f>
        <v>163.1</v>
      </c>
      <c r="I398" s="25">
        <f>1*(COUNTIFS($A$18:$A398,$A398,$F$18:$F398,$F398,$G$18:$G398,$G398)=1)</f>
        <v>1</v>
      </c>
      <c r="J398" s="7">
        <f t="shared" si="42"/>
        <v>0</v>
      </c>
      <c r="K398">
        <f t="shared" si="46"/>
        <v>0</v>
      </c>
    </row>
    <row r="399" spans="1:11" x14ac:dyDescent="0.35">
      <c r="A399" s="3">
        <f t="shared" si="49"/>
        <v>15000</v>
      </c>
      <c r="B399" s="3">
        <f t="shared" si="43"/>
        <v>150</v>
      </c>
      <c r="C399" s="38">
        <f t="shared" si="47"/>
        <v>41.095890410958901</v>
      </c>
      <c r="D399" s="6">
        <f t="shared" si="44"/>
        <v>150</v>
      </c>
      <c r="E399" s="6"/>
      <c r="F399" s="6">
        <f t="shared" si="45"/>
        <v>250</v>
      </c>
      <c r="G399" s="7">
        <f t="shared" si="48"/>
        <v>4</v>
      </c>
      <c r="H399" s="41" cm="1">
        <f t="array" ref="H399">INDEX(Archetypes!$F$8:$F$16,$G399)</f>
        <v>188.9</v>
      </c>
      <c r="I399" s="25">
        <f>1*(COUNTIFS($A$18:$A399,$A399,$F$18:$F399,$F399,$G$18:$G399,$G399)=1)</f>
        <v>1</v>
      </c>
      <c r="J399" s="7">
        <f t="shared" si="42"/>
        <v>0</v>
      </c>
      <c r="K399">
        <f t="shared" si="46"/>
        <v>0</v>
      </c>
    </row>
    <row r="400" spans="1:11" x14ac:dyDescent="0.35">
      <c r="A400" s="3">
        <f t="shared" si="49"/>
        <v>15000</v>
      </c>
      <c r="B400" s="3">
        <f t="shared" si="43"/>
        <v>150</v>
      </c>
      <c r="C400" s="38">
        <f t="shared" si="47"/>
        <v>41.095890410958901</v>
      </c>
      <c r="D400" s="6">
        <f t="shared" si="44"/>
        <v>150</v>
      </c>
      <c r="E400" s="6"/>
      <c r="F400" s="6">
        <f t="shared" si="45"/>
        <v>250</v>
      </c>
      <c r="G400" s="7">
        <f t="shared" si="48"/>
        <v>5</v>
      </c>
      <c r="H400" s="41" cm="1">
        <f t="array" ref="H400">INDEX(Archetypes!$F$8:$F$16,$G400)</f>
        <v>213.7</v>
      </c>
      <c r="I400" s="25">
        <f>1*(COUNTIFS($A$18:$A400,$A400,$F$18:$F400,$F400,$G$18:$G400,$G400)=1)</f>
        <v>1</v>
      </c>
      <c r="J400" s="7">
        <f t="shared" si="42"/>
        <v>0</v>
      </c>
      <c r="K400">
        <f t="shared" si="46"/>
        <v>0</v>
      </c>
    </row>
    <row r="401" spans="1:11" x14ac:dyDescent="0.35">
      <c r="A401" s="3">
        <f t="shared" si="49"/>
        <v>15000</v>
      </c>
      <c r="B401" s="3">
        <f t="shared" si="43"/>
        <v>150</v>
      </c>
      <c r="C401" s="38">
        <f t="shared" si="47"/>
        <v>41.095890410958901</v>
      </c>
      <c r="D401" s="6">
        <f t="shared" si="44"/>
        <v>150</v>
      </c>
      <c r="E401" s="6"/>
      <c r="F401" s="6">
        <f t="shared" si="45"/>
        <v>250</v>
      </c>
      <c r="G401" s="7">
        <f t="shared" si="48"/>
        <v>6</v>
      </c>
      <c r="H401" s="41" cm="1">
        <f t="array" ref="H401">INDEX(Archetypes!$F$8:$F$16,$G401)</f>
        <v>239.1</v>
      </c>
      <c r="I401" s="25">
        <f>1*(COUNTIFS($A$18:$A401,$A401,$F$18:$F401,$F401,$G$18:$G401,$G401)=1)</f>
        <v>1</v>
      </c>
      <c r="J401" s="7">
        <f t="shared" si="42"/>
        <v>0</v>
      </c>
      <c r="K401">
        <f t="shared" si="46"/>
        <v>0</v>
      </c>
    </row>
    <row r="402" spans="1:11" x14ac:dyDescent="0.35">
      <c r="A402" s="3">
        <f t="shared" si="49"/>
        <v>15000</v>
      </c>
      <c r="B402" s="3">
        <f t="shared" si="43"/>
        <v>150</v>
      </c>
      <c r="C402" s="38">
        <f t="shared" si="47"/>
        <v>41.095890410958901</v>
      </c>
      <c r="D402" s="6">
        <f t="shared" si="44"/>
        <v>150</v>
      </c>
      <c r="E402" s="6"/>
      <c r="F402" s="6">
        <f t="shared" si="45"/>
        <v>250</v>
      </c>
      <c r="G402" s="7">
        <f t="shared" si="48"/>
        <v>7</v>
      </c>
      <c r="H402" s="79" cm="1">
        <f t="array" ref="H402">INDEX(Archetypes!$F$8:$F$16,$G402)</f>
        <v>262.60000000000002</v>
      </c>
      <c r="I402" s="25">
        <f>1*(COUNTIFS($A$18:$A402,$A402,$F$18:$F402,$F402,$G$18:$G402,$G402)=1)</f>
        <v>1</v>
      </c>
      <c r="J402" s="7">
        <f t="shared" ref="J402:J465" si="50">1*(H402&gt;=F402)</f>
        <v>1</v>
      </c>
      <c r="K402">
        <f t="shared" si="46"/>
        <v>1</v>
      </c>
    </row>
    <row r="403" spans="1:11" x14ac:dyDescent="0.35">
      <c r="A403" s="3">
        <f t="shared" si="49"/>
        <v>15000</v>
      </c>
      <c r="B403" s="3">
        <f t="shared" ref="B403:B466" si="51">IF(G402=9,IF(B402=180,60,B402+15),B402)</f>
        <v>150</v>
      </c>
      <c r="C403" s="38">
        <f t="shared" si="47"/>
        <v>41.095890410958901</v>
      </c>
      <c r="D403" s="6">
        <f t="shared" ref="D403:D466" si="52">ROUND(MAX(B403,A403/365),1)</f>
        <v>150</v>
      </c>
      <c r="E403" s="6"/>
      <c r="F403" s="6">
        <f t="shared" ref="F403:F466" si="53">ROUND(D403/0.6,1)</f>
        <v>250</v>
      </c>
      <c r="G403" s="7">
        <f t="shared" si="48"/>
        <v>8</v>
      </c>
      <c r="H403" s="79" cm="1">
        <f t="array" ref="H403">INDEX(Archetypes!$F$8:$F$16,$G403)</f>
        <v>285.8</v>
      </c>
      <c r="I403" s="25">
        <f>1*(COUNTIFS($A$18:$A403,$A403,$F$18:$F403,$F403,$G$18:$G403,$G403)=1)</f>
        <v>1</v>
      </c>
      <c r="J403" s="7">
        <f t="shared" si="50"/>
        <v>1</v>
      </c>
      <c r="K403">
        <f t="shared" ref="K403:K466" si="54">I403*J403</f>
        <v>1</v>
      </c>
    </row>
    <row r="404" spans="1:11" x14ac:dyDescent="0.35">
      <c r="A404" s="3">
        <f t="shared" si="49"/>
        <v>15000</v>
      </c>
      <c r="B404" s="3">
        <f t="shared" si="51"/>
        <v>150</v>
      </c>
      <c r="C404" s="38">
        <f t="shared" ref="C404:C467" si="55">A404/365</f>
        <v>41.095890410958901</v>
      </c>
      <c r="D404" s="6">
        <f t="shared" si="52"/>
        <v>150</v>
      </c>
      <c r="E404" s="6"/>
      <c r="F404" s="6">
        <f t="shared" si="53"/>
        <v>250</v>
      </c>
      <c r="G404" s="7">
        <f t="shared" ref="G404:G467" si="56">IF(G403=9,1,G403+1)</f>
        <v>9</v>
      </c>
      <c r="H404" s="79" cm="1">
        <f t="array" ref="H404">INDEX(Archetypes!$F$8:$F$16,$G404)</f>
        <v>312.60000000000002</v>
      </c>
      <c r="I404" s="25">
        <f>1*(COUNTIFS($A$18:$A404,$A404,$F$18:$F404,$F404,$G$18:$G404,$G404)=1)</f>
        <v>1</v>
      </c>
      <c r="J404" s="7">
        <f t="shared" si="50"/>
        <v>1</v>
      </c>
      <c r="K404">
        <f t="shared" si="54"/>
        <v>1</v>
      </c>
    </row>
    <row r="405" spans="1:11" x14ac:dyDescent="0.35">
      <c r="A405" s="3">
        <f t="shared" ref="A405:A468" si="57">IF(G404=9,IF(B399=180,IF(A404=40000,2500,A404+2500),A404),A404)</f>
        <v>15000</v>
      </c>
      <c r="B405" s="3">
        <f t="shared" si="51"/>
        <v>165</v>
      </c>
      <c r="C405" s="38">
        <f t="shared" si="55"/>
        <v>41.095890410958901</v>
      </c>
      <c r="D405" s="6">
        <f t="shared" si="52"/>
        <v>165</v>
      </c>
      <c r="E405" s="6"/>
      <c r="F405" s="6">
        <f t="shared" si="53"/>
        <v>275</v>
      </c>
      <c r="G405" s="7">
        <f t="shared" si="56"/>
        <v>1</v>
      </c>
      <c r="H405" s="41" cm="1">
        <f t="array" ref="H405">INDEX(Archetypes!$F$8:$F$16,$G405)</f>
        <v>113.9</v>
      </c>
      <c r="I405" s="25">
        <f>1*(COUNTIFS($A$18:$A405,$A405,$F$18:$F405,$F405,$G$18:$G405,$G405)=1)</f>
        <v>1</v>
      </c>
      <c r="J405" s="7">
        <f t="shared" si="50"/>
        <v>0</v>
      </c>
      <c r="K405">
        <f t="shared" si="54"/>
        <v>0</v>
      </c>
    </row>
    <row r="406" spans="1:11" x14ac:dyDescent="0.35">
      <c r="A406" s="3">
        <f t="shared" si="57"/>
        <v>15000</v>
      </c>
      <c r="B406" s="3">
        <f t="shared" si="51"/>
        <v>165</v>
      </c>
      <c r="C406" s="38">
        <f t="shared" si="55"/>
        <v>41.095890410958901</v>
      </c>
      <c r="D406" s="6">
        <f t="shared" si="52"/>
        <v>165</v>
      </c>
      <c r="E406" s="6"/>
      <c r="F406" s="6">
        <f t="shared" si="53"/>
        <v>275</v>
      </c>
      <c r="G406" s="7">
        <f t="shared" si="56"/>
        <v>2</v>
      </c>
      <c r="H406" s="41" cm="1">
        <f t="array" ref="H406">INDEX(Archetypes!$F$8:$F$16,$G406)</f>
        <v>137.5</v>
      </c>
      <c r="I406" s="25">
        <f>1*(COUNTIFS($A$18:$A406,$A406,$F$18:$F406,$F406,$G$18:$G406,$G406)=1)</f>
        <v>1</v>
      </c>
      <c r="J406" s="7">
        <f t="shared" si="50"/>
        <v>0</v>
      </c>
      <c r="K406">
        <f t="shared" si="54"/>
        <v>0</v>
      </c>
    </row>
    <row r="407" spans="1:11" x14ac:dyDescent="0.35">
      <c r="A407" s="3">
        <f t="shared" si="57"/>
        <v>15000</v>
      </c>
      <c r="B407" s="3">
        <f t="shared" si="51"/>
        <v>165</v>
      </c>
      <c r="C407" s="38">
        <f t="shared" si="55"/>
        <v>41.095890410958901</v>
      </c>
      <c r="D407" s="6">
        <f t="shared" si="52"/>
        <v>165</v>
      </c>
      <c r="E407" s="6"/>
      <c r="F407" s="6">
        <f t="shared" si="53"/>
        <v>275</v>
      </c>
      <c r="G407" s="7">
        <f t="shared" si="56"/>
        <v>3</v>
      </c>
      <c r="H407" s="41" cm="1">
        <f t="array" ref="H407">INDEX(Archetypes!$F$8:$F$16,$G407)</f>
        <v>163.1</v>
      </c>
      <c r="I407" s="25">
        <f>1*(COUNTIFS($A$18:$A407,$A407,$F$18:$F407,$F407,$G$18:$G407,$G407)=1)</f>
        <v>1</v>
      </c>
      <c r="J407" s="7">
        <f t="shared" si="50"/>
        <v>0</v>
      </c>
      <c r="K407">
        <f t="shared" si="54"/>
        <v>0</v>
      </c>
    </row>
    <row r="408" spans="1:11" x14ac:dyDescent="0.35">
      <c r="A408" s="3">
        <f t="shared" si="57"/>
        <v>15000</v>
      </c>
      <c r="B408" s="3">
        <f t="shared" si="51"/>
        <v>165</v>
      </c>
      <c r="C408" s="38">
        <f t="shared" si="55"/>
        <v>41.095890410958901</v>
      </c>
      <c r="D408" s="6">
        <f t="shared" si="52"/>
        <v>165</v>
      </c>
      <c r="E408" s="6"/>
      <c r="F408" s="6">
        <f t="shared" si="53"/>
        <v>275</v>
      </c>
      <c r="G408" s="7">
        <f t="shared" si="56"/>
        <v>4</v>
      </c>
      <c r="H408" s="41" cm="1">
        <f t="array" ref="H408">INDEX(Archetypes!$F$8:$F$16,$G408)</f>
        <v>188.9</v>
      </c>
      <c r="I408" s="25">
        <f>1*(COUNTIFS($A$18:$A408,$A408,$F$18:$F408,$F408,$G$18:$G408,$G408)=1)</f>
        <v>1</v>
      </c>
      <c r="J408" s="7">
        <f t="shared" si="50"/>
        <v>0</v>
      </c>
      <c r="K408">
        <f t="shared" si="54"/>
        <v>0</v>
      </c>
    </row>
    <row r="409" spans="1:11" x14ac:dyDescent="0.35">
      <c r="A409" s="3">
        <f t="shared" si="57"/>
        <v>15000</v>
      </c>
      <c r="B409" s="3">
        <f t="shared" si="51"/>
        <v>165</v>
      </c>
      <c r="C409" s="38">
        <f t="shared" si="55"/>
        <v>41.095890410958901</v>
      </c>
      <c r="D409" s="6">
        <f t="shared" si="52"/>
        <v>165</v>
      </c>
      <c r="E409" s="6"/>
      <c r="F409" s="6">
        <f t="shared" si="53"/>
        <v>275</v>
      </c>
      <c r="G409" s="7">
        <f t="shared" si="56"/>
        <v>5</v>
      </c>
      <c r="H409" s="41" cm="1">
        <f t="array" ref="H409">INDEX(Archetypes!$F$8:$F$16,$G409)</f>
        <v>213.7</v>
      </c>
      <c r="I409" s="25">
        <f>1*(COUNTIFS($A$18:$A409,$A409,$F$18:$F409,$F409,$G$18:$G409,$G409)=1)</f>
        <v>1</v>
      </c>
      <c r="J409" s="7">
        <f t="shared" si="50"/>
        <v>0</v>
      </c>
      <c r="K409">
        <f t="shared" si="54"/>
        <v>0</v>
      </c>
    </row>
    <row r="410" spans="1:11" x14ac:dyDescent="0.35">
      <c r="A410" s="3">
        <f t="shared" si="57"/>
        <v>15000</v>
      </c>
      <c r="B410" s="3">
        <f t="shared" si="51"/>
        <v>165</v>
      </c>
      <c r="C410" s="38">
        <f t="shared" si="55"/>
        <v>41.095890410958901</v>
      </c>
      <c r="D410" s="6">
        <f t="shared" si="52"/>
        <v>165</v>
      </c>
      <c r="E410" s="6"/>
      <c r="F410" s="6">
        <f t="shared" si="53"/>
        <v>275</v>
      </c>
      <c r="G410" s="7">
        <f t="shared" si="56"/>
        <v>6</v>
      </c>
      <c r="H410" s="41" cm="1">
        <f t="array" ref="H410">INDEX(Archetypes!$F$8:$F$16,$G410)</f>
        <v>239.1</v>
      </c>
      <c r="I410" s="25">
        <f>1*(COUNTIFS($A$18:$A410,$A410,$F$18:$F410,$F410,$G$18:$G410,$G410)=1)</f>
        <v>1</v>
      </c>
      <c r="J410" s="7">
        <f t="shared" si="50"/>
        <v>0</v>
      </c>
      <c r="K410">
        <f t="shared" si="54"/>
        <v>0</v>
      </c>
    </row>
    <row r="411" spans="1:11" x14ac:dyDescent="0.35">
      <c r="A411" s="3">
        <f t="shared" si="57"/>
        <v>15000</v>
      </c>
      <c r="B411" s="3">
        <f t="shared" si="51"/>
        <v>165</v>
      </c>
      <c r="C411" s="38">
        <f t="shared" si="55"/>
        <v>41.095890410958901</v>
      </c>
      <c r="D411" s="6">
        <f t="shared" si="52"/>
        <v>165</v>
      </c>
      <c r="E411" s="6"/>
      <c r="F411" s="6">
        <f t="shared" si="53"/>
        <v>275</v>
      </c>
      <c r="G411" s="7">
        <f t="shared" si="56"/>
        <v>7</v>
      </c>
      <c r="H411" s="41" cm="1">
        <f t="array" ref="H411">INDEX(Archetypes!$F$8:$F$16,$G411)</f>
        <v>262.60000000000002</v>
      </c>
      <c r="I411" s="25">
        <f>1*(COUNTIFS($A$18:$A411,$A411,$F$18:$F411,$F411,$G$18:$G411,$G411)=1)</f>
        <v>1</v>
      </c>
      <c r="J411" s="7">
        <f t="shared" si="50"/>
        <v>0</v>
      </c>
      <c r="K411">
        <f t="shared" si="54"/>
        <v>0</v>
      </c>
    </row>
    <row r="412" spans="1:11" x14ac:dyDescent="0.35">
      <c r="A412" s="3">
        <f t="shared" si="57"/>
        <v>15000</v>
      </c>
      <c r="B412" s="3">
        <f t="shared" si="51"/>
        <v>165</v>
      </c>
      <c r="C412" s="38">
        <f t="shared" si="55"/>
        <v>41.095890410958901</v>
      </c>
      <c r="D412" s="6">
        <f t="shared" si="52"/>
        <v>165</v>
      </c>
      <c r="E412" s="6"/>
      <c r="F412" s="6">
        <f t="shared" si="53"/>
        <v>275</v>
      </c>
      <c r="G412" s="7">
        <f t="shared" si="56"/>
        <v>8</v>
      </c>
      <c r="H412" s="79" cm="1">
        <f t="array" ref="H412">INDEX(Archetypes!$F$8:$F$16,$G412)</f>
        <v>285.8</v>
      </c>
      <c r="I412" s="25">
        <f>1*(COUNTIFS($A$18:$A412,$A412,$F$18:$F412,$F412,$G$18:$G412,$G412)=1)</f>
        <v>1</v>
      </c>
      <c r="J412" s="7">
        <f t="shared" si="50"/>
        <v>1</v>
      </c>
      <c r="K412">
        <f t="shared" si="54"/>
        <v>1</v>
      </c>
    </row>
    <row r="413" spans="1:11" x14ac:dyDescent="0.35">
      <c r="A413" s="3">
        <f t="shared" si="57"/>
        <v>15000</v>
      </c>
      <c r="B413" s="3">
        <f t="shared" si="51"/>
        <v>165</v>
      </c>
      <c r="C413" s="38">
        <f t="shared" si="55"/>
        <v>41.095890410958901</v>
      </c>
      <c r="D413" s="6">
        <f t="shared" si="52"/>
        <v>165</v>
      </c>
      <c r="E413" s="6"/>
      <c r="F413" s="6">
        <f t="shared" si="53"/>
        <v>275</v>
      </c>
      <c r="G413" s="7">
        <f t="shared" si="56"/>
        <v>9</v>
      </c>
      <c r="H413" s="79" cm="1">
        <f t="array" ref="H413">INDEX(Archetypes!$F$8:$F$16,$G413)</f>
        <v>312.60000000000002</v>
      </c>
      <c r="I413" s="25">
        <f>1*(COUNTIFS($A$18:$A413,$A413,$F$18:$F413,$F413,$G$18:$G413,$G413)=1)</f>
        <v>1</v>
      </c>
      <c r="J413" s="7">
        <f t="shared" si="50"/>
        <v>1</v>
      </c>
      <c r="K413">
        <f t="shared" si="54"/>
        <v>1</v>
      </c>
    </row>
    <row r="414" spans="1:11" x14ac:dyDescent="0.35">
      <c r="A414" s="3">
        <f t="shared" si="57"/>
        <v>15000</v>
      </c>
      <c r="B414" s="3">
        <f t="shared" si="51"/>
        <v>180</v>
      </c>
      <c r="C414" s="38">
        <f t="shared" si="55"/>
        <v>41.095890410958901</v>
      </c>
      <c r="D414" s="6">
        <f t="shared" si="52"/>
        <v>180</v>
      </c>
      <c r="E414" s="6"/>
      <c r="F414" s="6">
        <f t="shared" si="53"/>
        <v>300</v>
      </c>
      <c r="G414" s="7">
        <f t="shared" si="56"/>
        <v>1</v>
      </c>
      <c r="H414" s="41" cm="1">
        <f t="array" ref="H414">INDEX(Archetypes!$F$8:$F$16,$G414)</f>
        <v>113.9</v>
      </c>
      <c r="I414" s="25">
        <f>1*(COUNTIFS($A$18:$A414,$A414,$F$18:$F414,$F414,$G$18:$G414,$G414)=1)</f>
        <v>1</v>
      </c>
      <c r="J414" s="7">
        <f t="shared" si="50"/>
        <v>0</v>
      </c>
      <c r="K414">
        <f t="shared" si="54"/>
        <v>0</v>
      </c>
    </row>
    <row r="415" spans="1:11" x14ac:dyDescent="0.35">
      <c r="A415" s="3">
        <f t="shared" si="57"/>
        <v>15000</v>
      </c>
      <c r="B415" s="3">
        <f t="shared" si="51"/>
        <v>180</v>
      </c>
      <c r="C415" s="38">
        <f t="shared" si="55"/>
        <v>41.095890410958901</v>
      </c>
      <c r="D415" s="6">
        <f t="shared" si="52"/>
        <v>180</v>
      </c>
      <c r="E415" s="6"/>
      <c r="F415" s="6">
        <f t="shared" si="53"/>
        <v>300</v>
      </c>
      <c r="G415" s="7">
        <f t="shared" si="56"/>
        <v>2</v>
      </c>
      <c r="H415" s="41" cm="1">
        <f t="array" ref="H415">INDEX(Archetypes!$F$8:$F$16,$G415)</f>
        <v>137.5</v>
      </c>
      <c r="I415" s="25">
        <f>1*(COUNTIFS($A$18:$A415,$A415,$F$18:$F415,$F415,$G$18:$G415,$G415)=1)</f>
        <v>1</v>
      </c>
      <c r="J415" s="7">
        <f t="shared" si="50"/>
        <v>0</v>
      </c>
      <c r="K415">
        <f t="shared" si="54"/>
        <v>0</v>
      </c>
    </row>
    <row r="416" spans="1:11" x14ac:dyDescent="0.35">
      <c r="A416" s="3">
        <f t="shared" si="57"/>
        <v>15000</v>
      </c>
      <c r="B416" s="3">
        <f t="shared" si="51"/>
        <v>180</v>
      </c>
      <c r="C416" s="38">
        <f t="shared" si="55"/>
        <v>41.095890410958901</v>
      </c>
      <c r="D416" s="6">
        <f t="shared" si="52"/>
        <v>180</v>
      </c>
      <c r="E416" s="6"/>
      <c r="F416" s="6">
        <f t="shared" si="53"/>
        <v>300</v>
      </c>
      <c r="G416" s="7">
        <f t="shared" si="56"/>
        <v>3</v>
      </c>
      <c r="H416" s="41" cm="1">
        <f t="array" ref="H416">INDEX(Archetypes!$F$8:$F$16,$G416)</f>
        <v>163.1</v>
      </c>
      <c r="I416" s="25">
        <f>1*(COUNTIFS($A$18:$A416,$A416,$F$18:$F416,$F416,$G$18:$G416,$G416)=1)</f>
        <v>1</v>
      </c>
      <c r="J416" s="7">
        <f t="shared" si="50"/>
        <v>0</v>
      </c>
      <c r="K416">
        <f t="shared" si="54"/>
        <v>0</v>
      </c>
    </row>
    <row r="417" spans="1:11" x14ac:dyDescent="0.35">
      <c r="A417" s="3">
        <f t="shared" si="57"/>
        <v>15000</v>
      </c>
      <c r="B417" s="3">
        <f t="shared" si="51"/>
        <v>180</v>
      </c>
      <c r="C417" s="38">
        <f t="shared" si="55"/>
        <v>41.095890410958901</v>
      </c>
      <c r="D417" s="6">
        <f t="shared" si="52"/>
        <v>180</v>
      </c>
      <c r="E417" s="6"/>
      <c r="F417" s="6">
        <f t="shared" si="53"/>
        <v>300</v>
      </c>
      <c r="G417" s="7">
        <f t="shared" si="56"/>
        <v>4</v>
      </c>
      <c r="H417" s="41" cm="1">
        <f t="array" ref="H417">INDEX(Archetypes!$F$8:$F$16,$G417)</f>
        <v>188.9</v>
      </c>
      <c r="I417" s="25">
        <f>1*(COUNTIFS($A$18:$A417,$A417,$F$18:$F417,$F417,$G$18:$G417,$G417)=1)</f>
        <v>1</v>
      </c>
      <c r="J417" s="7">
        <f t="shared" si="50"/>
        <v>0</v>
      </c>
      <c r="K417">
        <f t="shared" si="54"/>
        <v>0</v>
      </c>
    </row>
    <row r="418" spans="1:11" x14ac:dyDescent="0.35">
      <c r="A418" s="3">
        <f t="shared" si="57"/>
        <v>15000</v>
      </c>
      <c r="B418" s="3">
        <f t="shared" si="51"/>
        <v>180</v>
      </c>
      <c r="C418" s="38">
        <f t="shared" si="55"/>
        <v>41.095890410958901</v>
      </c>
      <c r="D418" s="6">
        <f t="shared" si="52"/>
        <v>180</v>
      </c>
      <c r="E418" s="6"/>
      <c r="F418" s="6">
        <f t="shared" si="53"/>
        <v>300</v>
      </c>
      <c r="G418" s="7">
        <f t="shared" si="56"/>
        <v>5</v>
      </c>
      <c r="H418" s="41" cm="1">
        <f t="array" ref="H418">INDEX(Archetypes!$F$8:$F$16,$G418)</f>
        <v>213.7</v>
      </c>
      <c r="I418" s="25">
        <f>1*(COUNTIFS($A$18:$A418,$A418,$F$18:$F418,$F418,$G$18:$G418,$G418)=1)</f>
        <v>1</v>
      </c>
      <c r="J418" s="7">
        <f t="shared" si="50"/>
        <v>0</v>
      </c>
      <c r="K418">
        <f t="shared" si="54"/>
        <v>0</v>
      </c>
    </row>
    <row r="419" spans="1:11" x14ac:dyDescent="0.35">
      <c r="A419" s="3">
        <f t="shared" si="57"/>
        <v>15000</v>
      </c>
      <c r="B419" s="3">
        <f t="shared" si="51"/>
        <v>180</v>
      </c>
      <c r="C419" s="38">
        <f t="shared" si="55"/>
        <v>41.095890410958901</v>
      </c>
      <c r="D419" s="6">
        <f t="shared" si="52"/>
        <v>180</v>
      </c>
      <c r="E419" s="6"/>
      <c r="F419" s="6">
        <f t="shared" si="53"/>
        <v>300</v>
      </c>
      <c r="G419" s="7">
        <f t="shared" si="56"/>
        <v>6</v>
      </c>
      <c r="H419" s="41" cm="1">
        <f t="array" ref="H419">INDEX(Archetypes!$F$8:$F$16,$G419)</f>
        <v>239.1</v>
      </c>
      <c r="I419" s="25">
        <f>1*(COUNTIFS($A$18:$A419,$A419,$F$18:$F419,$F419,$G$18:$G419,$G419)=1)</f>
        <v>1</v>
      </c>
      <c r="J419" s="7">
        <f t="shared" si="50"/>
        <v>0</v>
      </c>
      <c r="K419">
        <f t="shared" si="54"/>
        <v>0</v>
      </c>
    </row>
    <row r="420" spans="1:11" x14ac:dyDescent="0.35">
      <c r="A420" s="3">
        <f t="shared" si="57"/>
        <v>15000</v>
      </c>
      <c r="B420" s="3">
        <f t="shared" si="51"/>
        <v>180</v>
      </c>
      <c r="C420" s="38">
        <f t="shared" si="55"/>
        <v>41.095890410958901</v>
      </c>
      <c r="D420" s="6">
        <f t="shared" si="52"/>
        <v>180</v>
      </c>
      <c r="E420" s="6"/>
      <c r="F420" s="6">
        <f t="shared" si="53"/>
        <v>300</v>
      </c>
      <c r="G420" s="7">
        <f t="shared" si="56"/>
        <v>7</v>
      </c>
      <c r="H420" s="41" cm="1">
        <f t="array" ref="H420">INDEX(Archetypes!$F$8:$F$16,$G420)</f>
        <v>262.60000000000002</v>
      </c>
      <c r="I420" s="25">
        <f>1*(COUNTIFS($A$18:$A420,$A420,$F$18:$F420,$F420,$G$18:$G420,$G420)=1)</f>
        <v>1</v>
      </c>
      <c r="J420" s="7">
        <f t="shared" si="50"/>
        <v>0</v>
      </c>
      <c r="K420">
        <f t="shared" si="54"/>
        <v>0</v>
      </c>
    </row>
    <row r="421" spans="1:11" x14ac:dyDescent="0.35">
      <c r="A421" s="3">
        <f t="shared" si="57"/>
        <v>15000</v>
      </c>
      <c r="B421" s="3">
        <f t="shared" si="51"/>
        <v>180</v>
      </c>
      <c r="C421" s="38">
        <f t="shared" si="55"/>
        <v>41.095890410958901</v>
      </c>
      <c r="D421" s="6">
        <f t="shared" si="52"/>
        <v>180</v>
      </c>
      <c r="E421" s="6"/>
      <c r="F421" s="6">
        <f t="shared" si="53"/>
        <v>300</v>
      </c>
      <c r="G421" s="7">
        <f t="shared" si="56"/>
        <v>8</v>
      </c>
      <c r="H421" s="41" cm="1">
        <f t="array" ref="H421">INDEX(Archetypes!$F$8:$F$16,$G421)</f>
        <v>285.8</v>
      </c>
      <c r="I421" s="25">
        <f>1*(COUNTIFS($A$18:$A421,$A421,$F$18:$F421,$F421,$G$18:$G421,$G421)=1)</f>
        <v>1</v>
      </c>
      <c r="J421" s="7">
        <f t="shared" si="50"/>
        <v>0</v>
      </c>
      <c r="K421">
        <f t="shared" si="54"/>
        <v>0</v>
      </c>
    </row>
    <row r="422" spans="1:11" x14ac:dyDescent="0.35">
      <c r="A422" s="3">
        <f t="shared" si="57"/>
        <v>15000</v>
      </c>
      <c r="B422" s="3">
        <f t="shared" si="51"/>
        <v>180</v>
      </c>
      <c r="C422" s="38">
        <f t="shared" si="55"/>
        <v>41.095890410958901</v>
      </c>
      <c r="D422" s="6">
        <f t="shared" si="52"/>
        <v>180</v>
      </c>
      <c r="E422" s="6"/>
      <c r="F422" s="6">
        <f t="shared" si="53"/>
        <v>300</v>
      </c>
      <c r="G422" s="7">
        <f t="shared" si="56"/>
        <v>9</v>
      </c>
      <c r="H422" s="79" cm="1">
        <f t="array" ref="H422">INDEX(Archetypes!$F$8:$F$16,$G422)</f>
        <v>312.60000000000002</v>
      </c>
      <c r="I422" s="25">
        <f>1*(COUNTIFS($A$18:$A422,$A422,$F$18:$F422,$F422,$G$18:$G422,$G422)=1)</f>
        <v>1</v>
      </c>
      <c r="J422" s="7">
        <f t="shared" si="50"/>
        <v>1</v>
      </c>
      <c r="K422">
        <f t="shared" si="54"/>
        <v>1</v>
      </c>
    </row>
    <row r="423" spans="1:11" x14ac:dyDescent="0.35">
      <c r="A423" s="3">
        <f t="shared" si="57"/>
        <v>17500</v>
      </c>
      <c r="B423" s="3">
        <f t="shared" si="51"/>
        <v>60</v>
      </c>
      <c r="C423" s="38">
        <f t="shared" si="55"/>
        <v>47.945205479452056</v>
      </c>
      <c r="D423" s="6">
        <f t="shared" si="52"/>
        <v>60</v>
      </c>
      <c r="E423" s="6"/>
      <c r="F423" s="6">
        <f t="shared" si="53"/>
        <v>100</v>
      </c>
      <c r="G423" s="7">
        <f t="shared" si="56"/>
        <v>1</v>
      </c>
      <c r="H423" s="79" cm="1">
        <f t="array" ref="H423">INDEX(Archetypes!$F$8:$F$16,$G423)</f>
        <v>113.9</v>
      </c>
      <c r="I423" s="25">
        <f>1*(COUNTIFS($A$18:$A423,$A423,$F$18:$F423,$F423,$G$18:$G423,$G423)=1)</f>
        <v>1</v>
      </c>
      <c r="J423" s="7">
        <f t="shared" si="50"/>
        <v>1</v>
      </c>
      <c r="K423">
        <f t="shared" si="54"/>
        <v>1</v>
      </c>
    </row>
    <row r="424" spans="1:11" x14ac:dyDescent="0.35">
      <c r="A424" s="3">
        <f t="shared" si="57"/>
        <v>17500</v>
      </c>
      <c r="B424" s="3">
        <f t="shared" si="51"/>
        <v>60</v>
      </c>
      <c r="C424" s="38">
        <f t="shared" si="55"/>
        <v>47.945205479452056</v>
      </c>
      <c r="D424" s="6">
        <f t="shared" si="52"/>
        <v>60</v>
      </c>
      <c r="E424" s="6"/>
      <c r="F424" s="6">
        <f t="shared" si="53"/>
        <v>100</v>
      </c>
      <c r="G424" s="7">
        <f t="shared" si="56"/>
        <v>2</v>
      </c>
      <c r="H424" s="79" cm="1">
        <f t="array" ref="H424">INDEX(Archetypes!$F$8:$F$16,$G424)</f>
        <v>137.5</v>
      </c>
      <c r="I424" s="25">
        <f>1*(COUNTIFS($A$18:$A424,$A424,$F$18:$F424,$F424,$G$18:$G424,$G424)=1)</f>
        <v>1</v>
      </c>
      <c r="J424" s="7">
        <f t="shared" si="50"/>
        <v>1</v>
      </c>
      <c r="K424">
        <f t="shared" si="54"/>
        <v>1</v>
      </c>
    </row>
    <row r="425" spans="1:11" x14ac:dyDescent="0.35">
      <c r="A425" s="3">
        <f t="shared" si="57"/>
        <v>17500</v>
      </c>
      <c r="B425" s="3">
        <f t="shared" si="51"/>
        <v>60</v>
      </c>
      <c r="C425" s="38">
        <f t="shared" si="55"/>
        <v>47.945205479452056</v>
      </c>
      <c r="D425" s="6">
        <f t="shared" si="52"/>
        <v>60</v>
      </c>
      <c r="E425" s="6"/>
      <c r="F425" s="6">
        <f t="shared" si="53"/>
        <v>100</v>
      </c>
      <c r="G425" s="7">
        <f t="shared" si="56"/>
        <v>3</v>
      </c>
      <c r="H425" s="79" cm="1">
        <f t="array" ref="H425">INDEX(Archetypes!$F$8:$F$16,$G425)</f>
        <v>163.1</v>
      </c>
      <c r="I425" s="25">
        <f>1*(COUNTIFS($A$18:$A425,$A425,$F$18:$F425,$F425,$G$18:$G425,$G425)=1)</f>
        <v>1</v>
      </c>
      <c r="J425" s="7">
        <f t="shared" si="50"/>
        <v>1</v>
      </c>
      <c r="K425">
        <f t="shared" si="54"/>
        <v>1</v>
      </c>
    </row>
    <row r="426" spans="1:11" x14ac:dyDescent="0.35">
      <c r="A426" s="3">
        <f t="shared" si="57"/>
        <v>17500</v>
      </c>
      <c r="B426" s="3">
        <f t="shared" si="51"/>
        <v>60</v>
      </c>
      <c r="C426" s="38">
        <f t="shared" si="55"/>
        <v>47.945205479452056</v>
      </c>
      <c r="D426" s="6">
        <f t="shared" si="52"/>
        <v>60</v>
      </c>
      <c r="E426" s="6"/>
      <c r="F426" s="6">
        <f t="shared" si="53"/>
        <v>100</v>
      </c>
      <c r="G426" s="7">
        <f t="shared" si="56"/>
        <v>4</v>
      </c>
      <c r="H426" s="79" cm="1">
        <f t="array" ref="H426">INDEX(Archetypes!$F$8:$F$16,$G426)</f>
        <v>188.9</v>
      </c>
      <c r="I426" s="25">
        <f>1*(COUNTIFS($A$18:$A426,$A426,$F$18:$F426,$F426,$G$18:$G426,$G426)=1)</f>
        <v>1</v>
      </c>
      <c r="J426" s="7">
        <f t="shared" si="50"/>
        <v>1</v>
      </c>
      <c r="K426">
        <f t="shared" si="54"/>
        <v>1</v>
      </c>
    </row>
    <row r="427" spans="1:11" x14ac:dyDescent="0.35">
      <c r="A427" s="3">
        <f t="shared" si="57"/>
        <v>17500</v>
      </c>
      <c r="B427" s="3">
        <f t="shared" si="51"/>
        <v>60</v>
      </c>
      <c r="C427" s="38">
        <f t="shared" si="55"/>
        <v>47.945205479452056</v>
      </c>
      <c r="D427" s="6">
        <f t="shared" si="52"/>
        <v>60</v>
      </c>
      <c r="E427" s="6"/>
      <c r="F427" s="6">
        <f t="shared" si="53"/>
        <v>100</v>
      </c>
      <c r="G427" s="7">
        <f t="shared" si="56"/>
        <v>5</v>
      </c>
      <c r="H427" s="79" cm="1">
        <f t="array" ref="H427">INDEX(Archetypes!$F$8:$F$16,$G427)</f>
        <v>213.7</v>
      </c>
      <c r="I427" s="25">
        <f>1*(COUNTIFS($A$18:$A427,$A427,$F$18:$F427,$F427,$G$18:$G427,$G427)=1)</f>
        <v>1</v>
      </c>
      <c r="J427" s="7">
        <f t="shared" si="50"/>
        <v>1</v>
      </c>
      <c r="K427">
        <f t="shared" si="54"/>
        <v>1</v>
      </c>
    </row>
    <row r="428" spans="1:11" x14ac:dyDescent="0.35">
      <c r="A428" s="3">
        <f t="shared" si="57"/>
        <v>17500</v>
      </c>
      <c r="B428" s="3">
        <f t="shared" si="51"/>
        <v>60</v>
      </c>
      <c r="C428" s="38">
        <f t="shared" si="55"/>
        <v>47.945205479452056</v>
      </c>
      <c r="D428" s="6">
        <f t="shared" si="52"/>
        <v>60</v>
      </c>
      <c r="E428" s="6"/>
      <c r="F428" s="6">
        <f t="shared" si="53"/>
        <v>100</v>
      </c>
      <c r="G428" s="7">
        <f t="shared" si="56"/>
        <v>6</v>
      </c>
      <c r="H428" s="79" cm="1">
        <f t="array" ref="H428">INDEX(Archetypes!$F$8:$F$16,$G428)</f>
        <v>239.1</v>
      </c>
      <c r="I428" s="25">
        <f>1*(COUNTIFS($A$18:$A428,$A428,$F$18:$F428,$F428,$G$18:$G428,$G428)=1)</f>
        <v>1</v>
      </c>
      <c r="J428" s="7">
        <f t="shared" si="50"/>
        <v>1</v>
      </c>
      <c r="K428">
        <f t="shared" si="54"/>
        <v>1</v>
      </c>
    </row>
    <row r="429" spans="1:11" x14ac:dyDescent="0.35">
      <c r="A429" s="3">
        <f t="shared" si="57"/>
        <v>17500</v>
      </c>
      <c r="B429" s="3">
        <f t="shared" si="51"/>
        <v>60</v>
      </c>
      <c r="C429" s="38">
        <f t="shared" si="55"/>
        <v>47.945205479452056</v>
      </c>
      <c r="D429" s="6">
        <f t="shared" si="52"/>
        <v>60</v>
      </c>
      <c r="E429" s="6"/>
      <c r="F429" s="6">
        <f t="shared" si="53"/>
        <v>100</v>
      </c>
      <c r="G429" s="7">
        <f t="shared" si="56"/>
        <v>7</v>
      </c>
      <c r="H429" s="79" cm="1">
        <f t="array" ref="H429">INDEX(Archetypes!$F$8:$F$16,$G429)</f>
        <v>262.60000000000002</v>
      </c>
      <c r="I429" s="25">
        <f>1*(COUNTIFS($A$18:$A429,$A429,$F$18:$F429,$F429,$G$18:$G429,$G429)=1)</f>
        <v>1</v>
      </c>
      <c r="J429" s="7">
        <f t="shared" si="50"/>
        <v>1</v>
      </c>
      <c r="K429">
        <f t="shared" si="54"/>
        <v>1</v>
      </c>
    </row>
    <row r="430" spans="1:11" x14ac:dyDescent="0.35">
      <c r="A430" s="3">
        <f t="shared" si="57"/>
        <v>17500</v>
      </c>
      <c r="B430" s="3">
        <f t="shared" si="51"/>
        <v>60</v>
      </c>
      <c r="C430" s="38">
        <f t="shared" si="55"/>
        <v>47.945205479452056</v>
      </c>
      <c r="D430" s="6">
        <f t="shared" si="52"/>
        <v>60</v>
      </c>
      <c r="E430" s="6"/>
      <c r="F430" s="6">
        <f t="shared" si="53"/>
        <v>100</v>
      </c>
      <c r="G430" s="7">
        <f t="shared" si="56"/>
        <v>8</v>
      </c>
      <c r="H430" s="79" cm="1">
        <f t="array" ref="H430">INDEX(Archetypes!$F$8:$F$16,$G430)</f>
        <v>285.8</v>
      </c>
      <c r="I430" s="25">
        <f>1*(COUNTIFS($A$18:$A430,$A430,$F$18:$F430,$F430,$G$18:$G430,$G430)=1)</f>
        <v>1</v>
      </c>
      <c r="J430" s="7">
        <f t="shared" si="50"/>
        <v>1</v>
      </c>
      <c r="K430">
        <f t="shared" si="54"/>
        <v>1</v>
      </c>
    </row>
    <row r="431" spans="1:11" x14ac:dyDescent="0.35">
      <c r="A431" s="3">
        <f t="shared" si="57"/>
        <v>17500</v>
      </c>
      <c r="B431" s="3">
        <f t="shared" si="51"/>
        <v>60</v>
      </c>
      <c r="C431" s="38">
        <f t="shared" si="55"/>
        <v>47.945205479452056</v>
      </c>
      <c r="D431" s="6">
        <f t="shared" si="52"/>
        <v>60</v>
      </c>
      <c r="E431" s="6"/>
      <c r="F431" s="6">
        <f t="shared" si="53"/>
        <v>100</v>
      </c>
      <c r="G431" s="7">
        <f t="shared" si="56"/>
        <v>9</v>
      </c>
      <c r="H431" s="79" cm="1">
        <f t="array" ref="H431">INDEX(Archetypes!$F$8:$F$16,$G431)</f>
        <v>312.60000000000002</v>
      </c>
      <c r="I431" s="25">
        <f>1*(COUNTIFS($A$18:$A431,$A431,$F$18:$F431,$F431,$G$18:$G431,$G431)=1)</f>
        <v>1</v>
      </c>
      <c r="J431" s="7">
        <f t="shared" si="50"/>
        <v>1</v>
      </c>
      <c r="K431">
        <f t="shared" si="54"/>
        <v>1</v>
      </c>
    </row>
    <row r="432" spans="1:11" x14ac:dyDescent="0.35">
      <c r="A432" s="3">
        <f t="shared" si="57"/>
        <v>17500</v>
      </c>
      <c r="B432" s="3">
        <f t="shared" si="51"/>
        <v>75</v>
      </c>
      <c r="C432" s="38">
        <f t="shared" si="55"/>
        <v>47.945205479452056</v>
      </c>
      <c r="D432" s="6">
        <f t="shared" si="52"/>
        <v>75</v>
      </c>
      <c r="E432" s="6"/>
      <c r="F432" s="6">
        <f t="shared" si="53"/>
        <v>125</v>
      </c>
      <c r="G432" s="7">
        <f t="shared" si="56"/>
        <v>1</v>
      </c>
      <c r="H432" s="41" cm="1">
        <f t="array" ref="H432">INDEX(Archetypes!$F$8:$F$16,$G432)</f>
        <v>113.9</v>
      </c>
      <c r="I432" s="25">
        <f>1*(COUNTIFS($A$18:$A432,$A432,$F$18:$F432,$F432,$G$18:$G432,$G432)=1)</f>
        <v>1</v>
      </c>
      <c r="J432" s="7">
        <f t="shared" si="50"/>
        <v>0</v>
      </c>
      <c r="K432">
        <f t="shared" si="54"/>
        <v>0</v>
      </c>
    </row>
    <row r="433" spans="1:11" x14ac:dyDescent="0.35">
      <c r="A433" s="3">
        <f t="shared" si="57"/>
        <v>17500</v>
      </c>
      <c r="B433" s="3">
        <f t="shared" si="51"/>
        <v>75</v>
      </c>
      <c r="C433" s="38">
        <f t="shared" si="55"/>
        <v>47.945205479452056</v>
      </c>
      <c r="D433" s="6">
        <f t="shared" si="52"/>
        <v>75</v>
      </c>
      <c r="E433" s="6"/>
      <c r="F433" s="6">
        <f t="shared" si="53"/>
        <v>125</v>
      </c>
      <c r="G433" s="7">
        <f t="shared" si="56"/>
        <v>2</v>
      </c>
      <c r="H433" s="79" cm="1">
        <f t="array" ref="H433">INDEX(Archetypes!$F$8:$F$16,$G433)</f>
        <v>137.5</v>
      </c>
      <c r="I433" s="25">
        <f>1*(COUNTIFS($A$18:$A433,$A433,$F$18:$F433,$F433,$G$18:$G433,$G433)=1)</f>
        <v>1</v>
      </c>
      <c r="J433" s="7">
        <f t="shared" si="50"/>
        <v>1</v>
      </c>
      <c r="K433">
        <f t="shared" si="54"/>
        <v>1</v>
      </c>
    </row>
    <row r="434" spans="1:11" x14ac:dyDescent="0.35">
      <c r="A434" s="3">
        <f t="shared" si="57"/>
        <v>17500</v>
      </c>
      <c r="B434" s="3">
        <f t="shared" si="51"/>
        <v>75</v>
      </c>
      <c r="C434" s="38">
        <f t="shared" si="55"/>
        <v>47.945205479452056</v>
      </c>
      <c r="D434" s="6">
        <f t="shared" si="52"/>
        <v>75</v>
      </c>
      <c r="E434" s="6"/>
      <c r="F434" s="6">
        <f t="shared" si="53"/>
        <v>125</v>
      </c>
      <c r="G434" s="7">
        <f t="shared" si="56"/>
        <v>3</v>
      </c>
      <c r="H434" s="79" cm="1">
        <f t="array" ref="H434">INDEX(Archetypes!$F$8:$F$16,$G434)</f>
        <v>163.1</v>
      </c>
      <c r="I434" s="25">
        <f>1*(COUNTIFS($A$18:$A434,$A434,$F$18:$F434,$F434,$G$18:$G434,$G434)=1)</f>
        <v>1</v>
      </c>
      <c r="J434" s="7">
        <f t="shared" si="50"/>
        <v>1</v>
      </c>
      <c r="K434">
        <f t="shared" si="54"/>
        <v>1</v>
      </c>
    </row>
    <row r="435" spans="1:11" x14ac:dyDescent="0.35">
      <c r="A435" s="3">
        <f t="shared" si="57"/>
        <v>17500</v>
      </c>
      <c r="B435" s="3">
        <f t="shared" si="51"/>
        <v>75</v>
      </c>
      <c r="C435" s="38">
        <f t="shared" si="55"/>
        <v>47.945205479452056</v>
      </c>
      <c r="D435" s="6">
        <f t="shared" si="52"/>
        <v>75</v>
      </c>
      <c r="E435" s="6"/>
      <c r="F435" s="6">
        <f t="shared" si="53"/>
        <v>125</v>
      </c>
      <c r="G435" s="7">
        <f t="shared" si="56"/>
        <v>4</v>
      </c>
      <c r="H435" s="79" cm="1">
        <f t="array" ref="H435">INDEX(Archetypes!$F$8:$F$16,$G435)</f>
        <v>188.9</v>
      </c>
      <c r="I435" s="25">
        <f>1*(COUNTIFS($A$18:$A435,$A435,$F$18:$F435,$F435,$G$18:$G435,$G435)=1)</f>
        <v>1</v>
      </c>
      <c r="J435" s="7">
        <f t="shared" si="50"/>
        <v>1</v>
      </c>
      <c r="K435">
        <f t="shared" si="54"/>
        <v>1</v>
      </c>
    </row>
    <row r="436" spans="1:11" x14ac:dyDescent="0.35">
      <c r="A436" s="3">
        <f t="shared" si="57"/>
        <v>17500</v>
      </c>
      <c r="B436" s="3">
        <f t="shared" si="51"/>
        <v>75</v>
      </c>
      <c r="C436" s="38">
        <f t="shared" si="55"/>
        <v>47.945205479452056</v>
      </c>
      <c r="D436" s="6">
        <f t="shared" si="52"/>
        <v>75</v>
      </c>
      <c r="E436" s="6"/>
      <c r="F436" s="6">
        <f t="shared" si="53"/>
        <v>125</v>
      </c>
      <c r="G436" s="7">
        <f t="shared" si="56"/>
        <v>5</v>
      </c>
      <c r="H436" s="79" cm="1">
        <f t="array" ref="H436">INDEX(Archetypes!$F$8:$F$16,$G436)</f>
        <v>213.7</v>
      </c>
      <c r="I436" s="25">
        <f>1*(COUNTIFS($A$18:$A436,$A436,$F$18:$F436,$F436,$G$18:$G436,$G436)=1)</f>
        <v>1</v>
      </c>
      <c r="J436" s="7">
        <f t="shared" si="50"/>
        <v>1</v>
      </c>
      <c r="K436">
        <f t="shared" si="54"/>
        <v>1</v>
      </c>
    </row>
    <row r="437" spans="1:11" x14ac:dyDescent="0.35">
      <c r="A437" s="3">
        <f t="shared" si="57"/>
        <v>17500</v>
      </c>
      <c r="B437" s="3">
        <f t="shared" si="51"/>
        <v>75</v>
      </c>
      <c r="C437" s="38">
        <f t="shared" si="55"/>
        <v>47.945205479452056</v>
      </c>
      <c r="D437" s="6">
        <f t="shared" si="52"/>
        <v>75</v>
      </c>
      <c r="E437" s="6"/>
      <c r="F437" s="6">
        <f t="shared" si="53"/>
        <v>125</v>
      </c>
      <c r="G437" s="7">
        <f t="shared" si="56"/>
        <v>6</v>
      </c>
      <c r="H437" s="79" cm="1">
        <f t="array" ref="H437">INDEX(Archetypes!$F$8:$F$16,$G437)</f>
        <v>239.1</v>
      </c>
      <c r="I437" s="25">
        <f>1*(COUNTIFS($A$18:$A437,$A437,$F$18:$F437,$F437,$G$18:$G437,$G437)=1)</f>
        <v>1</v>
      </c>
      <c r="J437" s="7">
        <f t="shared" si="50"/>
        <v>1</v>
      </c>
      <c r="K437">
        <f t="shared" si="54"/>
        <v>1</v>
      </c>
    </row>
    <row r="438" spans="1:11" x14ac:dyDescent="0.35">
      <c r="A438" s="3">
        <f t="shared" si="57"/>
        <v>17500</v>
      </c>
      <c r="B438" s="3">
        <f t="shared" si="51"/>
        <v>75</v>
      </c>
      <c r="C438" s="38">
        <f t="shared" si="55"/>
        <v>47.945205479452056</v>
      </c>
      <c r="D438" s="6">
        <f t="shared" si="52"/>
        <v>75</v>
      </c>
      <c r="E438" s="6"/>
      <c r="F438" s="6">
        <f t="shared" si="53"/>
        <v>125</v>
      </c>
      <c r="G438" s="7">
        <f t="shared" si="56"/>
        <v>7</v>
      </c>
      <c r="H438" s="79" cm="1">
        <f t="array" ref="H438">INDEX(Archetypes!$F$8:$F$16,$G438)</f>
        <v>262.60000000000002</v>
      </c>
      <c r="I438" s="25">
        <f>1*(COUNTIFS($A$18:$A438,$A438,$F$18:$F438,$F438,$G$18:$G438,$G438)=1)</f>
        <v>1</v>
      </c>
      <c r="J438" s="7">
        <f t="shared" si="50"/>
        <v>1</v>
      </c>
      <c r="K438">
        <f t="shared" si="54"/>
        <v>1</v>
      </c>
    </row>
    <row r="439" spans="1:11" x14ac:dyDescent="0.35">
      <c r="A439" s="3">
        <f t="shared" si="57"/>
        <v>17500</v>
      </c>
      <c r="B439" s="3">
        <f t="shared" si="51"/>
        <v>75</v>
      </c>
      <c r="C439" s="38">
        <f t="shared" si="55"/>
        <v>47.945205479452056</v>
      </c>
      <c r="D439" s="6">
        <f t="shared" si="52"/>
        <v>75</v>
      </c>
      <c r="E439" s="6"/>
      <c r="F439" s="6">
        <f t="shared" si="53"/>
        <v>125</v>
      </c>
      <c r="G439" s="7">
        <f t="shared" si="56"/>
        <v>8</v>
      </c>
      <c r="H439" s="79" cm="1">
        <f t="array" ref="H439">INDEX(Archetypes!$F$8:$F$16,$G439)</f>
        <v>285.8</v>
      </c>
      <c r="I439" s="25">
        <f>1*(COUNTIFS($A$18:$A439,$A439,$F$18:$F439,$F439,$G$18:$G439,$G439)=1)</f>
        <v>1</v>
      </c>
      <c r="J439" s="7">
        <f t="shared" si="50"/>
        <v>1</v>
      </c>
      <c r="K439">
        <f t="shared" si="54"/>
        <v>1</v>
      </c>
    </row>
    <row r="440" spans="1:11" x14ac:dyDescent="0.35">
      <c r="A440" s="3">
        <f t="shared" si="57"/>
        <v>17500</v>
      </c>
      <c r="B440" s="3">
        <f t="shared" si="51"/>
        <v>75</v>
      </c>
      <c r="C440" s="38">
        <f t="shared" si="55"/>
        <v>47.945205479452056</v>
      </c>
      <c r="D440" s="6">
        <f t="shared" si="52"/>
        <v>75</v>
      </c>
      <c r="E440" s="6"/>
      <c r="F440" s="6">
        <f t="shared" si="53"/>
        <v>125</v>
      </c>
      <c r="G440" s="7">
        <f t="shared" si="56"/>
        <v>9</v>
      </c>
      <c r="H440" s="79" cm="1">
        <f t="array" ref="H440">INDEX(Archetypes!$F$8:$F$16,$G440)</f>
        <v>312.60000000000002</v>
      </c>
      <c r="I440" s="25">
        <f>1*(COUNTIFS($A$18:$A440,$A440,$F$18:$F440,$F440,$G$18:$G440,$G440)=1)</f>
        <v>1</v>
      </c>
      <c r="J440" s="7">
        <f t="shared" si="50"/>
        <v>1</v>
      </c>
      <c r="K440">
        <f t="shared" si="54"/>
        <v>1</v>
      </c>
    </row>
    <row r="441" spans="1:11" x14ac:dyDescent="0.35">
      <c r="A441" s="3">
        <f t="shared" si="57"/>
        <v>17500</v>
      </c>
      <c r="B441" s="3">
        <f t="shared" si="51"/>
        <v>90</v>
      </c>
      <c r="C441" s="38">
        <f t="shared" si="55"/>
        <v>47.945205479452056</v>
      </c>
      <c r="D441" s="6">
        <f t="shared" si="52"/>
        <v>90</v>
      </c>
      <c r="E441" s="6"/>
      <c r="F441" s="6">
        <f t="shared" si="53"/>
        <v>150</v>
      </c>
      <c r="G441" s="7">
        <f t="shared" si="56"/>
        <v>1</v>
      </c>
      <c r="H441" s="41" cm="1">
        <f t="array" ref="H441">INDEX(Archetypes!$F$8:$F$16,$G441)</f>
        <v>113.9</v>
      </c>
      <c r="I441" s="25">
        <f>1*(COUNTIFS($A$18:$A441,$A441,$F$18:$F441,$F441,$G$18:$G441,$G441)=1)</f>
        <v>1</v>
      </c>
      <c r="J441" s="7">
        <f t="shared" si="50"/>
        <v>0</v>
      </c>
      <c r="K441">
        <f t="shared" si="54"/>
        <v>0</v>
      </c>
    </row>
    <row r="442" spans="1:11" x14ac:dyDescent="0.35">
      <c r="A442" s="3">
        <f t="shared" si="57"/>
        <v>17500</v>
      </c>
      <c r="B442" s="3">
        <f t="shared" si="51"/>
        <v>90</v>
      </c>
      <c r="C442" s="38">
        <f t="shared" si="55"/>
        <v>47.945205479452056</v>
      </c>
      <c r="D442" s="6">
        <f t="shared" si="52"/>
        <v>90</v>
      </c>
      <c r="E442" s="6"/>
      <c r="F442" s="6">
        <f t="shared" si="53"/>
        <v>150</v>
      </c>
      <c r="G442" s="7">
        <f t="shared" si="56"/>
        <v>2</v>
      </c>
      <c r="H442" s="41" cm="1">
        <f t="array" ref="H442">INDEX(Archetypes!$F$8:$F$16,$G442)</f>
        <v>137.5</v>
      </c>
      <c r="I442" s="25">
        <f>1*(COUNTIFS($A$18:$A442,$A442,$F$18:$F442,$F442,$G$18:$G442,$G442)=1)</f>
        <v>1</v>
      </c>
      <c r="J442" s="7">
        <f t="shared" si="50"/>
        <v>0</v>
      </c>
      <c r="K442">
        <f t="shared" si="54"/>
        <v>0</v>
      </c>
    </row>
    <row r="443" spans="1:11" x14ac:dyDescent="0.35">
      <c r="A443" s="3">
        <f t="shared" si="57"/>
        <v>17500</v>
      </c>
      <c r="B443" s="3">
        <f t="shared" si="51"/>
        <v>90</v>
      </c>
      <c r="C443" s="38">
        <f t="shared" si="55"/>
        <v>47.945205479452056</v>
      </c>
      <c r="D443" s="6">
        <f t="shared" si="52"/>
        <v>90</v>
      </c>
      <c r="E443" s="6"/>
      <c r="F443" s="6">
        <f t="shared" si="53"/>
        <v>150</v>
      </c>
      <c r="G443" s="7">
        <f t="shared" si="56"/>
        <v>3</v>
      </c>
      <c r="H443" s="79" cm="1">
        <f t="array" ref="H443">INDEX(Archetypes!$F$8:$F$16,$G443)</f>
        <v>163.1</v>
      </c>
      <c r="I443" s="25">
        <f>1*(COUNTIFS($A$18:$A443,$A443,$F$18:$F443,$F443,$G$18:$G443,$G443)=1)</f>
        <v>1</v>
      </c>
      <c r="J443" s="7">
        <f t="shared" si="50"/>
        <v>1</v>
      </c>
      <c r="K443">
        <f t="shared" si="54"/>
        <v>1</v>
      </c>
    </row>
    <row r="444" spans="1:11" x14ac:dyDescent="0.35">
      <c r="A444" s="3">
        <f t="shared" si="57"/>
        <v>17500</v>
      </c>
      <c r="B444" s="3">
        <f t="shared" si="51"/>
        <v>90</v>
      </c>
      <c r="C444" s="38">
        <f t="shared" si="55"/>
        <v>47.945205479452056</v>
      </c>
      <c r="D444" s="6">
        <f t="shared" si="52"/>
        <v>90</v>
      </c>
      <c r="E444" s="6"/>
      <c r="F444" s="6">
        <f t="shared" si="53"/>
        <v>150</v>
      </c>
      <c r="G444" s="7">
        <f t="shared" si="56"/>
        <v>4</v>
      </c>
      <c r="H444" s="79" cm="1">
        <f t="array" ref="H444">INDEX(Archetypes!$F$8:$F$16,$G444)</f>
        <v>188.9</v>
      </c>
      <c r="I444" s="25">
        <f>1*(COUNTIFS($A$18:$A444,$A444,$F$18:$F444,$F444,$G$18:$G444,$G444)=1)</f>
        <v>1</v>
      </c>
      <c r="J444" s="7">
        <f t="shared" si="50"/>
        <v>1</v>
      </c>
      <c r="K444">
        <f t="shared" si="54"/>
        <v>1</v>
      </c>
    </row>
    <row r="445" spans="1:11" x14ac:dyDescent="0.35">
      <c r="A445" s="3">
        <f t="shared" si="57"/>
        <v>17500</v>
      </c>
      <c r="B445" s="3">
        <f t="shared" si="51"/>
        <v>90</v>
      </c>
      <c r="C445" s="38">
        <f t="shared" si="55"/>
        <v>47.945205479452056</v>
      </c>
      <c r="D445" s="6">
        <f t="shared" si="52"/>
        <v>90</v>
      </c>
      <c r="E445" s="6"/>
      <c r="F445" s="6">
        <f t="shared" si="53"/>
        <v>150</v>
      </c>
      <c r="G445" s="7">
        <f t="shared" si="56"/>
        <v>5</v>
      </c>
      <c r="H445" s="79" cm="1">
        <f t="array" ref="H445">INDEX(Archetypes!$F$8:$F$16,$G445)</f>
        <v>213.7</v>
      </c>
      <c r="I445" s="25">
        <f>1*(COUNTIFS($A$18:$A445,$A445,$F$18:$F445,$F445,$G$18:$G445,$G445)=1)</f>
        <v>1</v>
      </c>
      <c r="J445" s="7">
        <f t="shared" si="50"/>
        <v>1</v>
      </c>
      <c r="K445">
        <f t="shared" si="54"/>
        <v>1</v>
      </c>
    </row>
    <row r="446" spans="1:11" x14ac:dyDescent="0.35">
      <c r="A446" s="3">
        <f t="shared" si="57"/>
        <v>17500</v>
      </c>
      <c r="B446" s="3">
        <f t="shared" si="51"/>
        <v>90</v>
      </c>
      <c r="C446" s="38">
        <f t="shared" si="55"/>
        <v>47.945205479452056</v>
      </c>
      <c r="D446" s="6">
        <f t="shared" si="52"/>
        <v>90</v>
      </c>
      <c r="E446" s="6"/>
      <c r="F446" s="6">
        <f t="shared" si="53"/>
        <v>150</v>
      </c>
      <c r="G446" s="7">
        <f t="shared" si="56"/>
        <v>6</v>
      </c>
      <c r="H446" s="79" cm="1">
        <f t="array" ref="H446">INDEX(Archetypes!$F$8:$F$16,$G446)</f>
        <v>239.1</v>
      </c>
      <c r="I446" s="25">
        <f>1*(COUNTIFS($A$18:$A446,$A446,$F$18:$F446,$F446,$G$18:$G446,$G446)=1)</f>
        <v>1</v>
      </c>
      <c r="J446" s="7">
        <f t="shared" si="50"/>
        <v>1</v>
      </c>
      <c r="K446">
        <f t="shared" si="54"/>
        <v>1</v>
      </c>
    </row>
    <row r="447" spans="1:11" x14ac:dyDescent="0.35">
      <c r="A447" s="3">
        <f t="shared" si="57"/>
        <v>17500</v>
      </c>
      <c r="B447" s="3">
        <f t="shared" si="51"/>
        <v>90</v>
      </c>
      <c r="C447" s="38">
        <f t="shared" si="55"/>
        <v>47.945205479452056</v>
      </c>
      <c r="D447" s="6">
        <f t="shared" si="52"/>
        <v>90</v>
      </c>
      <c r="E447" s="6"/>
      <c r="F447" s="6">
        <f t="shared" si="53"/>
        <v>150</v>
      </c>
      <c r="G447" s="7">
        <f t="shared" si="56"/>
        <v>7</v>
      </c>
      <c r="H447" s="79" cm="1">
        <f t="array" ref="H447">INDEX(Archetypes!$F$8:$F$16,$G447)</f>
        <v>262.60000000000002</v>
      </c>
      <c r="I447" s="25">
        <f>1*(COUNTIFS($A$18:$A447,$A447,$F$18:$F447,$F447,$G$18:$G447,$G447)=1)</f>
        <v>1</v>
      </c>
      <c r="J447" s="7">
        <f t="shared" si="50"/>
        <v>1</v>
      </c>
      <c r="K447">
        <f t="shared" si="54"/>
        <v>1</v>
      </c>
    </row>
    <row r="448" spans="1:11" x14ac:dyDescent="0.35">
      <c r="A448" s="3">
        <f t="shared" si="57"/>
        <v>17500</v>
      </c>
      <c r="B448" s="3">
        <f t="shared" si="51"/>
        <v>90</v>
      </c>
      <c r="C448" s="38">
        <f t="shared" si="55"/>
        <v>47.945205479452056</v>
      </c>
      <c r="D448" s="6">
        <f t="shared" si="52"/>
        <v>90</v>
      </c>
      <c r="E448" s="6"/>
      <c r="F448" s="6">
        <f t="shared" si="53"/>
        <v>150</v>
      </c>
      <c r="G448" s="7">
        <f t="shared" si="56"/>
        <v>8</v>
      </c>
      <c r="H448" s="79" cm="1">
        <f t="array" ref="H448">INDEX(Archetypes!$F$8:$F$16,$G448)</f>
        <v>285.8</v>
      </c>
      <c r="I448" s="25">
        <f>1*(COUNTIFS($A$18:$A448,$A448,$F$18:$F448,$F448,$G$18:$G448,$G448)=1)</f>
        <v>1</v>
      </c>
      <c r="J448" s="7">
        <f t="shared" si="50"/>
        <v>1</v>
      </c>
      <c r="K448">
        <f t="shared" si="54"/>
        <v>1</v>
      </c>
    </row>
    <row r="449" spans="1:11" x14ac:dyDescent="0.35">
      <c r="A449" s="3">
        <f t="shared" si="57"/>
        <v>17500</v>
      </c>
      <c r="B449" s="3">
        <f t="shared" si="51"/>
        <v>90</v>
      </c>
      <c r="C449" s="38">
        <f t="shared" si="55"/>
        <v>47.945205479452056</v>
      </c>
      <c r="D449" s="6">
        <f t="shared" si="52"/>
        <v>90</v>
      </c>
      <c r="E449" s="6"/>
      <c r="F449" s="6">
        <f t="shared" si="53"/>
        <v>150</v>
      </c>
      <c r="G449" s="7">
        <f t="shared" si="56"/>
        <v>9</v>
      </c>
      <c r="H449" s="79" cm="1">
        <f t="array" ref="H449">INDEX(Archetypes!$F$8:$F$16,$G449)</f>
        <v>312.60000000000002</v>
      </c>
      <c r="I449" s="25">
        <f>1*(COUNTIFS($A$18:$A449,$A449,$F$18:$F449,$F449,$G$18:$G449,$G449)=1)</f>
        <v>1</v>
      </c>
      <c r="J449" s="7">
        <f t="shared" si="50"/>
        <v>1</v>
      </c>
      <c r="K449">
        <f t="shared" si="54"/>
        <v>1</v>
      </c>
    </row>
    <row r="450" spans="1:11" x14ac:dyDescent="0.35">
      <c r="A450" s="3">
        <f t="shared" si="57"/>
        <v>17500</v>
      </c>
      <c r="B450" s="3">
        <f t="shared" si="51"/>
        <v>105</v>
      </c>
      <c r="C450" s="38">
        <f t="shared" si="55"/>
        <v>47.945205479452056</v>
      </c>
      <c r="D450" s="6">
        <f t="shared" si="52"/>
        <v>105</v>
      </c>
      <c r="E450" s="6"/>
      <c r="F450" s="6">
        <f t="shared" si="53"/>
        <v>175</v>
      </c>
      <c r="G450" s="7">
        <f t="shared" si="56"/>
        <v>1</v>
      </c>
      <c r="H450" s="41" cm="1">
        <f t="array" ref="H450">INDEX(Archetypes!$F$8:$F$16,$G450)</f>
        <v>113.9</v>
      </c>
      <c r="I450" s="25">
        <f>1*(COUNTIFS($A$18:$A450,$A450,$F$18:$F450,$F450,$G$18:$G450,$G450)=1)</f>
        <v>1</v>
      </c>
      <c r="J450" s="7">
        <f t="shared" si="50"/>
        <v>0</v>
      </c>
      <c r="K450">
        <f t="shared" si="54"/>
        <v>0</v>
      </c>
    </row>
    <row r="451" spans="1:11" x14ac:dyDescent="0.35">
      <c r="A451" s="3">
        <f t="shared" si="57"/>
        <v>17500</v>
      </c>
      <c r="B451" s="3">
        <f t="shared" si="51"/>
        <v>105</v>
      </c>
      <c r="C451" s="38">
        <f t="shared" si="55"/>
        <v>47.945205479452056</v>
      </c>
      <c r="D451" s="6">
        <f t="shared" si="52"/>
        <v>105</v>
      </c>
      <c r="E451" s="6"/>
      <c r="F451" s="6">
        <f t="shared" si="53"/>
        <v>175</v>
      </c>
      <c r="G451" s="7">
        <f t="shared" si="56"/>
        <v>2</v>
      </c>
      <c r="H451" s="41" cm="1">
        <f t="array" ref="H451">INDEX(Archetypes!$F$8:$F$16,$G451)</f>
        <v>137.5</v>
      </c>
      <c r="I451" s="25">
        <f>1*(COUNTIFS($A$18:$A451,$A451,$F$18:$F451,$F451,$G$18:$G451,$G451)=1)</f>
        <v>1</v>
      </c>
      <c r="J451" s="7">
        <f t="shared" si="50"/>
        <v>0</v>
      </c>
      <c r="K451">
        <f t="shared" si="54"/>
        <v>0</v>
      </c>
    </row>
    <row r="452" spans="1:11" x14ac:dyDescent="0.35">
      <c r="A452" s="3">
        <f t="shared" si="57"/>
        <v>17500</v>
      </c>
      <c r="B452" s="3">
        <f t="shared" si="51"/>
        <v>105</v>
      </c>
      <c r="C452" s="38">
        <f t="shared" si="55"/>
        <v>47.945205479452056</v>
      </c>
      <c r="D452" s="6">
        <f t="shared" si="52"/>
        <v>105</v>
      </c>
      <c r="E452" s="6"/>
      <c r="F452" s="6">
        <f t="shared" si="53"/>
        <v>175</v>
      </c>
      <c r="G452" s="7">
        <f t="shared" si="56"/>
        <v>3</v>
      </c>
      <c r="H452" s="41" cm="1">
        <f t="array" ref="H452">INDEX(Archetypes!$F$8:$F$16,$G452)</f>
        <v>163.1</v>
      </c>
      <c r="I452" s="25">
        <f>1*(COUNTIFS($A$18:$A452,$A452,$F$18:$F452,$F452,$G$18:$G452,$G452)=1)</f>
        <v>1</v>
      </c>
      <c r="J452" s="7">
        <f t="shared" si="50"/>
        <v>0</v>
      </c>
      <c r="K452">
        <f t="shared" si="54"/>
        <v>0</v>
      </c>
    </row>
    <row r="453" spans="1:11" x14ac:dyDescent="0.35">
      <c r="A453" s="3">
        <f t="shared" si="57"/>
        <v>17500</v>
      </c>
      <c r="B453" s="3">
        <f t="shared" si="51"/>
        <v>105</v>
      </c>
      <c r="C453" s="38">
        <f t="shared" si="55"/>
        <v>47.945205479452056</v>
      </c>
      <c r="D453" s="6">
        <f t="shared" si="52"/>
        <v>105</v>
      </c>
      <c r="E453" s="6"/>
      <c r="F453" s="6">
        <f t="shared" si="53"/>
        <v>175</v>
      </c>
      <c r="G453" s="7">
        <f t="shared" si="56"/>
        <v>4</v>
      </c>
      <c r="H453" s="79" cm="1">
        <f t="array" ref="H453">INDEX(Archetypes!$F$8:$F$16,$G453)</f>
        <v>188.9</v>
      </c>
      <c r="I453" s="25">
        <f>1*(COUNTIFS($A$18:$A453,$A453,$F$18:$F453,$F453,$G$18:$G453,$G453)=1)</f>
        <v>1</v>
      </c>
      <c r="J453" s="7">
        <f t="shared" si="50"/>
        <v>1</v>
      </c>
      <c r="K453">
        <f t="shared" si="54"/>
        <v>1</v>
      </c>
    </row>
    <row r="454" spans="1:11" x14ac:dyDescent="0.35">
      <c r="A454" s="3">
        <f t="shared" si="57"/>
        <v>17500</v>
      </c>
      <c r="B454" s="3">
        <f t="shared" si="51"/>
        <v>105</v>
      </c>
      <c r="C454" s="38">
        <f t="shared" si="55"/>
        <v>47.945205479452056</v>
      </c>
      <c r="D454" s="6">
        <f t="shared" si="52"/>
        <v>105</v>
      </c>
      <c r="E454" s="6"/>
      <c r="F454" s="6">
        <f t="shared" si="53"/>
        <v>175</v>
      </c>
      <c r="G454" s="7">
        <f t="shared" si="56"/>
        <v>5</v>
      </c>
      <c r="H454" s="79" cm="1">
        <f t="array" ref="H454">INDEX(Archetypes!$F$8:$F$16,$G454)</f>
        <v>213.7</v>
      </c>
      <c r="I454" s="25">
        <f>1*(COUNTIFS($A$18:$A454,$A454,$F$18:$F454,$F454,$G$18:$G454,$G454)=1)</f>
        <v>1</v>
      </c>
      <c r="J454" s="7">
        <f t="shared" si="50"/>
        <v>1</v>
      </c>
      <c r="K454">
        <f t="shared" si="54"/>
        <v>1</v>
      </c>
    </row>
    <row r="455" spans="1:11" x14ac:dyDescent="0.35">
      <c r="A455" s="3">
        <f t="shared" si="57"/>
        <v>17500</v>
      </c>
      <c r="B455" s="3">
        <f t="shared" si="51"/>
        <v>105</v>
      </c>
      <c r="C455" s="38">
        <f t="shared" si="55"/>
        <v>47.945205479452056</v>
      </c>
      <c r="D455" s="6">
        <f t="shared" si="52"/>
        <v>105</v>
      </c>
      <c r="E455" s="6"/>
      <c r="F455" s="6">
        <f t="shared" si="53"/>
        <v>175</v>
      </c>
      <c r="G455" s="7">
        <f t="shared" si="56"/>
        <v>6</v>
      </c>
      <c r="H455" s="79" cm="1">
        <f t="array" ref="H455">INDEX(Archetypes!$F$8:$F$16,$G455)</f>
        <v>239.1</v>
      </c>
      <c r="I455" s="25">
        <f>1*(COUNTIFS($A$18:$A455,$A455,$F$18:$F455,$F455,$G$18:$G455,$G455)=1)</f>
        <v>1</v>
      </c>
      <c r="J455" s="7">
        <f t="shared" si="50"/>
        <v>1</v>
      </c>
      <c r="K455">
        <f t="shared" si="54"/>
        <v>1</v>
      </c>
    </row>
    <row r="456" spans="1:11" x14ac:dyDescent="0.35">
      <c r="A456" s="3">
        <f t="shared" si="57"/>
        <v>17500</v>
      </c>
      <c r="B456" s="3">
        <f t="shared" si="51"/>
        <v>105</v>
      </c>
      <c r="C456" s="38">
        <f t="shared" si="55"/>
        <v>47.945205479452056</v>
      </c>
      <c r="D456" s="6">
        <f t="shared" si="52"/>
        <v>105</v>
      </c>
      <c r="E456" s="6"/>
      <c r="F456" s="6">
        <f t="shared" si="53"/>
        <v>175</v>
      </c>
      <c r="G456" s="7">
        <f t="shared" si="56"/>
        <v>7</v>
      </c>
      <c r="H456" s="79" cm="1">
        <f t="array" ref="H456">INDEX(Archetypes!$F$8:$F$16,$G456)</f>
        <v>262.60000000000002</v>
      </c>
      <c r="I456" s="25">
        <f>1*(COUNTIFS($A$18:$A456,$A456,$F$18:$F456,$F456,$G$18:$G456,$G456)=1)</f>
        <v>1</v>
      </c>
      <c r="J456" s="7">
        <f t="shared" si="50"/>
        <v>1</v>
      </c>
      <c r="K456">
        <f t="shared" si="54"/>
        <v>1</v>
      </c>
    </row>
    <row r="457" spans="1:11" x14ac:dyDescent="0.35">
      <c r="A457" s="3">
        <f t="shared" si="57"/>
        <v>17500</v>
      </c>
      <c r="B457" s="3">
        <f t="shared" si="51"/>
        <v>105</v>
      </c>
      <c r="C457" s="38">
        <f t="shared" si="55"/>
        <v>47.945205479452056</v>
      </c>
      <c r="D457" s="6">
        <f t="shared" si="52"/>
        <v>105</v>
      </c>
      <c r="E457" s="6"/>
      <c r="F457" s="6">
        <f t="shared" si="53"/>
        <v>175</v>
      </c>
      <c r="G457" s="7">
        <f t="shared" si="56"/>
        <v>8</v>
      </c>
      <c r="H457" s="79" cm="1">
        <f t="array" ref="H457">INDEX(Archetypes!$F$8:$F$16,$G457)</f>
        <v>285.8</v>
      </c>
      <c r="I457" s="25">
        <f>1*(COUNTIFS($A$18:$A457,$A457,$F$18:$F457,$F457,$G$18:$G457,$G457)=1)</f>
        <v>1</v>
      </c>
      <c r="J457" s="7">
        <f t="shared" si="50"/>
        <v>1</v>
      </c>
      <c r="K457">
        <f t="shared" si="54"/>
        <v>1</v>
      </c>
    </row>
    <row r="458" spans="1:11" x14ac:dyDescent="0.35">
      <c r="A458" s="3">
        <f t="shared" si="57"/>
        <v>17500</v>
      </c>
      <c r="B458" s="3">
        <f t="shared" si="51"/>
        <v>105</v>
      </c>
      <c r="C458" s="38">
        <f t="shared" si="55"/>
        <v>47.945205479452056</v>
      </c>
      <c r="D458" s="6">
        <f t="shared" si="52"/>
        <v>105</v>
      </c>
      <c r="E458" s="6"/>
      <c r="F458" s="6">
        <f t="shared" si="53"/>
        <v>175</v>
      </c>
      <c r="G458" s="7">
        <f t="shared" si="56"/>
        <v>9</v>
      </c>
      <c r="H458" s="79" cm="1">
        <f t="array" ref="H458">INDEX(Archetypes!$F$8:$F$16,$G458)</f>
        <v>312.60000000000002</v>
      </c>
      <c r="I458" s="25">
        <f>1*(COUNTIFS($A$18:$A458,$A458,$F$18:$F458,$F458,$G$18:$G458,$G458)=1)</f>
        <v>1</v>
      </c>
      <c r="J458" s="7">
        <f t="shared" si="50"/>
        <v>1</v>
      </c>
      <c r="K458">
        <f t="shared" si="54"/>
        <v>1</v>
      </c>
    </row>
    <row r="459" spans="1:11" x14ac:dyDescent="0.35">
      <c r="A459" s="3">
        <f t="shared" si="57"/>
        <v>17500</v>
      </c>
      <c r="B459" s="3">
        <f t="shared" si="51"/>
        <v>120</v>
      </c>
      <c r="C459" s="38">
        <f t="shared" si="55"/>
        <v>47.945205479452056</v>
      </c>
      <c r="D459" s="6">
        <f t="shared" si="52"/>
        <v>120</v>
      </c>
      <c r="E459" s="6"/>
      <c r="F459" s="6">
        <f t="shared" si="53"/>
        <v>200</v>
      </c>
      <c r="G459" s="7">
        <f t="shared" si="56"/>
        <v>1</v>
      </c>
      <c r="H459" s="41" cm="1">
        <f t="array" ref="H459">INDEX(Archetypes!$F$8:$F$16,$G459)</f>
        <v>113.9</v>
      </c>
      <c r="I459" s="25">
        <f>1*(COUNTIFS($A$18:$A459,$A459,$F$18:$F459,$F459,$G$18:$G459,$G459)=1)</f>
        <v>1</v>
      </c>
      <c r="J459" s="7">
        <f t="shared" si="50"/>
        <v>0</v>
      </c>
      <c r="K459">
        <f t="shared" si="54"/>
        <v>0</v>
      </c>
    </row>
    <row r="460" spans="1:11" x14ac:dyDescent="0.35">
      <c r="A460" s="3">
        <f t="shared" si="57"/>
        <v>17500</v>
      </c>
      <c r="B460" s="3">
        <f t="shared" si="51"/>
        <v>120</v>
      </c>
      <c r="C460" s="38">
        <f t="shared" si="55"/>
        <v>47.945205479452056</v>
      </c>
      <c r="D460" s="6">
        <f t="shared" si="52"/>
        <v>120</v>
      </c>
      <c r="E460" s="6"/>
      <c r="F460" s="6">
        <f t="shared" si="53"/>
        <v>200</v>
      </c>
      <c r="G460" s="7">
        <f t="shared" si="56"/>
        <v>2</v>
      </c>
      <c r="H460" s="41" cm="1">
        <f t="array" ref="H460">INDEX(Archetypes!$F$8:$F$16,$G460)</f>
        <v>137.5</v>
      </c>
      <c r="I460" s="25">
        <f>1*(COUNTIFS($A$18:$A460,$A460,$F$18:$F460,$F460,$G$18:$G460,$G460)=1)</f>
        <v>1</v>
      </c>
      <c r="J460" s="7">
        <f t="shared" si="50"/>
        <v>0</v>
      </c>
      <c r="K460">
        <f t="shared" si="54"/>
        <v>0</v>
      </c>
    </row>
    <row r="461" spans="1:11" x14ac:dyDescent="0.35">
      <c r="A461" s="3">
        <f t="shared" si="57"/>
        <v>17500</v>
      </c>
      <c r="B461" s="3">
        <f t="shared" si="51"/>
        <v>120</v>
      </c>
      <c r="C461" s="38">
        <f t="shared" si="55"/>
        <v>47.945205479452056</v>
      </c>
      <c r="D461" s="6">
        <f t="shared" si="52"/>
        <v>120</v>
      </c>
      <c r="E461" s="6"/>
      <c r="F461" s="6">
        <f t="shared" si="53"/>
        <v>200</v>
      </c>
      <c r="G461" s="7">
        <f t="shared" si="56"/>
        <v>3</v>
      </c>
      <c r="H461" s="41" cm="1">
        <f t="array" ref="H461">INDEX(Archetypes!$F$8:$F$16,$G461)</f>
        <v>163.1</v>
      </c>
      <c r="I461" s="25">
        <f>1*(COUNTIFS($A$18:$A461,$A461,$F$18:$F461,$F461,$G$18:$G461,$G461)=1)</f>
        <v>1</v>
      </c>
      <c r="J461" s="7">
        <f t="shared" si="50"/>
        <v>0</v>
      </c>
      <c r="K461">
        <f t="shared" si="54"/>
        <v>0</v>
      </c>
    </row>
    <row r="462" spans="1:11" x14ac:dyDescent="0.35">
      <c r="A462" s="3">
        <f t="shared" si="57"/>
        <v>17500</v>
      </c>
      <c r="B462" s="3">
        <f t="shared" si="51"/>
        <v>120</v>
      </c>
      <c r="C462" s="38">
        <f t="shared" si="55"/>
        <v>47.945205479452056</v>
      </c>
      <c r="D462" s="6">
        <f t="shared" si="52"/>
        <v>120</v>
      </c>
      <c r="E462" s="6"/>
      <c r="F462" s="6">
        <f t="shared" si="53"/>
        <v>200</v>
      </c>
      <c r="G462" s="7">
        <f t="shared" si="56"/>
        <v>4</v>
      </c>
      <c r="H462" s="41" cm="1">
        <f t="array" ref="H462">INDEX(Archetypes!$F$8:$F$16,$G462)</f>
        <v>188.9</v>
      </c>
      <c r="I462" s="25">
        <f>1*(COUNTIFS($A$18:$A462,$A462,$F$18:$F462,$F462,$G$18:$G462,$G462)=1)</f>
        <v>1</v>
      </c>
      <c r="J462" s="7">
        <f t="shared" si="50"/>
        <v>0</v>
      </c>
      <c r="K462">
        <f t="shared" si="54"/>
        <v>0</v>
      </c>
    </row>
    <row r="463" spans="1:11" x14ac:dyDescent="0.35">
      <c r="A463" s="3">
        <f t="shared" si="57"/>
        <v>17500</v>
      </c>
      <c r="B463" s="3">
        <f t="shared" si="51"/>
        <v>120</v>
      </c>
      <c r="C463" s="38">
        <f t="shared" si="55"/>
        <v>47.945205479452056</v>
      </c>
      <c r="D463" s="6">
        <f t="shared" si="52"/>
        <v>120</v>
      </c>
      <c r="E463" s="6"/>
      <c r="F463" s="6">
        <f t="shared" si="53"/>
        <v>200</v>
      </c>
      <c r="G463" s="7">
        <f t="shared" si="56"/>
        <v>5</v>
      </c>
      <c r="H463" s="79" cm="1">
        <f t="array" ref="H463">INDEX(Archetypes!$F$8:$F$16,$G463)</f>
        <v>213.7</v>
      </c>
      <c r="I463" s="25">
        <f>1*(COUNTIFS($A$18:$A463,$A463,$F$18:$F463,$F463,$G$18:$G463,$G463)=1)</f>
        <v>1</v>
      </c>
      <c r="J463" s="7">
        <f t="shared" si="50"/>
        <v>1</v>
      </c>
      <c r="K463">
        <f t="shared" si="54"/>
        <v>1</v>
      </c>
    </row>
    <row r="464" spans="1:11" x14ac:dyDescent="0.35">
      <c r="A464" s="3">
        <f t="shared" si="57"/>
        <v>17500</v>
      </c>
      <c r="B464" s="3">
        <f t="shared" si="51"/>
        <v>120</v>
      </c>
      <c r="C464" s="38">
        <f t="shared" si="55"/>
        <v>47.945205479452056</v>
      </c>
      <c r="D464" s="6">
        <f t="shared" si="52"/>
        <v>120</v>
      </c>
      <c r="E464" s="6"/>
      <c r="F464" s="6">
        <f t="shared" si="53"/>
        <v>200</v>
      </c>
      <c r="G464" s="7">
        <f t="shared" si="56"/>
        <v>6</v>
      </c>
      <c r="H464" s="79" cm="1">
        <f t="array" ref="H464">INDEX(Archetypes!$F$8:$F$16,$G464)</f>
        <v>239.1</v>
      </c>
      <c r="I464" s="25">
        <f>1*(COUNTIFS($A$18:$A464,$A464,$F$18:$F464,$F464,$G$18:$G464,$G464)=1)</f>
        <v>1</v>
      </c>
      <c r="J464" s="7">
        <f t="shared" si="50"/>
        <v>1</v>
      </c>
      <c r="K464">
        <f t="shared" si="54"/>
        <v>1</v>
      </c>
    </row>
    <row r="465" spans="1:11" x14ac:dyDescent="0.35">
      <c r="A465" s="3">
        <f t="shared" si="57"/>
        <v>17500</v>
      </c>
      <c r="B465" s="3">
        <f t="shared" si="51"/>
        <v>120</v>
      </c>
      <c r="C465" s="38">
        <f t="shared" si="55"/>
        <v>47.945205479452056</v>
      </c>
      <c r="D465" s="6">
        <f t="shared" si="52"/>
        <v>120</v>
      </c>
      <c r="E465" s="6"/>
      <c r="F465" s="6">
        <f t="shared" si="53"/>
        <v>200</v>
      </c>
      <c r="G465" s="7">
        <f t="shared" si="56"/>
        <v>7</v>
      </c>
      <c r="H465" s="79" cm="1">
        <f t="array" ref="H465">INDEX(Archetypes!$F$8:$F$16,$G465)</f>
        <v>262.60000000000002</v>
      </c>
      <c r="I465" s="25">
        <f>1*(COUNTIFS($A$18:$A465,$A465,$F$18:$F465,$F465,$G$18:$G465,$G465)=1)</f>
        <v>1</v>
      </c>
      <c r="J465" s="7">
        <f t="shared" si="50"/>
        <v>1</v>
      </c>
      <c r="K465">
        <f t="shared" si="54"/>
        <v>1</v>
      </c>
    </row>
    <row r="466" spans="1:11" x14ac:dyDescent="0.35">
      <c r="A466" s="3">
        <f t="shared" si="57"/>
        <v>17500</v>
      </c>
      <c r="B466" s="3">
        <f t="shared" si="51"/>
        <v>120</v>
      </c>
      <c r="C466" s="38">
        <f t="shared" si="55"/>
        <v>47.945205479452056</v>
      </c>
      <c r="D466" s="6">
        <f t="shared" si="52"/>
        <v>120</v>
      </c>
      <c r="E466" s="6"/>
      <c r="F466" s="6">
        <f t="shared" si="53"/>
        <v>200</v>
      </c>
      <c r="G466" s="7">
        <f t="shared" si="56"/>
        <v>8</v>
      </c>
      <c r="H466" s="79" cm="1">
        <f t="array" ref="H466">INDEX(Archetypes!$F$8:$F$16,$G466)</f>
        <v>285.8</v>
      </c>
      <c r="I466" s="25">
        <f>1*(COUNTIFS($A$18:$A466,$A466,$F$18:$F466,$F466,$G$18:$G466,$G466)=1)</f>
        <v>1</v>
      </c>
      <c r="J466" s="7">
        <f t="shared" ref="J466:J529" si="58">1*(H466&gt;=F466)</f>
        <v>1</v>
      </c>
      <c r="K466">
        <f t="shared" si="54"/>
        <v>1</v>
      </c>
    </row>
    <row r="467" spans="1:11" x14ac:dyDescent="0.35">
      <c r="A467" s="3">
        <f t="shared" si="57"/>
        <v>17500</v>
      </c>
      <c r="B467" s="3">
        <f t="shared" ref="B467:B530" si="59">IF(G466=9,IF(B466=180,60,B466+15),B466)</f>
        <v>120</v>
      </c>
      <c r="C467" s="38">
        <f t="shared" si="55"/>
        <v>47.945205479452056</v>
      </c>
      <c r="D467" s="6">
        <f t="shared" ref="D467:D530" si="60">ROUND(MAX(B467,A467/365),1)</f>
        <v>120</v>
      </c>
      <c r="E467" s="6"/>
      <c r="F467" s="6">
        <f t="shared" ref="F467:F530" si="61">ROUND(D467/0.6,1)</f>
        <v>200</v>
      </c>
      <c r="G467" s="7">
        <f t="shared" si="56"/>
        <v>9</v>
      </c>
      <c r="H467" s="79" cm="1">
        <f t="array" ref="H467">INDEX(Archetypes!$F$8:$F$16,$G467)</f>
        <v>312.60000000000002</v>
      </c>
      <c r="I467" s="25">
        <f>1*(COUNTIFS($A$18:$A467,$A467,$F$18:$F467,$F467,$G$18:$G467,$G467)=1)</f>
        <v>1</v>
      </c>
      <c r="J467" s="7">
        <f t="shared" si="58"/>
        <v>1</v>
      </c>
      <c r="K467">
        <f t="shared" ref="K467:K530" si="62">I467*J467</f>
        <v>1</v>
      </c>
    </row>
    <row r="468" spans="1:11" x14ac:dyDescent="0.35">
      <c r="A468" s="3">
        <f t="shared" si="57"/>
        <v>17500</v>
      </c>
      <c r="B468" s="3">
        <f t="shared" si="59"/>
        <v>135</v>
      </c>
      <c r="C468" s="38">
        <f t="shared" ref="C468:C531" si="63">A468/365</f>
        <v>47.945205479452056</v>
      </c>
      <c r="D468" s="6">
        <f t="shared" si="60"/>
        <v>135</v>
      </c>
      <c r="E468" s="6"/>
      <c r="F468" s="6">
        <f t="shared" si="61"/>
        <v>225</v>
      </c>
      <c r="G468" s="7">
        <f t="shared" ref="G468:G531" si="64">IF(G467=9,1,G467+1)</f>
        <v>1</v>
      </c>
      <c r="H468" s="41" cm="1">
        <f t="array" ref="H468">INDEX(Archetypes!$F$8:$F$16,$G468)</f>
        <v>113.9</v>
      </c>
      <c r="I468" s="25">
        <f>1*(COUNTIFS($A$18:$A468,$A468,$F$18:$F468,$F468,$G$18:$G468,$G468)=1)</f>
        <v>1</v>
      </c>
      <c r="J468" s="7">
        <f t="shared" si="58"/>
        <v>0</v>
      </c>
      <c r="K468">
        <f t="shared" si="62"/>
        <v>0</v>
      </c>
    </row>
    <row r="469" spans="1:11" x14ac:dyDescent="0.35">
      <c r="A469" s="3">
        <f t="shared" ref="A469:A532" si="65">IF(G468=9,IF(B463=180,IF(A468=40000,2500,A468+2500),A468),A468)</f>
        <v>17500</v>
      </c>
      <c r="B469" s="3">
        <f t="shared" si="59"/>
        <v>135</v>
      </c>
      <c r="C469" s="38">
        <f t="shared" si="63"/>
        <v>47.945205479452056</v>
      </c>
      <c r="D469" s="6">
        <f t="shared" si="60"/>
        <v>135</v>
      </c>
      <c r="E469" s="6"/>
      <c r="F469" s="6">
        <f t="shared" si="61"/>
        <v>225</v>
      </c>
      <c r="G469" s="7">
        <f t="shared" si="64"/>
        <v>2</v>
      </c>
      <c r="H469" s="41" cm="1">
        <f t="array" ref="H469">INDEX(Archetypes!$F$8:$F$16,$G469)</f>
        <v>137.5</v>
      </c>
      <c r="I469" s="25">
        <f>1*(COUNTIFS($A$18:$A469,$A469,$F$18:$F469,$F469,$G$18:$G469,$G469)=1)</f>
        <v>1</v>
      </c>
      <c r="J469" s="7">
        <f t="shared" si="58"/>
        <v>0</v>
      </c>
      <c r="K469">
        <f t="shared" si="62"/>
        <v>0</v>
      </c>
    </row>
    <row r="470" spans="1:11" x14ac:dyDescent="0.35">
      <c r="A470" s="3">
        <f t="shared" si="65"/>
        <v>17500</v>
      </c>
      <c r="B470" s="3">
        <f t="shared" si="59"/>
        <v>135</v>
      </c>
      <c r="C470" s="38">
        <f t="shared" si="63"/>
        <v>47.945205479452056</v>
      </c>
      <c r="D470" s="6">
        <f t="shared" si="60"/>
        <v>135</v>
      </c>
      <c r="E470" s="6"/>
      <c r="F470" s="6">
        <f t="shared" si="61"/>
        <v>225</v>
      </c>
      <c r="G470" s="7">
        <f t="shared" si="64"/>
        <v>3</v>
      </c>
      <c r="H470" s="41" cm="1">
        <f t="array" ref="H470">INDEX(Archetypes!$F$8:$F$16,$G470)</f>
        <v>163.1</v>
      </c>
      <c r="I470" s="25">
        <f>1*(COUNTIFS($A$18:$A470,$A470,$F$18:$F470,$F470,$G$18:$G470,$G470)=1)</f>
        <v>1</v>
      </c>
      <c r="J470" s="7">
        <f t="shared" si="58"/>
        <v>0</v>
      </c>
      <c r="K470">
        <f t="shared" si="62"/>
        <v>0</v>
      </c>
    </row>
    <row r="471" spans="1:11" x14ac:dyDescent="0.35">
      <c r="A471" s="3">
        <f t="shared" si="65"/>
        <v>17500</v>
      </c>
      <c r="B471" s="3">
        <f t="shared" si="59"/>
        <v>135</v>
      </c>
      <c r="C471" s="38">
        <f t="shared" si="63"/>
        <v>47.945205479452056</v>
      </c>
      <c r="D471" s="6">
        <f t="shared" si="60"/>
        <v>135</v>
      </c>
      <c r="E471" s="6"/>
      <c r="F471" s="6">
        <f t="shared" si="61"/>
        <v>225</v>
      </c>
      <c r="G471" s="7">
        <f t="shared" si="64"/>
        <v>4</v>
      </c>
      <c r="H471" s="41" cm="1">
        <f t="array" ref="H471">INDEX(Archetypes!$F$8:$F$16,$G471)</f>
        <v>188.9</v>
      </c>
      <c r="I471" s="25">
        <f>1*(COUNTIFS($A$18:$A471,$A471,$F$18:$F471,$F471,$G$18:$G471,$G471)=1)</f>
        <v>1</v>
      </c>
      <c r="J471" s="7">
        <f t="shared" si="58"/>
        <v>0</v>
      </c>
      <c r="K471">
        <f t="shared" si="62"/>
        <v>0</v>
      </c>
    </row>
    <row r="472" spans="1:11" x14ac:dyDescent="0.35">
      <c r="A472" s="3">
        <f t="shared" si="65"/>
        <v>17500</v>
      </c>
      <c r="B472" s="3">
        <f t="shared" si="59"/>
        <v>135</v>
      </c>
      <c r="C472" s="38">
        <f t="shared" si="63"/>
        <v>47.945205479452056</v>
      </c>
      <c r="D472" s="6">
        <f t="shared" si="60"/>
        <v>135</v>
      </c>
      <c r="E472" s="6"/>
      <c r="F472" s="6">
        <f t="shared" si="61"/>
        <v>225</v>
      </c>
      <c r="G472" s="7">
        <f t="shared" si="64"/>
        <v>5</v>
      </c>
      <c r="H472" s="41" cm="1">
        <f t="array" ref="H472">INDEX(Archetypes!$F$8:$F$16,$G472)</f>
        <v>213.7</v>
      </c>
      <c r="I472" s="25">
        <f>1*(COUNTIFS($A$18:$A472,$A472,$F$18:$F472,$F472,$G$18:$G472,$G472)=1)</f>
        <v>1</v>
      </c>
      <c r="J472" s="7">
        <f t="shared" si="58"/>
        <v>0</v>
      </c>
      <c r="K472">
        <f t="shared" si="62"/>
        <v>0</v>
      </c>
    </row>
    <row r="473" spans="1:11" x14ac:dyDescent="0.35">
      <c r="A473" s="3">
        <f t="shared" si="65"/>
        <v>17500</v>
      </c>
      <c r="B473" s="3">
        <f t="shared" si="59"/>
        <v>135</v>
      </c>
      <c r="C473" s="38">
        <f t="shared" si="63"/>
        <v>47.945205479452056</v>
      </c>
      <c r="D473" s="6">
        <f t="shared" si="60"/>
        <v>135</v>
      </c>
      <c r="E473" s="6"/>
      <c r="F473" s="6">
        <f t="shared" si="61"/>
        <v>225</v>
      </c>
      <c r="G473" s="7">
        <f t="shared" si="64"/>
        <v>6</v>
      </c>
      <c r="H473" s="79" cm="1">
        <f t="array" ref="H473">INDEX(Archetypes!$F$8:$F$16,$G473)</f>
        <v>239.1</v>
      </c>
      <c r="I473" s="25">
        <f>1*(COUNTIFS($A$18:$A473,$A473,$F$18:$F473,$F473,$G$18:$G473,$G473)=1)</f>
        <v>1</v>
      </c>
      <c r="J473" s="7">
        <f t="shared" si="58"/>
        <v>1</v>
      </c>
      <c r="K473">
        <f t="shared" si="62"/>
        <v>1</v>
      </c>
    </row>
    <row r="474" spans="1:11" x14ac:dyDescent="0.35">
      <c r="A474" s="3">
        <f t="shared" si="65"/>
        <v>17500</v>
      </c>
      <c r="B474" s="3">
        <f t="shared" si="59"/>
        <v>135</v>
      </c>
      <c r="C474" s="38">
        <f t="shared" si="63"/>
        <v>47.945205479452056</v>
      </c>
      <c r="D474" s="6">
        <f t="shared" si="60"/>
        <v>135</v>
      </c>
      <c r="E474" s="6"/>
      <c r="F474" s="6">
        <f t="shared" si="61"/>
        <v>225</v>
      </c>
      <c r="G474" s="7">
        <f t="shared" si="64"/>
        <v>7</v>
      </c>
      <c r="H474" s="79" cm="1">
        <f t="array" ref="H474">INDEX(Archetypes!$F$8:$F$16,$G474)</f>
        <v>262.60000000000002</v>
      </c>
      <c r="I474" s="25">
        <f>1*(COUNTIFS($A$18:$A474,$A474,$F$18:$F474,$F474,$G$18:$G474,$G474)=1)</f>
        <v>1</v>
      </c>
      <c r="J474" s="7">
        <f t="shared" si="58"/>
        <v>1</v>
      </c>
      <c r="K474">
        <f t="shared" si="62"/>
        <v>1</v>
      </c>
    </row>
    <row r="475" spans="1:11" x14ac:dyDescent="0.35">
      <c r="A475" s="3">
        <f t="shared" si="65"/>
        <v>17500</v>
      </c>
      <c r="B475" s="3">
        <f t="shared" si="59"/>
        <v>135</v>
      </c>
      <c r="C475" s="38">
        <f t="shared" si="63"/>
        <v>47.945205479452056</v>
      </c>
      <c r="D475" s="6">
        <f t="shared" si="60"/>
        <v>135</v>
      </c>
      <c r="E475" s="6"/>
      <c r="F475" s="6">
        <f t="shared" si="61"/>
        <v>225</v>
      </c>
      <c r="G475" s="7">
        <f t="shared" si="64"/>
        <v>8</v>
      </c>
      <c r="H475" s="79" cm="1">
        <f t="array" ref="H475">INDEX(Archetypes!$F$8:$F$16,$G475)</f>
        <v>285.8</v>
      </c>
      <c r="I475" s="25">
        <f>1*(COUNTIFS($A$18:$A475,$A475,$F$18:$F475,$F475,$G$18:$G475,$G475)=1)</f>
        <v>1</v>
      </c>
      <c r="J475" s="7">
        <f t="shared" si="58"/>
        <v>1</v>
      </c>
      <c r="K475">
        <f t="shared" si="62"/>
        <v>1</v>
      </c>
    </row>
    <row r="476" spans="1:11" x14ac:dyDescent="0.35">
      <c r="A476" s="3">
        <f t="shared" si="65"/>
        <v>17500</v>
      </c>
      <c r="B476" s="3">
        <f t="shared" si="59"/>
        <v>135</v>
      </c>
      <c r="C476" s="38">
        <f t="shared" si="63"/>
        <v>47.945205479452056</v>
      </c>
      <c r="D476" s="6">
        <f t="shared" si="60"/>
        <v>135</v>
      </c>
      <c r="E476" s="6"/>
      <c r="F476" s="6">
        <f t="shared" si="61"/>
        <v>225</v>
      </c>
      <c r="G476" s="7">
        <f t="shared" si="64"/>
        <v>9</v>
      </c>
      <c r="H476" s="79" cm="1">
        <f t="array" ref="H476">INDEX(Archetypes!$F$8:$F$16,$G476)</f>
        <v>312.60000000000002</v>
      </c>
      <c r="I476" s="25">
        <f>1*(COUNTIFS($A$18:$A476,$A476,$F$18:$F476,$F476,$G$18:$G476,$G476)=1)</f>
        <v>1</v>
      </c>
      <c r="J476" s="7">
        <f t="shared" si="58"/>
        <v>1</v>
      </c>
      <c r="K476">
        <f t="shared" si="62"/>
        <v>1</v>
      </c>
    </row>
    <row r="477" spans="1:11" x14ac:dyDescent="0.35">
      <c r="A477" s="3">
        <f t="shared" si="65"/>
        <v>17500</v>
      </c>
      <c r="B477" s="3">
        <f t="shared" si="59"/>
        <v>150</v>
      </c>
      <c r="C477" s="38">
        <f t="shared" si="63"/>
        <v>47.945205479452056</v>
      </c>
      <c r="D477" s="6">
        <f t="shared" si="60"/>
        <v>150</v>
      </c>
      <c r="E477" s="6"/>
      <c r="F477" s="6">
        <f t="shared" si="61"/>
        <v>250</v>
      </c>
      <c r="G477" s="7">
        <f t="shared" si="64"/>
        <v>1</v>
      </c>
      <c r="H477" s="41" cm="1">
        <f t="array" ref="H477">INDEX(Archetypes!$F$8:$F$16,$G477)</f>
        <v>113.9</v>
      </c>
      <c r="I477" s="25">
        <f>1*(COUNTIFS($A$18:$A477,$A477,$F$18:$F477,$F477,$G$18:$G477,$G477)=1)</f>
        <v>1</v>
      </c>
      <c r="J477" s="7">
        <f t="shared" si="58"/>
        <v>0</v>
      </c>
      <c r="K477">
        <f t="shared" si="62"/>
        <v>0</v>
      </c>
    </row>
    <row r="478" spans="1:11" x14ac:dyDescent="0.35">
      <c r="A478" s="3">
        <f t="shared" si="65"/>
        <v>17500</v>
      </c>
      <c r="B478" s="3">
        <f t="shared" si="59"/>
        <v>150</v>
      </c>
      <c r="C478" s="38">
        <f t="shared" si="63"/>
        <v>47.945205479452056</v>
      </c>
      <c r="D478" s="6">
        <f t="shared" si="60"/>
        <v>150</v>
      </c>
      <c r="E478" s="6"/>
      <c r="F478" s="6">
        <f t="shared" si="61"/>
        <v>250</v>
      </c>
      <c r="G478" s="7">
        <f t="shared" si="64"/>
        <v>2</v>
      </c>
      <c r="H478" s="41" cm="1">
        <f t="array" ref="H478">INDEX(Archetypes!$F$8:$F$16,$G478)</f>
        <v>137.5</v>
      </c>
      <c r="I478" s="25">
        <f>1*(COUNTIFS($A$18:$A478,$A478,$F$18:$F478,$F478,$G$18:$G478,$G478)=1)</f>
        <v>1</v>
      </c>
      <c r="J478" s="7">
        <f t="shared" si="58"/>
        <v>0</v>
      </c>
      <c r="K478">
        <f t="shared" si="62"/>
        <v>0</v>
      </c>
    </row>
    <row r="479" spans="1:11" x14ac:dyDescent="0.35">
      <c r="A479" s="3">
        <f t="shared" si="65"/>
        <v>17500</v>
      </c>
      <c r="B479" s="3">
        <f t="shared" si="59"/>
        <v>150</v>
      </c>
      <c r="C479" s="38">
        <f t="shared" si="63"/>
        <v>47.945205479452056</v>
      </c>
      <c r="D479" s="6">
        <f t="shared" si="60"/>
        <v>150</v>
      </c>
      <c r="E479" s="6"/>
      <c r="F479" s="6">
        <f t="shared" si="61"/>
        <v>250</v>
      </c>
      <c r="G479" s="7">
        <f t="shared" si="64"/>
        <v>3</v>
      </c>
      <c r="H479" s="41" cm="1">
        <f t="array" ref="H479">INDEX(Archetypes!$F$8:$F$16,$G479)</f>
        <v>163.1</v>
      </c>
      <c r="I479" s="25">
        <f>1*(COUNTIFS($A$18:$A479,$A479,$F$18:$F479,$F479,$G$18:$G479,$G479)=1)</f>
        <v>1</v>
      </c>
      <c r="J479" s="7">
        <f t="shared" si="58"/>
        <v>0</v>
      </c>
      <c r="K479">
        <f t="shared" si="62"/>
        <v>0</v>
      </c>
    </row>
    <row r="480" spans="1:11" x14ac:dyDescent="0.35">
      <c r="A480" s="3">
        <f t="shared" si="65"/>
        <v>17500</v>
      </c>
      <c r="B480" s="3">
        <f t="shared" si="59"/>
        <v>150</v>
      </c>
      <c r="C480" s="38">
        <f t="shared" si="63"/>
        <v>47.945205479452056</v>
      </c>
      <c r="D480" s="6">
        <f t="shared" si="60"/>
        <v>150</v>
      </c>
      <c r="E480" s="6"/>
      <c r="F480" s="6">
        <f t="shared" si="61"/>
        <v>250</v>
      </c>
      <c r="G480" s="7">
        <f t="shared" si="64"/>
        <v>4</v>
      </c>
      <c r="H480" s="41" cm="1">
        <f t="array" ref="H480">INDEX(Archetypes!$F$8:$F$16,$G480)</f>
        <v>188.9</v>
      </c>
      <c r="I480" s="25">
        <f>1*(COUNTIFS($A$18:$A480,$A480,$F$18:$F480,$F480,$G$18:$G480,$G480)=1)</f>
        <v>1</v>
      </c>
      <c r="J480" s="7">
        <f t="shared" si="58"/>
        <v>0</v>
      </c>
      <c r="K480">
        <f t="shared" si="62"/>
        <v>0</v>
      </c>
    </row>
    <row r="481" spans="1:11" x14ac:dyDescent="0.35">
      <c r="A481" s="3">
        <f t="shared" si="65"/>
        <v>17500</v>
      </c>
      <c r="B481" s="3">
        <f t="shared" si="59"/>
        <v>150</v>
      </c>
      <c r="C481" s="38">
        <f t="shared" si="63"/>
        <v>47.945205479452056</v>
      </c>
      <c r="D481" s="6">
        <f t="shared" si="60"/>
        <v>150</v>
      </c>
      <c r="E481" s="6"/>
      <c r="F481" s="6">
        <f t="shared" si="61"/>
        <v>250</v>
      </c>
      <c r="G481" s="7">
        <f t="shared" si="64"/>
        <v>5</v>
      </c>
      <c r="H481" s="41" cm="1">
        <f t="array" ref="H481">INDEX(Archetypes!$F$8:$F$16,$G481)</f>
        <v>213.7</v>
      </c>
      <c r="I481" s="25">
        <f>1*(COUNTIFS($A$18:$A481,$A481,$F$18:$F481,$F481,$G$18:$G481,$G481)=1)</f>
        <v>1</v>
      </c>
      <c r="J481" s="7">
        <f t="shared" si="58"/>
        <v>0</v>
      </c>
      <c r="K481">
        <f t="shared" si="62"/>
        <v>0</v>
      </c>
    </row>
    <row r="482" spans="1:11" x14ac:dyDescent="0.35">
      <c r="A482" s="3">
        <f t="shared" si="65"/>
        <v>17500</v>
      </c>
      <c r="B482" s="3">
        <f t="shared" si="59"/>
        <v>150</v>
      </c>
      <c r="C482" s="38">
        <f t="shared" si="63"/>
        <v>47.945205479452056</v>
      </c>
      <c r="D482" s="6">
        <f t="shared" si="60"/>
        <v>150</v>
      </c>
      <c r="E482" s="6"/>
      <c r="F482" s="6">
        <f t="shared" si="61"/>
        <v>250</v>
      </c>
      <c r="G482" s="7">
        <f t="shared" si="64"/>
        <v>6</v>
      </c>
      <c r="H482" s="41" cm="1">
        <f t="array" ref="H482">INDEX(Archetypes!$F$8:$F$16,$G482)</f>
        <v>239.1</v>
      </c>
      <c r="I482" s="25">
        <f>1*(COUNTIFS($A$18:$A482,$A482,$F$18:$F482,$F482,$G$18:$G482,$G482)=1)</f>
        <v>1</v>
      </c>
      <c r="J482" s="7">
        <f t="shared" si="58"/>
        <v>0</v>
      </c>
      <c r="K482">
        <f t="shared" si="62"/>
        <v>0</v>
      </c>
    </row>
    <row r="483" spans="1:11" x14ac:dyDescent="0.35">
      <c r="A483" s="3">
        <f t="shared" si="65"/>
        <v>17500</v>
      </c>
      <c r="B483" s="3">
        <f t="shared" si="59"/>
        <v>150</v>
      </c>
      <c r="C483" s="38">
        <f t="shared" si="63"/>
        <v>47.945205479452056</v>
      </c>
      <c r="D483" s="6">
        <f t="shared" si="60"/>
        <v>150</v>
      </c>
      <c r="E483" s="6"/>
      <c r="F483" s="6">
        <f t="shared" si="61"/>
        <v>250</v>
      </c>
      <c r="G483" s="7">
        <f t="shared" si="64"/>
        <v>7</v>
      </c>
      <c r="H483" s="79" cm="1">
        <f t="array" ref="H483">INDEX(Archetypes!$F$8:$F$16,$G483)</f>
        <v>262.60000000000002</v>
      </c>
      <c r="I483" s="25">
        <f>1*(COUNTIFS($A$18:$A483,$A483,$F$18:$F483,$F483,$G$18:$G483,$G483)=1)</f>
        <v>1</v>
      </c>
      <c r="J483" s="7">
        <f t="shared" si="58"/>
        <v>1</v>
      </c>
      <c r="K483">
        <f t="shared" si="62"/>
        <v>1</v>
      </c>
    </row>
    <row r="484" spans="1:11" x14ac:dyDescent="0.35">
      <c r="A484" s="3">
        <f t="shared" si="65"/>
        <v>17500</v>
      </c>
      <c r="B484" s="3">
        <f t="shared" si="59"/>
        <v>150</v>
      </c>
      <c r="C484" s="38">
        <f t="shared" si="63"/>
        <v>47.945205479452056</v>
      </c>
      <c r="D484" s="6">
        <f t="shared" si="60"/>
        <v>150</v>
      </c>
      <c r="E484" s="6"/>
      <c r="F484" s="6">
        <f t="shared" si="61"/>
        <v>250</v>
      </c>
      <c r="G484" s="7">
        <f t="shared" si="64"/>
        <v>8</v>
      </c>
      <c r="H484" s="79" cm="1">
        <f t="array" ref="H484">INDEX(Archetypes!$F$8:$F$16,$G484)</f>
        <v>285.8</v>
      </c>
      <c r="I484" s="25">
        <f>1*(COUNTIFS($A$18:$A484,$A484,$F$18:$F484,$F484,$G$18:$G484,$G484)=1)</f>
        <v>1</v>
      </c>
      <c r="J484" s="7">
        <f t="shared" si="58"/>
        <v>1</v>
      </c>
      <c r="K484">
        <f t="shared" si="62"/>
        <v>1</v>
      </c>
    </row>
    <row r="485" spans="1:11" x14ac:dyDescent="0.35">
      <c r="A485" s="3">
        <f t="shared" si="65"/>
        <v>17500</v>
      </c>
      <c r="B485" s="3">
        <f t="shared" si="59"/>
        <v>150</v>
      </c>
      <c r="C485" s="38">
        <f t="shared" si="63"/>
        <v>47.945205479452056</v>
      </c>
      <c r="D485" s="6">
        <f t="shared" si="60"/>
        <v>150</v>
      </c>
      <c r="E485" s="6"/>
      <c r="F485" s="6">
        <f t="shared" si="61"/>
        <v>250</v>
      </c>
      <c r="G485" s="7">
        <f t="shared" si="64"/>
        <v>9</v>
      </c>
      <c r="H485" s="79" cm="1">
        <f t="array" ref="H485">INDEX(Archetypes!$F$8:$F$16,$G485)</f>
        <v>312.60000000000002</v>
      </c>
      <c r="I485" s="25">
        <f>1*(COUNTIFS($A$18:$A485,$A485,$F$18:$F485,$F485,$G$18:$G485,$G485)=1)</f>
        <v>1</v>
      </c>
      <c r="J485" s="7">
        <f t="shared" si="58"/>
        <v>1</v>
      </c>
      <c r="K485">
        <f t="shared" si="62"/>
        <v>1</v>
      </c>
    </row>
    <row r="486" spans="1:11" x14ac:dyDescent="0.35">
      <c r="A486" s="3">
        <f t="shared" si="65"/>
        <v>17500</v>
      </c>
      <c r="B486" s="3">
        <f t="shared" si="59"/>
        <v>165</v>
      </c>
      <c r="C486" s="38">
        <f t="shared" si="63"/>
        <v>47.945205479452056</v>
      </c>
      <c r="D486" s="6">
        <f t="shared" si="60"/>
        <v>165</v>
      </c>
      <c r="E486" s="6"/>
      <c r="F486" s="6">
        <f t="shared" si="61"/>
        <v>275</v>
      </c>
      <c r="G486" s="7">
        <f t="shared" si="64"/>
        <v>1</v>
      </c>
      <c r="H486" s="41" cm="1">
        <f t="array" ref="H486">INDEX(Archetypes!$F$8:$F$16,$G486)</f>
        <v>113.9</v>
      </c>
      <c r="I486" s="25">
        <f>1*(COUNTIFS($A$18:$A486,$A486,$F$18:$F486,$F486,$G$18:$G486,$G486)=1)</f>
        <v>1</v>
      </c>
      <c r="J486" s="7">
        <f t="shared" si="58"/>
        <v>0</v>
      </c>
      <c r="K486">
        <f t="shared" si="62"/>
        <v>0</v>
      </c>
    </row>
    <row r="487" spans="1:11" x14ac:dyDescent="0.35">
      <c r="A487" s="3">
        <f t="shared" si="65"/>
        <v>17500</v>
      </c>
      <c r="B487" s="3">
        <f t="shared" si="59"/>
        <v>165</v>
      </c>
      <c r="C487" s="38">
        <f t="shared" si="63"/>
        <v>47.945205479452056</v>
      </c>
      <c r="D487" s="6">
        <f t="shared" si="60"/>
        <v>165</v>
      </c>
      <c r="E487" s="6"/>
      <c r="F487" s="6">
        <f t="shared" si="61"/>
        <v>275</v>
      </c>
      <c r="G487" s="7">
        <f t="shared" si="64"/>
        <v>2</v>
      </c>
      <c r="H487" s="41" cm="1">
        <f t="array" ref="H487">INDEX(Archetypes!$F$8:$F$16,$G487)</f>
        <v>137.5</v>
      </c>
      <c r="I487" s="25">
        <f>1*(COUNTIFS($A$18:$A487,$A487,$F$18:$F487,$F487,$G$18:$G487,$G487)=1)</f>
        <v>1</v>
      </c>
      <c r="J487" s="7">
        <f t="shared" si="58"/>
        <v>0</v>
      </c>
      <c r="K487">
        <f t="shared" si="62"/>
        <v>0</v>
      </c>
    </row>
    <row r="488" spans="1:11" x14ac:dyDescent="0.35">
      <c r="A488" s="3">
        <f t="shared" si="65"/>
        <v>17500</v>
      </c>
      <c r="B488" s="3">
        <f t="shared" si="59"/>
        <v>165</v>
      </c>
      <c r="C488" s="38">
        <f t="shared" si="63"/>
        <v>47.945205479452056</v>
      </c>
      <c r="D488" s="6">
        <f t="shared" si="60"/>
        <v>165</v>
      </c>
      <c r="E488" s="6"/>
      <c r="F488" s="6">
        <f t="shared" si="61"/>
        <v>275</v>
      </c>
      <c r="G488" s="7">
        <f t="shared" si="64"/>
        <v>3</v>
      </c>
      <c r="H488" s="41" cm="1">
        <f t="array" ref="H488">INDEX(Archetypes!$F$8:$F$16,$G488)</f>
        <v>163.1</v>
      </c>
      <c r="I488" s="25">
        <f>1*(COUNTIFS($A$18:$A488,$A488,$F$18:$F488,$F488,$G$18:$G488,$G488)=1)</f>
        <v>1</v>
      </c>
      <c r="J488" s="7">
        <f t="shared" si="58"/>
        <v>0</v>
      </c>
      <c r="K488">
        <f t="shared" si="62"/>
        <v>0</v>
      </c>
    </row>
    <row r="489" spans="1:11" x14ac:dyDescent="0.35">
      <c r="A489" s="3">
        <f t="shared" si="65"/>
        <v>17500</v>
      </c>
      <c r="B489" s="3">
        <f t="shared" si="59"/>
        <v>165</v>
      </c>
      <c r="C489" s="38">
        <f t="shared" si="63"/>
        <v>47.945205479452056</v>
      </c>
      <c r="D489" s="6">
        <f t="shared" si="60"/>
        <v>165</v>
      </c>
      <c r="E489" s="6"/>
      <c r="F489" s="6">
        <f t="shared" si="61"/>
        <v>275</v>
      </c>
      <c r="G489" s="7">
        <f t="shared" si="64"/>
        <v>4</v>
      </c>
      <c r="H489" s="41" cm="1">
        <f t="array" ref="H489">INDEX(Archetypes!$F$8:$F$16,$G489)</f>
        <v>188.9</v>
      </c>
      <c r="I489" s="25">
        <f>1*(COUNTIFS($A$18:$A489,$A489,$F$18:$F489,$F489,$G$18:$G489,$G489)=1)</f>
        <v>1</v>
      </c>
      <c r="J489" s="7">
        <f t="shared" si="58"/>
        <v>0</v>
      </c>
      <c r="K489">
        <f t="shared" si="62"/>
        <v>0</v>
      </c>
    </row>
    <row r="490" spans="1:11" x14ac:dyDescent="0.35">
      <c r="A490" s="3">
        <f t="shared" si="65"/>
        <v>17500</v>
      </c>
      <c r="B490" s="3">
        <f t="shared" si="59"/>
        <v>165</v>
      </c>
      <c r="C490" s="38">
        <f t="shared" si="63"/>
        <v>47.945205479452056</v>
      </c>
      <c r="D490" s="6">
        <f t="shared" si="60"/>
        <v>165</v>
      </c>
      <c r="E490" s="6"/>
      <c r="F490" s="6">
        <f t="shared" si="61"/>
        <v>275</v>
      </c>
      <c r="G490" s="7">
        <f t="shared" si="64"/>
        <v>5</v>
      </c>
      <c r="H490" s="41" cm="1">
        <f t="array" ref="H490">INDEX(Archetypes!$F$8:$F$16,$G490)</f>
        <v>213.7</v>
      </c>
      <c r="I490" s="25">
        <f>1*(COUNTIFS($A$18:$A490,$A490,$F$18:$F490,$F490,$G$18:$G490,$G490)=1)</f>
        <v>1</v>
      </c>
      <c r="J490" s="7">
        <f t="shared" si="58"/>
        <v>0</v>
      </c>
      <c r="K490">
        <f t="shared" si="62"/>
        <v>0</v>
      </c>
    </row>
    <row r="491" spans="1:11" x14ac:dyDescent="0.35">
      <c r="A491" s="3">
        <f t="shared" si="65"/>
        <v>17500</v>
      </c>
      <c r="B491" s="3">
        <f t="shared" si="59"/>
        <v>165</v>
      </c>
      <c r="C491" s="38">
        <f t="shared" si="63"/>
        <v>47.945205479452056</v>
      </c>
      <c r="D491" s="6">
        <f t="shared" si="60"/>
        <v>165</v>
      </c>
      <c r="E491" s="6"/>
      <c r="F491" s="6">
        <f t="shared" si="61"/>
        <v>275</v>
      </c>
      <c r="G491" s="7">
        <f t="shared" si="64"/>
        <v>6</v>
      </c>
      <c r="H491" s="41" cm="1">
        <f t="array" ref="H491">INDEX(Archetypes!$F$8:$F$16,$G491)</f>
        <v>239.1</v>
      </c>
      <c r="I491" s="25">
        <f>1*(COUNTIFS($A$18:$A491,$A491,$F$18:$F491,$F491,$G$18:$G491,$G491)=1)</f>
        <v>1</v>
      </c>
      <c r="J491" s="7">
        <f t="shared" si="58"/>
        <v>0</v>
      </c>
      <c r="K491">
        <f t="shared" si="62"/>
        <v>0</v>
      </c>
    </row>
    <row r="492" spans="1:11" x14ac:dyDescent="0.35">
      <c r="A492" s="3">
        <f t="shared" si="65"/>
        <v>17500</v>
      </c>
      <c r="B492" s="3">
        <f t="shared" si="59"/>
        <v>165</v>
      </c>
      <c r="C492" s="38">
        <f t="shared" si="63"/>
        <v>47.945205479452056</v>
      </c>
      <c r="D492" s="6">
        <f t="shared" si="60"/>
        <v>165</v>
      </c>
      <c r="E492" s="6"/>
      <c r="F492" s="6">
        <f t="shared" si="61"/>
        <v>275</v>
      </c>
      <c r="G492" s="7">
        <f t="shared" si="64"/>
        <v>7</v>
      </c>
      <c r="H492" s="41" cm="1">
        <f t="array" ref="H492">INDEX(Archetypes!$F$8:$F$16,$G492)</f>
        <v>262.60000000000002</v>
      </c>
      <c r="I492" s="25">
        <f>1*(COUNTIFS($A$18:$A492,$A492,$F$18:$F492,$F492,$G$18:$G492,$G492)=1)</f>
        <v>1</v>
      </c>
      <c r="J492" s="7">
        <f t="shared" si="58"/>
        <v>0</v>
      </c>
      <c r="K492">
        <f t="shared" si="62"/>
        <v>0</v>
      </c>
    </row>
    <row r="493" spans="1:11" x14ac:dyDescent="0.35">
      <c r="A493" s="3">
        <f t="shared" si="65"/>
        <v>17500</v>
      </c>
      <c r="B493" s="3">
        <f t="shared" si="59"/>
        <v>165</v>
      </c>
      <c r="C493" s="38">
        <f t="shared" si="63"/>
        <v>47.945205479452056</v>
      </c>
      <c r="D493" s="6">
        <f t="shared" si="60"/>
        <v>165</v>
      </c>
      <c r="E493" s="6"/>
      <c r="F493" s="6">
        <f t="shared" si="61"/>
        <v>275</v>
      </c>
      <c r="G493" s="7">
        <f t="shared" si="64"/>
        <v>8</v>
      </c>
      <c r="H493" s="79" cm="1">
        <f t="array" ref="H493">INDEX(Archetypes!$F$8:$F$16,$G493)</f>
        <v>285.8</v>
      </c>
      <c r="I493" s="25">
        <f>1*(COUNTIFS($A$18:$A493,$A493,$F$18:$F493,$F493,$G$18:$G493,$G493)=1)</f>
        <v>1</v>
      </c>
      <c r="J493" s="7">
        <f t="shared" si="58"/>
        <v>1</v>
      </c>
      <c r="K493">
        <f t="shared" si="62"/>
        <v>1</v>
      </c>
    </row>
    <row r="494" spans="1:11" x14ac:dyDescent="0.35">
      <c r="A494" s="3">
        <f t="shared" si="65"/>
        <v>17500</v>
      </c>
      <c r="B494" s="3">
        <f t="shared" si="59"/>
        <v>165</v>
      </c>
      <c r="C494" s="38">
        <f t="shared" si="63"/>
        <v>47.945205479452056</v>
      </c>
      <c r="D494" s="6">
        <f t="shared" si="60"/>
        <v>165</v>
      </c>
      <c r="E494" s="6"/>
      <c r="F494" s="6">
        <f t="shared" si="61"/>
        <v>275</v>
      </c>
      <c r="G494" s="7">
        <f t="shared" si="64"/>
        <v>9</v>
      </c>
      <c r="H494" s="79" cm="1">
        <f t="array" ref="H494">INDEX(Archetypes!$F$8:$F$16,$G494)</f>
        <v>312.60000000000002</v>
      </c>
      <c r="I494" s="25">
        <f>1*(COUNTIFS($A$18:$A494,$A494,$F$18:$F494,$F494,$G$18:$G494,$G494)=1)</f>
        <v>1</v>
      </c>
      <c r="J494" s="7">
        <f t="shared" si="58"/>
        <v>1</v>
      </c>
      <c r="K494">
        <f t="shared" si="62"/>
        <v>1</v>
      </c>
    </row>
    <row r="495" spans="1:11" x14ac:dyDescent="0.35">
      <c r="A495" s="3">
        <f t="shared" si="65"/>
        <v>17500</v>
      </c>
      <c r="B495" s="3">
        <f t="shared" si="59"/>
        <v>180</v>
      </c>
      <c r="C495" s="38">
        <f t="shared" si="63"/>
        <v>47.945205479452056</v>
      </c>
      <c r="D495" s="6">
        <f t="shared" si="60"/>
        <v>180</v>
      </c>
      <c r="E495" s="6"/>
      <c r="F495" s="6">
        <f t="shared" si="61"/>
        <v>300</v>
      </c>
      <c r="G495" s="7">
        <f t="shared" si="64"/>
        <v>1</v>
      </c>
      <c r="H495" s="41" cm="1">
        <f t="array" ref="H495">INDEX(Archetypes!$F$8:$F$16,$G495)</f>
        <v>113.9</v>
      </c>
      <c r="I495" s="25">
        <f>1*(COUNTIFS($A$18:$A495,$A495,$F$18:$F495,$F495,$G$18:$G495,$G495)=1)</f>
        <v>1</v>
      </c>
      <c r="J495" s="7">
        <f t="shared" si="58"/>
        <v>0</v>
      </c>
      <c r="K495">
        <f t="shared" si="62"/>
        <v>0</v>
      </c>
    </row>
    <row r="496" spans="1:11" x14ac:dyDescent="0.35">
      <c r="A496" s="3">
        <f t="shared" si="65"/>
        <v>17500</v>
      </c>
      <c r="B496" s="3">
        <f t="shared" si="59"/>
        <v>180</v>
      </c>
      <c r="C496" s="38">
        <f t="shared" si="63"/>
        <v>47.945205479452056</v>
      </c>
      <c r="D496" s="6">
        <f t="shared" si="60"/>
        <v>180</v>
      </c>
      <c r="E496" s="6"/>
      <c r="F496" s="6">
        <f t="shared" si="61"/>
        <v>300</v>
      </c>
      <c r="G496" s="7">
        <f t="shared" si="64"/>
        <v>2</v>
      </c>
      <c r="H496" s="41" cm="1">
        <f t="array" ref="H496">INDEX(Archetypes!$F$8:$F$16,$G496)</f>
        <v>137.5</v>
      </c>
      <c r="I496" s="25">
        <f>1*(COUNTIFS($A$18:$A496,$A496,$F$18:$F496,$F496,$G$18:$G496,$G496)=1)</f>
        <v>1</v>
      </c>
      <c r="J496" s="7">
        <f t="shared" si="58"/>
        <v>0</v>
      </c>
      <c r="K496">
        <f t="shared" si="62"/>
        <v>0</v>
      </c>
    </row>
    <row r="497" spans="1:11" x14ac:dyDescent="0.35">
      <c r="A497" s="3">
        <f t="shared" si="65"/>
        <v>17500</v>
      </c>
      <c r="B497" s="3">
        <f t="shared" si="59"/>
        <v>180</v>
      </c>
      <c r="C497" s="38">
        <f t="shared" si="63"/>
        <v>47.945205479452056</v>
      </c>
      <c r="D497" s="6">
        <f t="shared" si="60"/>
        <v>180</v>
      </c>
      <c r="E497" s="6"/>
      <c r="F497" s="6">
        <f t="shared" si="61"/>
        <v>300</v>
      </c>
      <c r="G497" s="7">
        <f t="shared" si="64"/>
        <v>3</v>
      </c>
      <c r="H497" s="41" cm="1">
        <f t="array" ref="H497">INDEX(Archetypes!$F$8:$F$16,$G497)</f>
        <v>163.1</v>
      </c>
      <c r="I497" s="25">
        <f>1*(COUNTIFS($A$18:$A497,$A497,$F$18:$F497,$F497,$G$18:$G497,$G497)=1)</f>
        <v>1</v>
      </c>
      <c r="J497" s="7">
        <f t="shared" si="58"/>
        <v>0</v>
      </c>
      <c r="K497">
        <f t="shared" si="62"/>
        <v>0</v>
      </c>
    </row>
    <row r="498" spans="1:11" x14ac:dyDescent="0.35">
      <c r="A498" s="3">
        <f t="shared" si="65"/>
        <v>17500</v>
      </c>
      <c r="B498" s="3">
        <f t="shared" si="59"/>
        <v>180</v>
      </c>
      <c r="C498" s="38">
        <f t="shared" si="63"/>
        <v>47.945205479452056</v>
      </c>
      <c r="D498" s="6">
        <f t="shared" si="60"/>
        <v>180</v>
      </c>
      <c r="E498" s="6"/>
      <c r="F498" s="6">
        <f t="shared" si="61"/>
        <v>300</v>
      </c>
      <c r="G498" s="7">
        <f t="shared" si="64"/>
        <v>4</v>
      </c>
      <c r="H498" s="41" cm="1">
        <f t="array" ref="H498">INDEX(Archetypes!$F$8:$F$16,$G498)</f>
        <v>188.9</v>
      </c>
      <c r="I498" s="25">
        <f>1*(COUNTIFS($A$18:$A498,$A498,$F$18:$F498,$F498,$G$18:$G498,$G498)=1)</f>
        <v>1</v>
      </c>
      <c r="J498" s="7">
        <f t="shared" si="58"/>
        <v>0</v>
      </c>
      <c r="K498">
        <f t="shared" si="62"/>
        <v>0</v>
      </c>
    </row>
    <row r="499" spans="1:11" x14ac:dyDescent="0.35">
      <c r="A499" s="3">
        <f t="shared" si="65"/>
        <v>17500</v>
      </c>
      <c r="B499" s="3">
        <f t="shared" si="59"/>
        <v>180</v>
      </c>
      <c r="C499" s="38">
        <f t="shared" si="63"/>
        <v>47.945205479452056</v>
      </c>
      <c r="D499" s="6">
        <f t="shared" si="60"/>
        <v>180</v>
      </c>
      <c r="E499" s="6"/>
      <c r="F499" s="6">
        <f t="shared" si="61"/>
        <v>300</v>
      </c>
      <c r="G499" s="7">
        <f t="shared" si="64"/>
        <v>5</v>
      </c>
      <c r="H499" s="41" cm="1">
        <f t="array" ref="H499">INDEX(Archetypes!$F$8:$F$16,$G499)</f>
        <v>213.7</v>
      </c>
      <c r="I499" s="25">
        <f>1*(COUNTIFS($A$18:$A499,$A499,$F$18:$F499,$F499,$G$18:$G499,$G499)=1)</f>
        <v>1</v>
      </c>
      <c r="J499" s="7">
        <f t="shared" si="58"/>
        <v>0</v>
      </c>
      <c r="K499">
        <f t="shared" si="62"/>
        <v>0</v>
      </c>
    </row>
    <row r="500" spans="1:11" x14ac:dyDescent="0.35">
      <c r="A500" s="3">
        <f t="shared" si="65"/>
        <v>17500</v>
      </c>
      <c r="B500" s="3">
        <f t="shared" si="59"/>
        <v>180</v>
      </c>
      <c r="C500" s="38">
        <f t="shared" si="63"/>
        <v>47.945205479452056</v>
      </c>
      <c r="D500" s="6">
        <f t="shared" si="60"/>
        <v>180</v>
      </c>
      <c r="E500" s="6"/>
      <c r="F500" s="6">
        <f t="shared" si="61"/>
        <v>300</v>
      </c>
      <c r="G500" s="7">
        <f t="shared" si="64"/>
        <v>6</v>
      </c>
      <c r="H500" s="41" cm="1">
        <f t="array" ref="H500">INDEX(Archetypes!$F$8:$F$16,$G500)</f>
        <v>239.1</v>
      </c>
      <c r="I500" s="25">
        <f>1*(COUNTIFS($A$18:$A500,$A500,$F$18:$F500,$F500,$G$18:$G500,$G500)=1)</f>
        <v>1</v>
      </c>
      <c r="J500" s="7">
        <f t="shared" si="58"/>
        <v>0</v>
      </c>
      <c r="K500">
        <f t="shared" si="62"/>
        <v>0</v>
      </c>
    </row>
    <row r="501" spans="1:11" x14ac:dyDescent="0.35">
      <c r="A501" s="3">
        <f t="shared" si="65"/>
        <v>17500</v>
      </c>
      <c r="B501" s="3">
        <f t="shared" si="59"/>
        <v>180</v>
      </c>
      <c r="C501" s="38">
        <f t="shared" si="63"/>
        <v>47.945205479452056</v>
      </c>
      <c r="D501" s="6">
        <f t="shared" si="60"/>
        <v>180</v>
      </c>
      <c r="E501" s="6"/>
      <c r="F501" s="6">
        <f t="shared" si="61"/>
        <v>300</v>
      </c>
      <c r="G501" s="7">
        <f t="shared" si="64"/>
        <v>7</v>
      </c>
      <c r="H501" s="41" cm="1">
        <f t="array" ref="H501">INDEX(Archetypes!$F$8:$F$16,$G501)</f>
        <v>262.60000000000002</v>
      </c>
      <c r="I501" s="25">
        <f>1*(COUNTIFS($A$18:$A501,$A501,$F$18:$F501,$F501,$G$18:$G501,$G501)=1)</f>
        <v>1</v>
      </c>
      <c r="J501" s="7">
        <f t="shared" si="58"/>
        <v>0</v>
      </c>
      <c r="K501">
        <f t="shared" si="62"/>
        <v>0</v>
      </c>
    </row>
    <row r="502" spans="1:11" x14ac:dyDescent="0.35">
      <c r="A502" s="3">
        <f t="shared" si="65"/>
        <v>17500</v>
      </c>
      <c r="B502" s="3">
        <f t="shared" si="59"/>
        <v>180</v>
      </c>
      <c r="C502" s="38">
        <f t="shared" si="63"/>
        <v>47.945205479452056</v>
      </c>
      <c r="D502" s="6">
        <f t="shared" si="60"/>
        <v>180</v>
      </c>
      <c r="E502" s="6"/>
      <c r="F502" s="6">
        <f t="shared" si="61"/>
        <v>300</v>
      </c>
      <c r="G502" s="7">
        <f t="shared" si="64"/>
        <v>8</v>
      </c>
      <c r="H502" s="41" cm="1">
        <f t="array" ref="H502">INDEX(Archetypes!$F$8:$F$16,$G502)</f>
        <v>285.8</v>
      </c>
      <c r="I502" s="25">
        <f>1*(COUNTIFS($A$18:$A502,$A502,$F$18:$F502,$F502,$G$18:$G502,$G502)=1)</f>
        <v>1</v>
      </c>
      <c r="J502" s="7">
        <f t="shared" si="58"/>
        <v>0</v>
      </c>
      <c r="K502">
        <f t="shared" si="62"/>
        <v>0</v>
      </c>
    </row>
    <row r="503" spans="1:11" x14ac:dyDescent="0.35">
      <c r="A503" s="3">
        <f t="shared" si="65"/>
        <v>17500</v>
      </c>
      <c r="B503" s="3">
        <f t="shared" si="59"/>
        <v>180</v>
      </c>
      <c r="C503" s="38">
        <f t="shared" si="63"/>
        <v>47.945205479452056</v>
      </c>
      <c r="D503" s="6">
        <f t="shared" si="60"/>
        <v>180</v>
      </c>
      <c r="E503" s="6"/>
      <c r="F503" s="6">
        <f t="shared" si="61"/>
        <v>300</v>
      </c>
      <c r="G503" s="7">
        <f t="shared" si="64"/>
        <v>9</v>
      </c>
      <c r="H503" s="79" cm="1">
        <f t="array" ref="H503">INDEX(Archetypes!$F$8:$F$16,$G503)</f>
        <v>312.60000000000002</v>
      </c>
      <c r="I503" s="25">
        <f>1*(COUNTIFS($A$18:$A503,$A503,$F$18:$F503,$F503,$G$18:$G503,$G503)=1)</f>
        <v>1</v>
      </c>
      <c r="J503" s="7">
        <f t="shared" si="58"/>
        <v>1</v>
      </c>
      <c r="K503">
        <f t="shared" si="62"/>
        <v>1</v>
      </c>
    </row>
    <row r="504" spans="1:11" x14ac:dyDescent="0.35">
      <c r="A504" s="3">
        <f t="shared" si="65"/>
        <v>20000</v>
      </c>
      <c r="B504" s="3">
        <f t="shared" si="59"/>
        <v>60</v>
      </c>
      <c r="C504" s="38">
        <f t="shared" si="63"/>
        <v>54.794520547945204</v>
      </c>
      <c r="D504" s="6">
        <f t="shared" si="60"/>
        <v>60</v>
      </c>
      <c r="E504" s="6"/>
      <c r="F504" s="6">
        <f t="shared" si="61"/>
        <v>100</v>
      </c>
      <c r="G504" s="7">
        <f t="shared" si="64"/>
        <v>1</v>
      </c>
      <c r="H504" s="79" cm="1">
        <f t="array" ref="H504">INDEX(Archetypes!$F$8:$F$16,$G504)</f>
        <v>113.9</v>
      </c>
      <c r="I504" s="25">
        <f>1*(COUNTIFS($A$18:$A504,$A504,$F$18:$F504,$F504,$G$18:$G504,$G504)=1)</f>
        <v>1</v>
      </c>
      <c r="J504" s="7">
        <f t="shared" si="58"/>
        <v>1</v>
      </c>
      <c r="K504">
        <f t="shared" si="62"/>
        <v>1</v>
      </c>
    </row>
    <row r="505" spans="1:11" x14ac:dyDescent="0.35">
      <c r="A505" s="3">
        <f t="shared" si="65"/>
        <v>20000</v>
      </c>
      <c r="B505" s="3">
        <f t="shared" si="59"/>
        <v>60</v>
      </c>
      <c r="C505" s="38">
        <f t="shared" si="63"/>
        <v>54.794520547945204</v>
      </c>
      <c r="D505" s="6">
        <f t="shared" si="60"/>
        <v>60</v>
      </c>
      <c r="E505" s="6"/>
      <c r="F505" s="6">
        <f t="shared" si="61"/>
        <v>100</v>
      </c>
      <c r="G505" s="7">
        <f t="shared" si="64"/>
        <v>2</v>
      </c>
      <c r="H505" s="79" cm="1">
        <f t="array" ref="H505">INDEX(Archetypes!$F$8:$F$16,$G505)</f>
        <v>137.5</v>
      </c>
      <c r="I505" s="25">
        <f>1*(COUNTIFS($A$18:$A505,$A505,$F$18:$F505,$F505,$G$18:$G505,$G505)=1)</f>
        <v>1</v>
      </c>
      <c r="J505" s="7">
        <f t="shared" si="58"/>
        <v>1</v>
      </c>
      <c r="K505">
        <f t="shared" si="62"/>
        <v>1</v>
      </c>
    </row>
    <row r="506" spans="1:11" x14ac:dyDescent="0.35">
      <c r="A506" s="3">
        <f t="shared" si="65"/>
        <v>20000</v>
      </c>
      <c r="B506" s="3">
        <f t="shared" si="59"/>
        <v>60</v>
      </c>
      <c r="C506" s="38">
        <f t="shared" si="63"/>
        <v>54.794520547945204</v>
      </c>
      <c r="D506" s="6">
        <f t="shared" si="60"/>
        <v>60</v>
      </c>
      <c r="E506" s="6"/>
      <c r="F506" s="6">
        <f t="shared" si="61"/>
        <v>100</v>
      </c>
      <c r="G506" s="7">
        <f t="shared" si="64"/>
        <v>3</v>
      </c>
      <c r="H506" s="79" cm="1">
        <f t="array" ref="H506">INDEX(Archetypes!$F$8:$F$16,$G506)</f>
        <v>163.1</v>
      </c>
      <c r="I506" s="25">
        <f>1*(COUNTIFS($A$18:$A506,$A506,$F$18:$F506,$F506,$G$18:$G506,$G506)=1)</f>
        <v>1</v>
      </c>
      <c r="J506" s="7">
        <f t="shared" si="58"/>
        <v>1</v>
      </c>
      <c r="K506">
        <f t="shared" si="62"/>
        <v>1</v>
      </c>
    </row>
    <row r="507" spans="1:11" x14ac:dyDescent="0.35">
      <c r="A507" s="3">
        <f t="shared" si="65"/>
        <v>20000</v>
      </c>
      <c r="B507" s="3">
        <f t="shared" si="59"/>
        <v>60</v>
      </c>
      <c r="C507" s="38">
        <f t="shared" si="63"/>
        <v>54.794520547945204</v>
      </c>
      <c r="D507" s="6">
        <f t="shared" si="60"/>
        <v>60</v>
      </c>
      <c r="E507" s="6"/>
      <c r="F507" s="6">
        <f t="shared" si="61"/>
        <v>100</v>
      </c>
      <c r="G507" s="7">
        <f t="shared" si="64"/>
        <v>4</v>
      </c>
      <c r="H507" s="79" cm="1">
        <f t="array" ref="H507">INDEX(Archetypes!$F$8:$F$16,$G507)</f>
        <v>188.9</v>
      </c>
      <c r="I507" s="25">
        <f>1*(COUNTIFS($A$18:$A507,$A507,$F$18:$F507,$F507,$G$18:$G507,$G507)=1)</f>
        <v>1</v>
      </c>
      <c r="J507" s="7">
        <f t="shared" si="58"/>
        <v>1</v>
      </c>
      <c r="K507">
        <f t="shared" si="62"/>
        <v>1</v>
      </c>
    </row>
    <row r="508" spans="1:11" x14ac:dyDescent="0.35">
      <c r="A508" s="3">
        <f t="shared" si="65"/>
        <v>20000</v>
      </c>
      <c r="B508" s="3">
        <f t="shared" si="59"/>
        <v>60</v>
      </c>
      <c r="C508" s="38">
        <f t="shared" si="63"/>
        <v>54.794520547945204</v>
      </c>
      <c r="D508" s="6">
        <f t="shared" si="60"/>
        <v>60</v>
      </c>
      <c r="E508" s="6"/>
      <c r="F508" s="6">
        <f t="shared" si="61"/>
        <v>100</v>
      </c>
      <c r="G508" s="7">
        <f t="shared" si="64"/>
        <v>5</v>
      </c>
      <c r="H508" s="79" cm="1">
        <f t="array" ref="H508">INDEX(Archetypes!$F$8:$F$16,$G508)</f>
        <v>213.7</v>
      </c>
      <c r="I508" s="25">
        <f>1*(COUNTIFS($A$18:$A508,$A508,$F$18:$F508,$F508,$G$18:$G508,$G508)=1)</f>
        <v>1</v>
      </c>
      <c r="J508" s="7">
        <f t="shared" si="58"/>
        <v>1</v>
      </c>
      <c r="K508">
        <f t="shared" si="62"/>
        <v>1</v>
      </c>
    </row>
    <row r="509" spans="1:11" x14ac:dyDescent="0.35">
      <c r="A509" s="3">
        <f t="shared" si="65"/>
        <v>20000</v>
      </c>
      <c r="B509" s="3">
        <f t="shared" si="59"/>
        <v>60</v>
      </c>
      <c r="C509" s="38">
        <f t="shared" si="63"/>
        <v>54.794520547945204</v>
      </c>
      <c r="D509" s="6">
        <f t="shared" si="60"/>
        <v>60</v>
      </c>
      <c r="E509" s="6"/>
      <c r="F509" s="6">
        <f t="shared" si="61"/>
        <v>100</v>
      </c>
      <c r="G509" s="7">
        <f t="shared" si="64"/>
        <v>6</v>
      </c>
      <c r="H509" s="79" cm="1">
        <f t="array" ref="H509">INDEX(Archetypes!$F$8:$F$16,$G509)</f>
        <v>239.1</v>
      </c>
      <c r="I509" s="25">
        <f>1*(COUNTIFS($A$18:$A509,$A509,$F$18:$F509,$F509,$G$18:$G509,$G509)=1)</f>
        <v>1</v>
      </c>
      <c r="J509" s="7">
        <f t="shared" si="58"/>
        <v>1</v>
      </c>
      <c r="K509">
        <f t="shared" si="62"/>
        <v>1</v>
      </c>
    </row>
    <row r="510" spans="1:11" x14ac:dyDescent="0.35">
      <c r="A510" s="3">
        <f t="shared" si="65"/>
        <v>20000</v>
      </c>
      <c r="B510" s="3">
        <f t="shared" si="59"/>
        <v>60</v>
      </c>
      <c r="C510" s="38">
        <f t="shared" si="63"/>
        <v>54.794520547945204</v>
      </c>
      <c r="D510" s="6">
        <f t="shared" si="60"/>
        <v>60</v>
      </c>
      <c r="E510" s="6"/>
      <c r="F510" s="6">
        <f t="shared" si="61"/>
        <v>100</v>
      </c>
      <c r="G510" s="7">
        <f t="shared" si="64"/>
        <v>7</v>
      </c>
      <c r="H510" s="79" cm="1">
        <f t="array" ref="H510">INDEX(Archetypes!$F$8:$F$16,$G510)</f>
        <v>262.60000000000002</v>
      </c>
      <c r="I510" s="25">
        <f>1*(COUNTIFS($A$18:$A510,$A510,$F$18:$F510,$F510,$G$18:$G510,$G510)=1)</f>
        <v>1</v>
      </c>
      <c r="J510" s="7">
        <f t="shared" si="58"/>
        <v>1</v>
      </c>
      <c r="K510">
        <f t="shared" si="62"/>
        <v>1</v>
      </c>
    </row>
    <row r="511" spans="1:11" x14ac:dyDescent="0.35">
      <c r="A511" s="3">
        <f t="shared" si="65"/>
        <v>20000</v>
      </c>
      <c r="B511" s="3">
        <f t="shared" si="59"/>
        <v>60</v>
      </c>
      <c r="C511" s="38">
        <f t="shared" si="63"/>
        <v>54.794520547945204</v>
      </c>
      <c r="D511" s="6">
        <f t="shared" si="60"/>
        <v>60</v>
      </c>
      <c r="E511" s="6"/>
      <c r="F511" s="6">
        <f t="shared" si="61"/>
        <v>100</v>
      </c>
      <c r="G511" s="7">
        <f t="shared" si="64"/>
        <v>8</v>
      </c>
      <c r="H511" s="79" cm="1">
        <f t="array" ref="H511">INDEX(Archetypes!$F$8:$F$16,$G511)</f>
        <v>285.8</v>
      </c>
      <c r="I511" s="25">
        <f>1*(COUNTIFS($A$18:$A511,$A511,$F$18:$F511,$F511,$G$18:$G511,$G511)=1)</f>
        <v>1</v>
      </c>
      <c r="J511" s="7">
        <f t="shared" si="58"/>
        <v>1</v>
      </c>
      <c r="K511">
        <f t="shared" si="62"/>
        <v>1</v>
      </c>
    </row>
    <row r="512" spans="1:11" x14ac:dyDescent="0.35">
      <c r="A512" s="3">
        <f t="shared" si="65"/>
        <v>20000</v>
      </c>
      <c r="B512" s="3">
        <f t="shared" si="59"/>
        <v>60</v>
      </c>
      <c r="C512" s="38">
        <f t="shared" si="63"/>
        <v>54.794520547945204</v>
      </c>
      <c r="D512" s="6">
        <f t="shared" si="60"/>
        <v>60</v>
      </c>
      <c r="E512" s="6"/>
      <c r="F512" s="6">
        <f t="shared" si="61"/>
        <v>100</v>
      </c>
      <c r="G512" s="7">
        <f t="shared" si="64"/>
        <v>9</v>
      </c>
      <c r="H512" s="79" cm="1">
        <f t="array" ref="H512">INDEX(Archetypes!$F$8:$F$16,$G512)</f>
        <v>312.60000000000002</v>
      </c>
      <c r="I512" s="25">
        <f>1*(COUNTIFS($A$18:$A512,$A512,$F$18:$F512,$F512,$G$18:$G512,$G512)=1)</f>
        <v>1</v>
      </c>
      <c r="J512" s="7">
        <f t="shared" si="58"/>
        <v>1</v>
      </c>
      <c r="K512">
        <f t="shared" si="62"/>
        <v>1</v>
      </c>
    </row>
    <row r="513" spans="1:11" x14ac:dyDescent="0.35">
      <c r="A513" s="3">
        <f t="shared" si="65"/>
        <v>20000</v>
      </c>
      <c r="B513" s="3">
        <f t="shared" si="59"/>
        <v>75</v>
      </c>
      <c r="C513" s="38">
        <f t="shared" si="63"/>
        <v>54.794520547945204</v>
      </c>
      <c r="D513" s="6">
        <f t="shared" si="60"/>
        <v>75</v>
      </c>
      <c r="E513" s="6"/>
      <c r="F513" s="6">
        <f t="shared" si="61"/>
        <v>125</v>
      </c>
      <c r="G513" s="7">
        <f t="shared" si="64"/>
        <v>1</v>
      </c>
      <c r="H513" s="41" cm="1">
        <f t="array" ref="H513">INDEX(Archetypes!$F$8:$F$16,$G513)</f>
        <v>113.9</v>
      </c>
      <c r="I513" s="25">
        <f>1*(COUNTIFS($A$18:$A513,$A513,$F$18:$F513,$F513,$G$18:$G513,$G513)=1)</f>
        <v>1</v>
      </c>
      <c r="J513" s="7">
        <f t="shared" si="58"/>
        <v>0</v>
      </c>
      <c r="K513">
        <f t="shared" si="62"/>
        <v>0</v>
      </c>
    </row>
    <row r="514" spans="1:11" x14ac:dyDescent="0.35">
      <c r="A514" s="3">
        <f t="shared" si="65"/>
        <v>20000</v>
      </c>
      <c r="B514" s="3">
        <f t="shared" si="59"/>
        <v>75</v>
      </c>
      <c r="C514" s="38">
        <f t="shared" si="63"/>
        <v>54.794520547945204</v>
      </c>
      <c r="D514" s="6">
        <f t="shared" si="60"/>
        <v>75</v>
      </c>
      <c r="E514" s="6"/>
      <c r="F514" s="6">
        <f t="shared" si="61"/>
        <v>125</v>
      </c>
      <c r="G514" s="7">
        <f t="shared" si="64"/>
        <v>2</v>
      </c>
      <c r="H514" s="79" cm="1">
        <f t="array" ref="H514">INDEX(Archetypes!$F$8:$F$16,$G514)</f>
        <v>137.5</v>
      </c>
      <c r="I514" s="25">
        <f>1*(COUNTIFS($A$18:$A514,$A514,$F$18:$F514,$F514,$G$18:$G514,$G514)=1)</f>
        <v>1</v>
      </c>
      <c r="J514" s="7">
        <f t="shared" si="58"/>
        <v>1</v>
      </c>
      <c r="K514">
        <f t="shared" si="62"/>
        <v>1</v>
      </c>
    </row>
    <row r="515" spans="1:11" x14ac:dyDescent="0.35">
      <c r="A515" s="3">
        <f t="shared" si="65"/>
        <v>20000</v>
      </c>
      <c r="B515" s="3">
        <f t="shared" si="59"/>
        <v>75</v>
      </c>
      <c r="C515" s="38">
        <f t="shared" si="63"/>
        <v>54.794520547945204</v>
      </c>
      <c r="D515" s="6">
        <f t="shared" si="60"/>
        <v>75</v>
      </c>
      <c r="E515" s="6"/>
      <c r="F515" s="6">
        <f t="shared" si="61"/>
        <v>125</v>
      </c>
      <c r="G515" s="7">
        <f t="shared" si="64"/>
        <v>3</v>
      </c>
      <c r="H515" s="79" cm="1">
        <f t="array" ref="H515">INDEX(Archetypes!$F$8:$F$16,$G515)</f>
        <v>163.1</v>
      </c>
      <c r="I515" s="25">
        <f>1*(COUNTIFS($A$18:$A515,$A515,$F$18:$F515,$F515,$G$18:$G515,$G515)=1)</f>
        <v>1</v>
      </c>
      <c r="J515" s="7">
        <f t="shared" si="58"/>
        <v>1</v>
      </c>
      <c r="K515">
        <f t="shared" si="62"/>
        <v>1</v>
      </c>
    </row>
    <row r="516" spans="1:11" x14ac:dyDescent="0.35">
      <c r="A516" s="3">
        <f t="shared" si="65"/>
        <v>20000</v>
      </c>
      <c r="B516" s="3">
        <f t="shared" si="59"/>
        <v>75</v>
      </c>
      <c r="C516" s="38">
        <f t="shared" si="63"/>
        <v>54.794520547945204</v>
      </c>
      <c r="D516" s="6">
        <f t="shared" si="60"/>
        <v>75</v>
      </c>
      <c r="E516" s="6"/>
      <c r="F516" s="6">
        <f t="shared" si="61"/>
        <v>125</v>
      </c>
      <c r="G516" s="7">
        <f t="shared" si="64"/>
        <v>4</v>
      </c>
      <c r="H516" s="79" cm="1">
        <f t="array" ref="H516">INDEX(Archetypes!$F$8:$F$16,$G516)</f>
        <v>188.9</v>
      </c>
      <c r="I516" s="25">
        <f>1*(COUNTIFS($A$18:$A516,$A516,$F$18:$F516,$F516,$G$18:$G516,$G516)=1)</f>
        <v>1</v>
      </c>
      <c r="J516" s="7">
        <f t="shared" si="58"/>
        <v>1</v>
      </c>
      <c r="K516">
        <f t="shared" si="62"/>
        <v>1</v>
      </c>
    </row>
    <row r="517" spans="1:11" x14ac:dyDescent="0.35">
      <c r="A517" s="3">
        <f t="shared" si="65"/>
        <v>20000</v>
      </c>
      <c r="B517" s="3">
        <f t="shared" si="59"/>
        <v>75</v>
      </c>
      <c r="C517" s="38">
        <f t="shared" si="63"/>
        <v>54.794520547945204</v>
      </c>
      <c r="D517" s="6">
        <f t="shared" si="60"/>
        <v>75</v>
      </c>
      <c r="E517" s="6"/>
      <c r="F517" s="6">
        <f t="shared" si="61"/>
        <v>125</v>
      </c>
      <c r="G517" s="7">
        <f t="shared" si="64"/>
        <v>5</v>
      </c>
      <c r="H517" s="79" cm="1">
        <f t="array" ref="H517">INDEX(Archetypes!$F$8:$F$16,$G517)</f>
        <v>213.7</v>
      </c>
      <c r="I517" s="25">
        <f>1*(COUNTIFS($A$18:$A517,$A517,$F$18:$F517,$F517,$G$18:$G517,$G517)=1)</f>
        <v>1</v>
      </c>
      <c r="J517" s="7">
        <f t="shared" si="58"/>
        <v>1</v>
      </c>
      <c r="K517">
        <f t="shared" si="62"/>
        <v>1</v>
      </c>
    </row>
    <row r="518" spans="1:11" x14ac:dyDescent="0.35">
      <c r="A518" s="3">
        <f t="shared" si="65"/>
        <v>20000</v>
      </c>
      <c r="B518" s="3">
        <f t="shared" si="59"/>
        <v>75</v>
      </c>
      <c r="C518" s="38">
        <f t="shared" si="63"/>
        <v>54.794520547945204</v>
      </c>
      <c r="D518" s="6">
        <f t="shared" si="60"/>
        <v>75</v>
      </c>
      <c r="E518" s="6"/>
      <c r="F518" s="6">
        <f t="shared" si="61"/>
        <v>125</v>
      </c>
      <c r="G518" s="7">
        <f t="shared" si="64"/>
        <v>6</v>
      </c>
      <c r="H518" s="79" cm="1">
        <f t="array" ref="H518">INDEX(Archetypes!$F$8:$F$16,$G518)</f>
        <v>239.1</v>
      </c>
      <c r="I518" s="25">
        <f>1*(COUNTIFS($A$18:$A518,$A518,$F$18:$F518,$F518,$G$18:$G518,$G518)=1)</f>
        <v>1</v>
      </c>
      <c r="J518" s="7">
        <f t="shared" si="58"/>
        <v>1</v>
      </c>
      <c r="K518">
        <f t="shared" si="62"/>
        <v>1</v>
      </c>
    </row>
    <row r="519" spans="1:11" x14ac:dyDescent="0.35">
      <c r="A519" s="3">
        <f t="shared" si="65"/>
        <v>20000</v>
      </c>
      <c r="B519" s="3">
        <f t="shared" si="59"/>
        <v>75</v>
      </c>
      <c r="C519" s="38">
        <f t="shared" si="63"/>
        <v>54.794520547945204</v>
      </c>
      <c r="D519" s="6">
        <f t="shared" si="60"/>
        <v>75</v>
      </c>
      <c r="E519" s="6"/>
      <c r="F519" s="6">
        <f t="shared" si="61"/>
        <v>125</v>
      </c>
      <c r="G519" s="7">
        <f t="shared" si="64"/>
        <v>7</v>
      </c>
      <c r="H519" s="79" cm="1">
        <f t="array" ref="H519">INDEX(Archetypes!$F$8:$F$16,$G519)</f>
        <v>262.60000000000002</v>
      </c>
      <c r="I519" s="25">
        <f>1*(COUNTIFS($A$18:$A519,$A519,$F$18:$F519,$F519,$G$18:$G519,$G519)=1)</f>
        <v>1</v>
      </c>
      <c r="J519" s="7">
        <f t="shared" si="58"/>
        <v>1</v>
      </c>
      <c r="K519">
        <f t="shared" si="62"/>
        <v>1</v>
      </c>
    </row>
    <row r="520" spans="1:11" x14ac:dyDescent="0.35">
      <c r="A520" s="3">
        <f t="shared" si="65"/>
        <v>20000</v>
      </c>
      <c r="B520" s="3">
        <f t="shared" si="59"/>
        <v>75</v>
      </c>
      <c r="C520" s="38">
        <f t="shared" si="63"/>
        <v>54.794520547945204</v>
      </c>
      <c r="D520" s="6">
        <f t="shared" si="60"/>
        <v>75</v>
      </c>
      <c r="E520" s="6"/>
      <c r="F520" s="6">
        <f t="shared" si="61"/>
        <v>125</v>
      </c>
      <c r="G520" s="7">
        <f t="shared" si="64"/>
        <v>8</v>
      </c>
      <c r="H520" s="79" cm="1">
        <f t="array" ref="H520">INDEX(Archetypes!$F$8:$F$16,$G520)</f>
        <v>285.8</v>
      </c>
      <c r="I520" s="25">
        <f>1*(COUNTIFS($A$18:$A520,$A520,$F$18:$F520,$F520,$G$18:$G520,$G520)=1)</f>
        <v>1</v>
      </c>
      <c r="J520" s="7">
        <f t="shared" si="58"/>
        <v>1</v>
      </c>
      <c r="K520">
        <f t="shared" si="62"/>
        <v>1</v>
      </c>
    </row>
    <row r="521" spans="1:11" x14ac:dyDescent="0.35">
      <c r="A521" s="3">
        <f t="shared" si="65"/>
        <v>20000</v>
      </c>
      <c r="B521" s="3">
        <f t="shared" si="59"/>
        <v>75</v>
      </c>
      <c r="C521" s="38">
        <f t="shared" si="63"/>
        <v>54.794520547945204</v>
      </c>
      <c r="D521" s="6">
        <f t="shared" si="60"/>
        <v>75</v>
      </c>
      <c r="E521" s="6"/>
      <c r="F521" s="6">
        <f t="shared" si="61"/>
        <v>125</v>
      </c>
      <c r="G521" s="7">
        <f t="shared" si="64"/>
        <v>9</v>
      </c>
      <c r="H521" s="79" cm="1">
        <f t="array" ref="H521">INDEX(Archetypes!$F$8:$F$16,$G521)</f>
        <v>312.60000000000002</v>
      </c>
      <c r="I521" s="25">
        <f>1*(COUNTIFS($A$18:$A521,$A521,$F$18:$F521,$F521,$G$18:$G521,$G521)=1)</f>
        <v>1</v>
      </c>
      <c r="J521" s="7">
        <f t="shared" si="58"/>
        <v>1</v>
      </c>
      <c r="K521">
        <f t="shared" si="62"/>
        <v>1</v>
      </c>
    </row>
    <row r="522" spans="1:11" x14ac:dyDescent="0.35">
      <c r="A522" s="3">
        <f t="shared" si="65"/>
        <v>20000</v>
      </c>
      <c r="B522" s="3">
        <f t="shared" si="59"/>
        <v>90</v>
      </c>
      <c r="C522" s="38">
        <f t="shared" si="63"/>
        <v>54.794520547945204</v>
      </c>
      <c r="D522" s="6">
        <f t="shared" si="60"/>
        <v>90</v>
      </c>
      <c r="E522" s="6"/>
      <c r="F522" s="6">
        <f t="shared" si="61"/>
        <v>150</v>
      </c>
      <c r="G522" s="7">
        <f t="shared" si="64"/>
        <v>1</v>
      </c>
      <c r="H522" s="41" cm="1">
        <f t="array" ref="H522">INDEX(Archetypes!$F$8:$F$16,$G522)</f>
        <v>113.9</v>
      </c>
      <c r="I522" s="25">
        <f>1*(COUNTIFS($A$18:$A522,$A522,$F$18:$F522,$F522,$G$18:$G522,$G522)=1)</f>
        <v>1</v>
      </c>
      <c r="J522" s="7">
        <f t="shared" si="58"/>
        <v>0</v>
      </c>
      <c r="K522">
        <f t="shared" si="62"/>
        <v>0</v>
      </c>
    </row>
    <row r="523" spans="1:11" x14ac:dyDescent="0.35">
      <c r="A523" s="3">
        <f t="shared" si="65"/>
        <v>20000</v>
      </c>
      <c r="B523" s="3">
        <f t="shared" si="59"/>
        <v>90</v>
      </c>
      <c r="C523" s="38">
        <f t="shared" si="63"/>
        <v>54.794520547945204</v>
      </c>
      <c r="D523" s="6">
        <f t="shared" si="60"/>
        <v>90</v>
      </c>
      <c r="E523" s="6"/>
      <c r="F523" s="6">
        <f t="shared" si="61"/>
        <v>150</v>
      </c>
      <c r="G523" s="7">
        <f t="shared" si="64"/>
        <v>2</v>
      </c>
      <c r="H523" s="41" cm="1">
        <f t="array" ref="H523">INDEX(Archetypes!$F$8:$F$16,$G523)</f>
        <v>137.5</v>
      </c>
      <c r="I523" s="25">
        <f>1*(COUNTIFS($A$18:$A523,$A523,$F$18:$F523,$F523,$G$18:$G523,$G523)=1)</f>
        <v>1</v>
      </c>
      <c r="J523" s="7">
        <f t="shared" si="58"/>
        <v>0</v>
      </c>
      <c r="K523">
        <f t="shared" si="62"/>
        <v>0</v>
      </c>
    </row>
    <row r="524" spans="1:11" x14ac:dyDescent="0.35">
      <c r="A524" s="3">
        <f t="shared" si="65"/>
        <v>20000</v>
      </c>
      <c r="B524" s="3">
        <f t="shared" si="59"/>
        <v>90</v>
      </c>
      <c r="C524" s="38">
        <f t="shared" si="63"/>
        <v>54.794520547945204</v>
      </c>
      <c r="D524" s="6">
        <f t="shared" si="60"/>
        <v>90</v>
      </c>
      <c r="E524" s="6"/>
      <c r="F524" s="6">
        <f t="shared" si="61"/>
        <v>150</v>
      </c>
      <c r="G524" s="7">
        <f t="shared" si="64"/>
        <v>3</v>
      </c>
      <c r="H524" s="79" cm="1">
        <f t="array" ref="H524">INDEX(Archetypes!$F$8:$F$16,$G524)</f>
        <v>163.1</v>
      </c>
      <c r="I524" s="25">
        <f>1*(COUNTIFS($A$18:$A524,$A524,$F$18:$F524,$F524,$G$18:$G524,$G524)=1)</f>
        <v>1</v>
      </c>
      <c r="J524" s="7">
        <f t="shared" si="58"/>
        <v>1</v>
      </c>
      <c r="K524">
        <f t="shared" si="62"/>
        <v>1</v>
      </c>
    </row>
    <row r="525" spans="1:11" x14ac:dyDescent="0.35">
      <c r="A525" s="3">
        <f t="shared" si="65"/>
        <v>20000</v>
      </c>
      <c r="B525" s="3">
        <f t="shared" si="59"/>
        <v>90</v>
      </c>
      <c r="C525" s="38">
        <f t="shared" si="63"/>
        <v>54.794520547945204</v>
      </c>
      <c r="D525" s="6">
        <f t="shared" si="60"/>
        <v>90</v>
      </c>
      <c r="E525" s="6"/>
      <c r="F525" s="6">
        <f t="shared" si="61"/>
        <v>150</v>
      </c>
      <c r="G525" s="7">
        <f t="shared" si="64"/>
        <v>4</v>
      </c>
      <c r="H525" s="79" cm="1">
        <f t="array" ref="H525">INDEX(Archetypes!$F$8:$F$16,$G525)</f>
        <v>188.9</v>
      </c>
      <c r="I525" s="25">
        <f>1*(COUNTIFS($A$18:$A525,$A525,$F$18:$F525,$F525,$G$18:$G525,$G525)=1)</f>
        <v>1</v>
      </c>
      <c r="J525" s="7">
        <f t="shared" si="58"/>
        <v>1</v>
      </c>
      <c r="K525">
        <f t="shared" si="62"/>
        <v>1</v>
      </c>
    </row>
    <row r="526" spans="1:11" x14ac:dyDescent="0.35">
      <c r="A526" s="3">
        <f t="shared" si="65"/>
        <v>20000</v>
      </c>
      <c r="B526" s="3">
        <f t="shared" si="59"/>
        <v>90</v>
      </c>
      <c r="C526" s="38">
        <f t="shared" si="63"/>
        <v>54.794520547945204</v>
      </c>
      <c r="D526" s="6">
        <f t="shared" si="60"/>
        <v>90</v>
      </c>
      <c r="E526" s="6"/>
      <c r="F526" s="6">
        <f t="shared" si="61"/>
        <v>150</v>
      </c>
      <c r="G526" s="7">
        <f t="shared" si="64"/>
        <v>5</v>
      </c>
      <c r="H526" s="79" cm="1">
        <f t="array" ref="H526">INDEX(Archetypes!$F$8:$F$16,$G526)</f>
        <v>213.7</v>
      </c>
      <c r="I526" s="25">
        <f>1*(COUNTIFS($A$18:$A526,$A526,$F$18:$F526,$F526,$G$18:$G526,$G526)=1)</f>
        <v>1</v>
      </c>
      <c r="J526" s="7">
        <f t="shared" si="58"/>
        <v>1</v>
      </c>
      <c r="K526">
        <f t="shared" si="62"/>
        <v>1</v>
      </c>
    </row>
    <row r="527" spans="1:11" x14ac:dyDescent="0.35">
      <c r="A527" s="3">
        <f t="shared" si="65"/>
        <v>20000</v>
      </c>
      <c r="B527" s="3">
        <f t="shared" si="59"/>
        <v>90</v>
      </c>
      <c r="C527" s="38">
        <f t="shared" si="63"/>
        <v>54.794520547945204</v>
      </c>
      <c r="D527" s="6">
        <f t="shared" si="60"/>
        <v>90</v>
      </c>
      <c r="E527" s="6"/>
      <c r="F527" s="6">
        <f t="shared" si="61"/>
        <v>150</v>
      </c>
      <c r="G527" s="7">
        <f t="shared" si="64"/>
        <v>6</v>
      </c>
      <c r="H527" s="79" cm="1">
        <f t="array" ref="H527">INDEX(Archetypes!$F$8:$F$16,$G527)</f>
        <v>239.1</v>
      </c>
      <c r="I527" s="25">
        <f>1*(COUNTIFS($A$18:$A527,$A527,$F$18:$F527,$F527,$G$18:$G527,$G527)=1)</f>
        <v>1</v>
      </c>
      <c r="J527" s="7">
        <f t="shared" si="58"/>
        <v>1</v>
      </c>
      <c r="K527">
        <f t="shared" si="62"/>
        <v>1</v>
      </c>
    </row>
    <row r="528" spans="1:11" x14ac:dyDescent="0.35">
      <c r="A528" s="3">
        <f t="shared" si="65"/>
        <v>20000</v>
      </c>
      <c r="B528" s="3">
        <f t="shared" si="59"/>
        <v>90</v>
      </c>
      <c r="C528" s="38">
        <f t="shared" si="63"/>
        <v>54.794520547945204</v>
      </c>
      <c r="D528" s="6">
        <f t="shared" si="60"/>
        <v>90</v>
      </c>
      <c r="E528" s="6"/>
      <c r="F528" s="6">
        <f t="shared" si="61"/>
        <v>150</v>
      </c>
      <c r="G528" s="7">
        <f t="shared" si="64"/>
        <v>7</v>
      </c>
      <c r="H528" s="79" cm="1">
        <f t="array" ref="H528">INDEX(Archetypes!$F$8:$F$16,$G528)</f>
        <v>262.60000000000002</v>
      </c>
      <c r="I528" s="25">
        <f>1*(COUNTIFS($A$18:$A528,$A528,$F$18:$F528,$F528,$G$18:$G528,$G528)=1)</f>
        <v>1</v>
      </c>
      <c r="J528" s="7">
        <f t="shared" si="58"/>
        <v>1</v>
      </c>
      <c r="K528">
        <f t="shared" si="62"/>
        <v>1</v>
      </c>
    </row>
    <row r="529" spans="1:11" x14ac:dyDescent="0.35">
      <c r="A529" s="3">
        <f t="shared" si="65"/>
        <v>20000</v>
      </c>
      <c r="B529" s="3">
        <f t="shared" si="59"/>
        <v>90</v>
      </c>
      <c r="C529" s="38">
        <f t="shared" si="63"/>
        <v>54.794520547945204</v>
      </c>
      <c r="D529" s="6">
        <f t="shared" si="60"/>
        <v>90</v>
      </c>
      <c r="E529" s="6"/>
      <c r="F529" s="6">
        <f t="shared" si="61"/>
        <v>150</v>
      </c>
      <c r="G529" s="7">
        <f t="shared" si="64"/>
        <v>8</v>
      </c>
      <c r="H529" s="79" cm="1">
        <f t="array" ref="H529">INDEX(Archetypes!$F$8:$F$16,$G529)</f>
        <v>285.8</v>
      </c>
      <c r="I529" s="25">
        <f>1*(COUNTIFS($A$18:$A529,$A529,$F$18:$F529,$F529,$G$18:$G529,$G529)=1)</f>
        <v>1</v>
      </c>
      <c r="J529" s="7">
        <f t="shared" si="58"/>
        <v>1</v>
      </c>
      <c r="K529">
        <f t="shared" si="62"/>
        <v>1</v>
      </c>
    </row>
    <row r="530" spans="1:11" x14ac:dyDescent="0.35">
      <c r="A530" s="3">
        <f t="shared" si="65"/>
        <v>20000</v>
      </c>
      <c r="B530" s="3">
        <f t="shared" si="59"/>
        <v>90</v>
      </c>
      <c r="C530" s="38">
        <f t="shared" si="63"/>
        <v>54.794520547945204</v>
      </c>
      <c r="D530" s="6">
        <f t="shared" si="60"/>
        <v>90</v>
      </c>
      <c r="E530" s="6"/>
      <c r="F530" s="6">
        <f t="shared" si="61"/>
        <v>150</v>
      </c>
      <c r="G530" s="7">
        <f t="shared" si="64"/>
        <v>9</v>
      </c>
      <c r="H530" s="79" cm="1">
        <f t="array" ref="H530">INDEX(Archetypes!$F$8:$F$16,$G530)</f>
        <v>312.60000000000002</v>
      </c>
      <c r="I530" s="25">
        <f>1*(COUNTIFS($A$18:$A530,$A530,$F$18:$F530,$F530,$G$18:$G530,$G530)=1)</f>
        <v>1</v>
      </c>
      <c r="J530" s="7">
        <f t="shared" ref="J530:J593" si="66">1*(H530&gt;=F530)</f>
        <v>1</v>
      </c>
      <c r="K530">
        <f t="shared" si="62"/>
        <v>1</v>
      </c>
    </row>
    <row r="531" spans="1:11" x14ac:dyDescent="0.35">
      <c r="A531" s="3">
        <f t="shared" si="65"/>
        <v>20000</v>
      </c>
      <c r="B531" s="3">
        <f t="shared" ref="B531:B594" si="67">IF(G530=9,IF(B530=180,60,B530+15),B530)</f>
        <v>105</v>
      </c>
      <c r="C531" s="38">
        <f t="shared" si="63"/>
        <v>54.794520547945204</v>
      </c>
      <c r="D531" s="6">
        <f t="shared" ref="D531:D594" si="68">ROUND(MAX(B531,A531/365),1)</f>
        <v>105</v>
      </c>
      <c r="E531" s="6"/>
      <c r="F531" s="6">
        <f t="shared" ref="F531:F594" si="69">ROUND(D531/0.6,1)</f>
        <v>175</v>
      </c>
      <c r="G531" s="7">
        <f t="shared" si="64"/>
        <v>1</v>
      </c>
      <c r="H531" s="41" cm="1">
        <f t="array" ref="H531">INDEX(Archetypes!$F$8:$F$16,$G531)</f>
        <v>113.9</v>
      </c>
      <c r="I531" s="25">
        <f>1*(COUNTIFS($A$18:$A531,$A531,$F$18:$F531,$F531,$G$18:$G531,$G531)=1)</f>
        <v>1</v>
      </c>
      <c r="J531" s="7">
        <f t="shared" si="66"/>
        <v>0</v>
      </c>
      <c r="K531">
        <f t="shared" ref="K531:K594" si="70">I531*J531</f>
        <v>0</v>
      </c>
    </row>
    <row r="532" spans="1:11" x14ac:dyDescent="0.35">
      <c r="A532" s="3">
        <f t="shared" si="65"/>
        <v>20000</v>
      </c>
      <c r="B532" s="3">
        <f t="shared" si="67"/>
        <v>105</v>
      </c>
      <c r="C532" s="38">
        <f t="shared" ref="C532:C595" si="71">A532/365</f>
        <v>54.794520547945204</v>
      </c>
      <c r="D532" s="6">
        <f t="shared" si="68"/>
        <v>105</v>
      </c>
      <c r="E532" s="6"/>
      <c r="F532" s="6">
        <f t="shared" si="69"/>
        <v>175</v>
      </c>
      <c r="G532" s="7">
        <f t="shared" ref="G532:G595" si="72">IF(G531=9,1,G531+1)</f>
        <v>2</v>
      </c>
      <c r="H532" s="41" cm="1">
        <f t="array" ref="H532">INDEX(Archetypes!$F$8:$F$16,$G532)</f>
        <v>137.5</v>
      </c>
      <c r="I532" s="25">
        <f>1*(COUNTIFS($A$18:$A532,$A532,$F$18:$F532,$F532,$G$18:$G532,$G532)=1)</f>
        <v>1</v>
      </c>
      <c r="J532" s="7">
        <f t="shared" si="66"/>
        <v>0</v>
      </c>
      <c r="K532">
        <f t="shared" si="70"/>
        <v>0</v>
      </c>
    </row>
    <row r="533" spans="1:11" x14ac:dyDescent="0.35">
      <c r="A533" s="3">
        <f t="shared" ref="A533:A596" si="73">IF(G532=9,IF(B527=180,IF(A532=40000,2500,A532+2500),A532),A532)</f>
        <v>20000</v>
      </c>
      <c r="B533" s="3">
        <f t="shared" si="67"/>
        <v>105</v>
      </c>
      <c r="C533" s="38">
        <f t="shared" si="71"/>
        <v>54.794520547945204</v>
      </c>
      <c r="D533" s="6">
        <f t="shared" si="68"/>
        <v>105</v>
      </c>
      <c r="E533" s="6"/>
      <c r="F533" s="6">
        <f t="shared" si="69"/>
        <v>175</v>
      </c>
      <c r="G533" s="7">
        <f t="shared" si="72"/>
        <v>3</v>
      </c>
      <c r="H533" s="41" cm="1">
        <f t="array" ref="H533">INDEX(Archetypes!$F$8:$F$16,$G533)</f>
        <v>163.1</v>
      </c>
      <c r="I533" s="25">
        <f>1*(COUNTIFS($A$18:$A533,$A533,$F$18:$F533,$F533,$G$18:$G533,$G533)=1)</f>
        <v>1</v>
      </c>
      <c r="J533" s="7">
        <f t="shared" si="66"/>
        <v>0</v>
      </c>
      <c r="K533">
        <f t="shared" si="70"/>
        <v>0</v>
      </c>
    </row>
    <row r="534" spans="1:11" x14ac:dyDescent="0.35">
      <c r="A534" s="3">
        <f t="shared" si="73"/>
        <v>20000</v>
      </c>
      <c r="B534" s="3">
        <f t="shared" si="67"/>
        <v>105</v>
      </c>
      <c r="C534" s="38">
        <f t="shared" si="71"/>
        <v>54.794520547945204</v>
      </c>
      <c r="D534" s="6">
        <f t="shared" si="68"/>
        <v>105</v>
      </c>
      <c r="E534" s="6"/>
      <c r="F534" s="6">
        <f t="shared" si="69"/>
        <v>175</v>
      </c>
      <c r="G534" s="7">
        <f t="shared" si="72"/>
        <v>4</v>
      </c>
      <c r="H534" s="79" cm="1">
        <f t="array" ref="H534">INDEX(Archetypes!$F$8:$F$16,$G534)</f>
        <v>188.9</v>
      </c>
      <c r="I534" s="25">
        <f>1*(COUNTIFS($A$18:$A534,$A534,$F$18:$F534,$F534,$G$18:$G534,$G534)=1)</f>
        <v>1</v>
      </c>
      <c r="J534" s="7">
        <f t="shared" si="66"/>
        <v>1</v>
      </c>
      <c r="K534">
        <f t="shared" si="70"/>
        <v>1</v>
      </c>
    </row>
    <row r="535" spans="1:11" x14ac:dyDescent="0.35">
      <c r="A535" s="3">
        <f t="shared" si="73"/>
        <v>20000</v>
      </c>
      <c r="B535" s="3">
        <f t="shared" si="67"/>
        <v>105</v>
      </c>
      <c r="C535" s="38">
        <f t="shared" si="71"/>
        <v>54.794520547945204</v>
      </c>
      <c r="D535" s="6">
        <f t="shared" si="68"/>
        <v>105</v>
      </c>
      <c r="E535" s="6"/>
      <c r="F535" s="6">
        <f t="shared" si="69"/>
        <v>175</v>
      </c>
      <c r="G535" s="7">
        <f t="shared" si="72"/>
        <v>5</v>
      </c>
      <c r="H535" s="79" cm="1">
        <f t="array" ref="H535">INDEX(Archetypes!$F$8:$F$16,$G535)</f>
        <v>213.7</v>
      </c>
      <c r="I535" s="25">
        <f>1*(COUNTIFS($A$18:$A535,$A535,$F$18:$F535,$F535,$G$18:$G535,$G535)=1)</f>
        <v>1</v>
      </c>
      <c r="J535" s="7">
        <f t="shared" si="66"/>
        <v>1</v>
      </c>
      <c r="K535">
        <f t="shared" si="70"/>
        <v>1</v>
      </c>
    </row>
    <row r="536" spans="1:11" x14ac:dyDescent="0.35">
      <c r="A536" s="3">
        <f t="shared" si="73"/>
        <v>20000</v>
      </c>
      <c r="B536" s="3">
        <f t="shared" si="67"/>
        <v>105</v>
      </c>
      <c r="C536" s="38">
        <f t="shared" si="71"/>
        <v>54.794520547945204</v>
      </c>
      <c r="D536" s="6">
        <f t="shared" si="68"/>
        <v>105</v>
      </c>
      <c r="E536" s="6"/>
      <c r="F536" s="6">
        <f t="shared" si="69"/>
        <v>175</v>
      </c>
      <c r="G536" s="7">
        <f t="shared" si="72"/>
        <v>6</v>
      </c>
      <c r="H536" s="79" cm="1">
        <f t="array" ref="H536">INDEX(Archetypes!$F$8:$F$16,$G536)</f>
        <v>239.1</v>
      </c>
      <c r="I536" s="25">
        <f>1*(COUNTIFS($A$18:$A536,$A536,$F$18:$F536,$F536,$G$18:$G536,$G536)=1)</f>
        <v>1</v>
      </c>
      <c r="J536" s="7">
        <f t="shared" si="66"/>
        <v>1</v>
      </c>
      <c r="K536">
        <f t="shared" si="70"/>
        <v>1</v>
      </c>
    </row>
    <row r="537" spans="1:11" x14ac:dyDescent="0.35">
      <c r="A537" s="3">
        <f t="shared" si="73"/>
        <v>20000</v>
      </c>
      <c r="B537" s="3">
        <f t="shared" si="67"/>
        <v>105</v>
      </c>
      <c r="C537" s="38">
        <f t="shared" si="71"/>
        <v>54.794520547945204</v>
      </c>
      <c r="D537" s="6">
        <f t="shared" si="68"/>
        <v>105</v>
      </c>
      <c r="E537" s="6"/>
      <c r="F537" s="6">
        <f t="shared" si="69"/>
        <v>175</v>
      </c>
      <c r="G537" s="7">
        <f t="shared" si="72"/>
        <v>7</v>
      </c>
      <c r="H537" s="79" cm="1">
        <f t="array" ref="H537">INDEX(Archetypes!$F$8:$F$16,$G537)</f>
        <v>262.60000000000002</v>
      </c>
      <c r="I537" s="25">
        <f>1*(COUNTIFS($A$18:$A537,$A537,$F$18:$F537,$F537,$G$18:$G537,$G537)=1)</f>
        <v>1</v>
      </c>
      <c r="J537" s="7">
        <f t="shared" si="66"/>
        <v>1</v>
      </c>
      <c r="K537">
        <f t="shared" si="70"/>
        <v>1</v>
      </c>
    </row>
    <row r="538" spans="1:11" x14ac:dyDescent="0.35">
      <c r="A538" s="3">
        <f t="shared" si="73"/>
        <v>20000</v>
      </c>
      <c r="B538" s="3">
        <f t="shared" si="67"/>
        <v>105</v>
      </c>
      <c r="C538" s="38">
        <f t="shared" si="71"/>
        <v>54.794520547945204</v>
      </c>
      <c r="D538" s="6">
        <f t="shared" si="68"/>
        <v>105</v>
      </c>
      <c r="E538" s="6"/>
      <c r="F538" s="6">
        <f t="shared" si="69"/>
        <v>175</v>
      </c>
      <c r="G538" s="7">
        <f t="shared" si="72"/>
        <v>8</v>
      </c>
      <c r="H538" s="79" cm="1">
        <f t="array" ref="H538">INDEX(Archetypes!$F$8:$F$16,$G538)</f>
        <v>285.8</v>
      </c>
      <c r="I538" s="25">
        <f>1*(COUNTIFS($A$18:$A538,$A538,$F$18:$F538,$F538,$G$18:$G538,$G538)=1)</f>
        <v>1</v>
      </c>
      <c r="J538" s="7">
        <f t="shared" si="66"/>
        <v>1</v>
      </c>
      <c r="K538">
        <f t="shared" si="70"/>
        <v>1</v>
      </c>
    </row>
    <row r="539" spans="1:11" x14ac:dyDescent="0.35">
      <c r="A539" s="3">
        <f t="shared" si="73"/>
        <v>20000</v>
      </c>
      <c r="B539" s="3">
        <f t="shared" si="67"/>
        <v>105</v>
      </c>
      <c r="C539" s="38">
        <f t="shared" si="71"/>
        <v>54.794520547945204</v>
      </c>
      <c r="D539" s="6">
        <f t="shared" si="68"/>
        <v>105</v>
      </c>
      <c r="E539" s="6"/>
      <c r="F539" s="6">
        <f t="shared" si="69"/>
        <v>175</v>
      </c>
      <c r="G539" s="7">
        <f t="shared" si="72"/>
        <v>9</v>
      </c>
      <c r="H539" s="79" cm="1">
        <f t="array" ref="H539">INDEX(Archetypes!$F$8:$F$16,$G539)</f>
        <v>312.60000000000002</v>
      </c>
      <c r="I539" s="25">
        <f>1*(COUNTIFS($A$18:$A539,$A539,$F$18:$F539,$F539,$G$18:$G539,$G539)=1)</f>
        <v>1</v>
      </c>
      <c r="J539" s="7">
        <f t="shared" si="66"/>
        <v>1</v>
      </c>
      <c r="K539">
        <f t="shared" si="70"/>
        <v>1</v>
      </c>
    </row>
    <row r="540" spans="1:11" x14ac:dyDescent="0.35">
      <c r="A540" s="3">
        <f t="shared" si="73"/>
        <v>20000</v>
      </c>
      <c r="B540" s="3">
        <f t="shared" si="67"/>
        <v>120</v>
      </c>
      <c r="C540" s="38">
        <f t="shared" si="71"/>
        <v>54.794520547945204</v>
      </c>
      <c r="D540" s="6">
        <f t="shared" si="68"/>
        <v>120</v>
      </c>
      <c r="E540" s="6"/>
      <c r="F540" s="6">
        <f t="shared" si="69"/>
        <v>200</v>
      </c>
      <c r="G540" s="7">
        <f t="shared" si="72"/>
        <v>1</v>
      </c>
      <c r="H540" s="41" cm="1">
        <f t="array" ref="H540">INDEX(Archetypes!$F$8:$F$16,$G540)</f>
        <v>113.9</v>
      </c>
      <c r="I540" s="25">
        <f>1*(COUNTIFS($A$18:$A540,$A540,$F$18:$F540,$F540,$G$18:$G540,$G540)=1)</f>
        <v>1</v>
      </c>
      <c r="J540" s="7">
        <f t="shared" si="66"/>
        <v>0</v>
      </c>
      <c r="K540">
        <f t="shared" si="70"/>
        <v>0</v>
      </c>
    </row>
    <row r="541" spans="1:11" x14ac:dyDescent="0.35">
      <c r="A541" s="3">
        <f t="shared" si="73"/>
        <v>20000</v>
      </c>
      <c r="B541" s="3">
        <f t="shared" si="67"/>
        <v>120</v>
      </c>
      <c r="C541" s="38">
        <f t="shared" si="71"/>
        <v>54.794520547945204</v>
      </c>
      <c r="D541" s="6">
        <f t="shared" si="68"/>
        <v>120</v>
      </c>
      <c r="E541" s="6"/>
      <c r="F541" s="6">
        <f t="shared" si="69"/>
        <v>200</v>
      </c>
      <c r="G541" s="7">
        <f t="shared" si="72"/>
        <v>2</v>
      </c>
      <c r="H541" s="41" cm="1">
        <f t="array" ref="H541">INDEX(Archetypes!$F$8:$F$16,$G541)</f>
        <v>137.5</v>
      </c>
      <c r="I541" s="25">
        <f>1*(COUNTIFS($A$18:$A541,$A541,$F$18:$F541,$F541,$G$18:$G541,$G541)=1)</f>
        <v>1</v>
      </c>
      <c r="J541" s="7">
        <f t="shared" si="66"/>
        <v>0</v>
      </c>
      <c r="K541">
        <f t="shared" si="70"/>
        <v>0</v>
      </c>
    </row>
    <row r="542" spans="1:11" x14ac:dyDescent="0.35">
      <c r="A542" s="3">
        <f t="shared" si="73"/>
        <v>20000</v>
      </c>
      <c r="B542" s="3">
        <f t="shared" si="67"/>
        <v>120</v>
      </c>
      <c r="C542" s="38">
        <f t="shared" si="71"/>
        <v>54.794520547945204</v>
      </c>
      <c r="D542" s="6">
        <f t="shared" si="68"/>
        <v>120</v>
      </c>
      <c r="E542" s="6"/>
      <c r="F542" s="6">
        <f t="shared" si="69"/>
        <v>200</v>
      </c>
      <c r="G542" s="7">
        <f t="shared" si="72"/>
        <v>3</v>
      </c>
      <c r="H542" s="41" cm="1">
        <f t="array" ref="H542">INDEX(Archetypes!$F$8:$F$16,$G542)</f>
        <v>163.1</v>
      </c>
      <c r="I542" s="25">
        <f>1*(COUNTIFS($A$18:$A542,$A542,$F$18:$F542,$F542,$G$18:$G542,$G542)=1)</f>
        <v>1</v>
      </c>
      <c r="J542" s="7">
        <f t="shared" si="66"/>
        <v>0</v>
      </c>
      <c r="K542">
        <f t="shared" si="70"/>
        <v>0</v>
      </c>
    </row>
    <row r="543" spans="1:11" x14ac:dyDescent="0.35">
      <c r="A543" s="3">
        <f t="shared" si="73"/>
        <v>20000</v>
      </c>
      <c r="B543" s="3">
        <f t="shared" si="67"/>
        <v>120</v>
      </c>
      <c r="C543" s="38">
        <f t="shared" si="71"/>
        <v>54.794520547945204</v>
      </c>
      <c r="D543" s="6">
        <f t="shared" si="68"/>
        <v>120</v>
      </c>
      <c r="E543" s="6"/>
      <c r="F543" s="6">
        <f t="shared" si="69"/>
        <v>200</v>
      </c>
      <c r="G543" s="7">
        <f t="shared" si="72"/>
        <v>4</v>
      </c>
      <c r="H543" s="41" cm="1">
        <f t="array" ref="H543">INDEX(Archetypes!$F$8:$F$16,$G543)</f>
        <v>188.9</v>
      </c>
      <c r="I543" s="25">
        <f>1*(COUNTIFS($A$18:$A543,$A543,$F$18:$F543,$F543,$G$18:$G543,$G543)=1)</f>
        <v>1</v>
      </c>
      <c r="J543" s="7">
        <f t="shared" si="66"/>
        <v>0</v>
      </c>
      <c r="K543">
        <f t="shared" si="70"/>
        <v>0</v>
      </c>
    </row>
    <row r="544" spans="1:11" x14ac:dyDescent="0.35">
      <c r="A544" s="3">
        <f t="shared" si="73"/>
        <v>20000</v>
      </c>
      <c r="B544" s="3">
        <f t="shared" si="67"/>
        <v>120</v>
      </c>
      <c r="C544" s="38">
        <f t="shared" si="71"/>
        <v>54.794520547945204</v>
      </c>
      <c r="D544" s="6">
        <f t="shared" si="68"/>
        <v>120</v>
      </c>
      <c r="E544" s="6"/>
      <c r="F544" s="6">
        <f t="shared" si="69"/>
        <v>200</v>
      </c>
      <c r="G544" s="7">
        <f t="shared" si="72"/>
        <v>5</v>
      </c>
      <c r="H544" s="79" cm="1">
        <f t="array" ref="H544">INDEX(Archetypes!$F$8:$F$16,$G544)</f>
        <v>213.7</v>
      </c>
      <c r="I544" s="25">
        <f>1*(COUNTIFS($A$18:$A544,$A544,$F$18:$F544,$F544,$G$18:$G544,$G544)=1)</f>
        <v>1</v>
      </c>
      <c r="J544" s="7">
        <f t="shared" si="66"/>
        <v>1</v>
      </c>
      <c r="K544">
        <f t="shared" si="70"/>
        <v>1</v>
      </c>
    </row>
    <row r="545" spans="1:11" x14ac:dyDescent="0.35">
      <c r="A545" s="3">
        <f t="shared" si="73"/>
        <v>20000</v>
      </c>
      <c r="B545" s="3">
        <f t="shared" si="67"/>
        <v>120</v>
      </c>
      <c r="C545" s="38">
        <f t="shared" si="71"/>
        <v>54.794520547945204</v>
      </c>
      <c r="D545" s="6">
        <f t="shared" si="68"/>
        <v>120</v>
      </c>
      <c r="E545" s="6"/>
      <c r="F545" s="6">
        <f t="shared" si="69"/>
        <v>200</v>
      </c>
      <c r="G545" s="7">
        <f t="shared" si="72"/>
        <v>6</v>
      </c>
      <c r="H545" s="79" cm="1">
        <f t="array" ref="H545">INDEX(Archetypes!$F$8:$F$16,$G545)</f>
        <v>239.1</v>
      </c>
      <c r="I545" s="25">
        <f>1*(COUNTIFS($A$18:$A545,$A545,$F$18:$F545,$F545,$G$18:$G545,$G545)=1)</f>
        <v>1</v>
      </c>
      <c r="J545" s="7">
        <f t="shared" si="66"/>
        <v>1</v>
      </c>
      <c r="K545">
        <f t="shared" si="70"/>
        <v>1</v>
      </c>
    </row>
    <row r="546" spans="1:11" x14ac:dyDescent="0.35">
      <c r="A546" s="3">
        <f t="shared" si="73"/>
        <v>20000</v>
      </c>
      <c r="B546" s="3">
        <f t="shared" si="67"/>
        <v>120</v>
      </c>
      <c r="C546" s="38">
        <f t="shared" si="71"/>
        <v>54.794520547945204</v>
      </c>
      <c r="D546" s="6">
        <f t="shared" si="68"/>
        <v>120</v>
      </c>
      <c r="E546" s="6"/>
      <c r="F546" s="6">
        <f t="shared" si="69"/>
        <v>200</v>
      </c>
      <c r="G546" s="7">
        <f t="shared" si="72"/>
        <v>7</v>
      </c>
      <c r="H546" s="79" cm="1">
        <f t="array" ref="H546">INDEX(Archetypes!$F$8:$F$16,$G546)</f>
        <v>262.60000000000002</v>
      </c>
      <c r="I546" s="25">
        <f>1*(COUNTIFS($A$18:$A546,$A546,$F$18:$F546,$F546,$G$18:$G546,$G546)=1)</f>
        <v>1</v>
      </c>
      <c r="J546" s="7">
        <f t="shared" si="66"/>
        <v>1</v>
      </c>
      <c r="K546">
        <f t="shared" si="70"/>
        <v>1</v>
      </c>
    </row>
    <row r="547" spans="1:11" x14ac:dyDescent="0.35">
      <c r="A547" s="3">
        <f t="shared" si="73"/>
        <v>20000</v>
      </c>
      <c r="B547" s="3">
        <f t="shared" si="67"/>
        <v>120</v>
      </c>
      <c r="C547" s="38">
        <f t="shared" si="71"/>
        <v>54.794520547945204</v>
      </c>
      <c r="D547" s="6">
        <f t="shared" si="68"/>
        <v>120</v>
      </c>
      <c r="E547" s="6"/>
      <c r="F547" s="6">
        <f t="shared" si="69"/>
        <v>200</v>
      </c>
      <c r="G547" s="7">
        <f t="shared" si="72"/>
        <v>8</v>
      </c>
      <c r="H547" s="79" cm="1">
        <f t="array" ref="H547">INDEX(Archetypes!$F$8:$F$16,$G547)</f>
        <v>285.8</v>
      </c>
      <c r="I547" s="25">
        <f>1*(COUNTIFS($A$18:$A547,$A547,$F$18:$F547,$F547,$G$18:$G547,$G547)=1)</f>
        <v>1</v>
      </c>
      <c r="J547" s="7">
        <f t="shared" si="66"/>
        <v>1</v>
      </c>
      <c r="K547">
        <f t="shared" si="70"/>
        <v>1</v>
      </c>
    </row>
    <row r="548" spans="1:11" x14ac:dyDescent="0.35">
      <c r="A548" s="3">
        <f t="shared" si="73"/>
        <v>20000</v>
      </c>
      <c r="B548" s="3">
        <f t="shared" si="67"/>
        <v>120</v>
      </c>
      <c r="C548" s="38">
        <f t="shared" si="71"/>
        <v>54.794520547945204</v>
      </c>
      <c r="D548" s="6">
        <f t="shared" si="68"/>
        <v>120</v>
      </c>
      <c r="E548" s="6"/>
      <c r="F548" s="6">
        <f t="shared" si="69"/>
        <v>200</v>
      </c>
      <c r="G548" s="7">
        <f t="shared" si="72"/>
        <v>9</v>
      </c>
      <c r="H548" s="79" cm="1">
        <f t="array" ref="H548">INDEX(Archetypes!$F$8:$F$16,$G548)</f>
        <v>312.60000000000002</v>
      </c>
      <c r="I548" s="25">
        <f>1*(COUNTIFS($A$18:$A548,$A548,$F$18:$F548,$F548,$G$18:$G548,$G548)=1)</f>
        <v>1</v>
      </c>
      <c r="J548" s="7">
        <f t="shared" si="66"/>
        <v>1</v>
      </c>
      <c r="K548">
        <f t="shared" si="70"/>
        <v>1</v>
      </c>
    </row>
    <row r="549" spans="1:11" x14ac:dyDescent="0.35">
      <c r="A549" s="3">
        <f t="shared" si="73"/>
        <v>20000</v>
      </c>
      <c r="B549" s="3">
        <f t="shared" si="67"/>
        <v>135</v>
      </c>
      <c r="C549" s="38">
        <f t="shared" si="71"/>
        <v>54.794520547945204</v>
      </c>
      <c r="D549" s="6">
        <f t="shared" si="68"/>
        <v>135</v>
      </c>
      <c r="E549" s="6"/>
      <c r="F549" s="6">
        <f t="shared" si="69"/>
        <v>225</v>
      </c>
      <c r="G549" s="7">
        <f t="shared" si="72"/>
        <v>1</v>
      </c>
      <c r="H549" s="41" cm="1">
        <f t="array" ref="H549">INDEX(Archetypes!$F$8:$F$16,$G549)</f>
        <v>113.9</v>
      </c>
      <c r="I549" s="25">
        <f>1*(COUNTIFS($A$18:$A549,$A549,$F$18:$F549,$F549,$G$18:$G549,$G549)=1)</f>
        <v>1</v>
      </c>
      <c r="J549" s="7">
        <f t="shared" si="66"/>
        <v>0</v>
      </c>
      <c r="K549">
        <f t="shared" si="70"/>
        <v>0</v>
      </c>
    </row>
    <row r="550" spans="1:11" x14ac:dyDescent="0.35">
      <c r="A550" s="3">
        <f t="shared" si="73"/>
        <v>20000</v>
      </c>
      <c r="B550" s="3">
        <f t="shared" si="67"/>
        <v>135</v>
      </c>
      <c r="C550" s="38">
        <f t="shared" si="71"/>
        <v>54.794520547945204</v>
      </c>
      <c r="D550" s="6">
        <f t="shared" si="68"/>
        <v>135</v>
      </c>
      <c r="E550" s="6"/>
      <c r="F550" s="6">
        <f t="shared" si="69"/>
        <v>225</v>
      </c>
      <c r="G550" s="7">
        <f t="shared" si="72"/>
        <v>2</v>
      </c>
      <c r="H550" s="41" cm="1">
        <f t="array" ref="H550">INDEX(Archetypes!$F$8:$F$16,$G550)</f>
        <v>137.5</v>
      </c>
      <c r="I550" s="25">
        <f>1*(COUNTIFS($A$18:$A550,$A550,$F$18:$F550,$F550,$G$18:$G550,$G550)=1)</f>
        <v>1</v>
      </c>
      <c r="J550" s="7">
        <f t="shared" si="66"/>
        <v>0</v>
      </c>
      <c r="K550">
        <f t="shared" si="70"/>
        <v>0</v>
      </c>
    </row>
    <row r="551" spans="1:11" x14ac:dyDescent="0.35">
      <c r="A551" s="3">
        <f t="shared" si="73"/>
        <v>20000</v>
      </c>
      <c r="B551" s="3">
        <f t="shared" si="67"/>
        <v>135</v>
      </c>
      <c r="C551" s="38">
        <f t="shared" si="71"/>
        <v>54.794520547945204</v>
      </c>
      <c r="D551" s="6">
        <f t="shared" si="68"/>
        <v>135</v>
      </c>
      <c r="E551" s="6"/>
      <c r="F551" s="6">
        <f t="shared" si="69"/>
        <v>225</v>
      </c>
      <c r="G551" s="7">
        <f t="shared" si="72"/>
        <v>3</v>
      </c>
      <c r="H551" s="41" cm="1">
        <f t="array" ref="H551">INDEX(Archetypes!$F$8:$F$16,$G551)</f>
        <v>163.1</v>
      </c>
      <c r="I551" s="25">
        <f>1*(COUNTIFS($A$18:$A551,$A551,$F$18:$F551,$F551,$G$18:$G551,$G551)=1)</f>
        <v>1</v>
      </c>
      <c r="J551" s="7">
        <f t="shared" si="66"/>
        <v>0</v>
      </c>
      <c r="K551">
        <f t="shared" si="70"/>
        <v>0</v>
      </c>
    </row>
    <row r="552" spans="1:11" x14ac:dyDescent="0.35">
      <c r="A552" s="3">
        <f t="shared" si="73"/>
        <v>20000</v>
      </c>
      <c r="B552" s="3">
        <f t="shared" si="67"/>
        <v>135</v>
      </c>
      <c r="C552" s="38">
        <f t="shared" si="71"/>
        <v>54.794520547945204</v>
      </c>
      <c r="D552" s="6">
        <f t="shared" si="68"/>
        <v>135</v>
      </c>
      <c r="E552" s="6"/>
      <c r="F552" s="6">
        <f t="shared" si="69"/>
        <v>225</v>
      </c>
      <c r="G552" s="7">
        <f t="shared" si="72"/>
        <v>4</v>
      </c>
      <c r="H552" s="41" cm="1">
        <f t="array" ref="H552">INDEX(Archetypes!$F$8:$F$16,$G552)</f>
        <v>188.9</v>
      </c>
      <c r="I552" s="25">
        <f>1*(COUNTIFS($A$18:$A552,$A552,$F$18:$F552,$F552,$G$18:$G552,$G552)=1)</f>
        <v>1</v>
      </c>
      <c r="J552" s="7">
        <f t="shared" si="66"/>
        <v>0</v>
      </c>
      <c r="K552">
        <f t="shared" si="70"/>
        <v>0</v>
      </c>
    </row>
    <row r="553" spans="1:11" x14ac:dyDescent="0.35">
      <c r="A553" s="3">
        <f t="shared" si="73"/>
        <v>20000</v>
      </c>
      <c r="B553" s="3">
        <f t="shared" si="67"/>
        <v>135</v>
      </c>
      <c r="C553" s="38">
        <f t="shared" si="71"/>
        <v>54.794520547945204</v>
      </c>
      <c r="D553" s="6">
        <f t="shared" si="68"/>
        <v>135</v>
      </c>
      <c r="E553" s="6"/>
      <c r="F553" s="6">
        <f t="shared" si="69"/>
        <v>225</v>
      </c>
      <c r="G553" s="7">
        <f t="shared" si="72"/>
        <v>5</v>
      </c>
      <c r="H553" s="41" cm="1">
        <f t="array" ref="H553">INDEX(Archetypes!$F$8:$F$16,$G553)</f>
        <v>213.7</v>
      </c>
      <c r="I553" s="25">
        <f>1*(COUNTIFS($A$18:$A553,$A553,$F$18:$F553,$F553,$G$18:$G553,$G553)=1)</f>
        <v>1</v>
      </c>
      <c r="J553" s="7">
        <f t="shared" si="66"/>
        <v>0</v>
      </c>
      <c r="K553">
        <f t="shared" si="70"/>
        <v>0</v>
      </c>
    </row>
    <row r="554" spans="1:11" x14ac:dyDescent="0.35">
      <c r="A554" s="3">
        <f t="shared" si="73"/>
        <v>20000</v>
      </c>
      <c r="B554" s="3">
        <f t="shared" si="67"/>
        <v>135</v>
      </c>
      <c r="C554" s="38">
        <f t="shared" si="71"/>
        <v>54.794520547945204</v>
      </c>
      <c r="D554" s="6">
        <f t="shared" si="68"/>
        <v>135</v>
      </c>
      <c r="E554" s="6"/>
      <c r="F554" s="6">
        <f t="shared" si="69"/>
        <v>225</v>
      </c>
      <c r="G554" s="7">
        <f t="shared" si="72"/>
        <v>6</v>
      </c>
      <c r="H554" s="79" cm="1">
        <f t="array" ref="H554">INDEX(Archetypes!$F$8:$F$16,$G554)</f>
        <v>239.1</v>
      </c>
      <c r="I554" s="25">
        <f>1*(COUNTIFS($A$18:$A554,$A554,$F$18:$F554,$F554,$G$18:$G554,$G554)=1)</f>
        <v>1</v>
      </c>
      <c r="J554" s="7">
        <f t="shared" si="66"/>
        <v>1</v>
      </c>
      <c r="K554">
        <f t="shared" si="70"/>
        <v>1</v>
      </c>
    </row>
    <row r="555" spans="1:11" x14ac:dyDescent="0.35">
      <c r="A555" s="3">
        <f t="shared" si="73"/>
        <v>20000</v>
      </c>
      <c r="B555" s="3">
        <f t="shared" si="67"/>
        <v>135</v>
      </c>
      <c r="C555" s="38">
        <f t="shared" si="71"/>
        <v>54.794520547945204</v>
      </c>
      <c r="D555" s="6">
        <f t="shared" si="68"/>
        <v>135</v>
      </c>
      <c r="E555" s="6"/>
      <c r="F555" s="6">
        <f t="shared" si="69"/>
        <v>225</v>
      </c>
      <c r="G555" s="7">
        <f t="shared" si="72"/>
        <v>7</v>
      </c>
      <c r="H555" s="79" cm="1">
        <f t="array" ref="H555">INDEX(Archetypes!$F$8:$F$16,$G555)</f>
        <v>262.60000000000002</v>
      </c>
      <c r="I555" s="25">
        <f>1*(COUNTIFS($A$18:$A555,$A555,$F$18:$F555,$F555,$G$18:$G555,$G555)=1)</f>
        <v>1</v>
      </c>
      <c r="J555" s="7">
        <f t="shared" si="66"/>
        <v>1</v>
      </c>
      <c r="K555">
        <f t="shared" si="70"/>
        <v>1</v>
      </c>
    </row>
    <row r="556" spans="1:11" x14ac:dyDescent="0.35">
      <c r="A556" s="3">
        <f t="shared" si="73"/>
        <v>20000</v>
      </c>
      <c r="B556" s="3">
        <f t="shared" si="67"/>
        <v>135</v>
      </c>
      <c r="C556" s="38">
        <f t="shared" si="71"/>
        <v>54.794520547945204</v>
      </c>
      <c r="D556" s="6">
        <f t="shared" si="68"/>
        <v>135</v>
      </c>
      <c r="E556" s="6"/>
      <c r="F556" s="6">
        <f t="shared" si="69"/>
        <v>225</v>
      </c>
      <c r="G556" s="7">
        <f t="shared" si="72"/>
        <v>8</v>
      </c>
      <c r="H556" s="79" cm="1">
        <f t="array" ref="H556">INDEX(Archetypes!$F$8:$F$16,$G556)</f>
        <v>285.8</v>
      </c>
      <c r="I556" s="25">
        <f>1*(COUNTIFS($A$18:$A556,$A556,$F$18:$F556,$F556,$G$18:$G556,$G556)=1)</f>
        <v>1</v>
      </c>
      <c r="J556" s="7">
        <f t="shared" si="66"/>
        <v>1</v>
      </c>
      <c r="K556">
        <f t="shared" si="70"/>
        <v>1</v>
      </c>
    </row>
    <row r="557" spans="1:11" x14ac:dyDescent="0.35">
      <c r="A557" s="3">
        <f t="shared" si="73"/>
        <v>20000</v>
      </c>
      <c r="B557" s="3">
        <f t="shared" si="67"/>
        <v>135</v>
      </c>
      <c r="C557" s="38">
        <f t="shared" si="71"/>
        <v>54.794520547945204</v>
      </c>
      <c r="D557" s="6">
        <f t="shared" si="68"/>
        <v>135</v>
      </c>
      <c r="E557" s="6"/>
      <c r="F557" s="6">
        <f t="shared" si="69"/>
        <v>225</v>
      </c>
      <c r="G557" s="7">
        <f t="shared" si="72"/>
        <v>9</v>
      </c>
      <c r="H557" s="79" cm="1">
        <f t="array" ref="H557">INDEX(Archetypes!$F$8:$F$16,$G557)</f>
        <v>312.60000000000002</v>
      </c>
      <c r="I557" s="25">
        <f>1*(COUNTIFS($A$18:$A557,$A557,$F$18:$F557,$F557,$G$18:$G557,$G557)=1)</f>
        <v>1</v>
      </c>
      <c r="J557" s="7">
        <f t="shared" si="66"/>
        <v>1</v>
      </c>
      <c r="K557">
        <f t="shared" si="70"/>
        <v>1</v>
      </c>
    </row>
    <row r="558" spans="1:11" x14ac:dyDescent="0.35">
      <c r="A558" s="3">
        <f t="shared" si="73"/>
        <v>20000</v>
      </c>
      <c r="B558" s="3">
        <f t="shared" si="67"/>
        <v>150</v>
      </c>
      <c r="C558" s="38">
        <f t="shared" si="71"/>
        <v>54.794520547945204</v>
      </c>
      <c r="D558" s="6">
        <f t="shared" si="68"/>
        <v>150</v>
      </c>
      <c r="E558" s="6"/>
      <c r="F558" s="6">
        <f t="shared" si="69"/>
        <v>250</v>
      </c>
      <c r="G558" s="7">
        <f t="shared" si="72"/>
        <v>1</v>
      </c>
      <c r="H558" s="41" cm="1">
        <f t="array" ref="H558">INDEX(Archetypes!$F$8:$F$16,$G558)</f>
        <v>113.9</v>
      </c>
      <c r="I558" s="25">
        <f>1*(COUNTIFS($A$18:$A558,$A558,$F$18:$F558,$F558,$G$18:$G558,$G558)=1)</f>
        <v>1</v>
      </c>
      <c r="J558" s="7">
        <f t="shared" si="66"/>
        <v>0</v>
      </c>
      <c r="K558">
        <f t="shared" si="70"/>
        <v>0</v>
      </c>
    </row>
    <row r="559" spans="1:11" x14ac:dyDescent="0.35">
      <c r="A559" s="3">
        <f t="shared" si="73"/>
        <v>20000</v>
      </c>
      <c r="B559" s="3">
        <f t="shared" si="67"/>
        <v>150</v>
      </c>
      <c r="C559" s="38">
        <f t="shared" si="71"/>
        <v>54.794520547945204</v>
      </c>
      <c r="D559" s="6">
        <f t="shared" si="68"/>
        <v>150</v>
      </c>
      <c r="E559" s="6"/>
      <c r="F559" s="6">
        <f t="shared" si="69"/>
        <v>250</v>
      </c>
      <c r="G559" s="7">
        <f t="shared" si="72"/>
        <v>2</v>
      </c>
      <c r="H559" s="41" cm="1">
        <f t="array" ref="H559">INDEX(Archetypes!$F$8:$F$16,$G559)</f>
        <v>137.5</v>
      </c>
      <c r="I559" s="25">
        <f>1*(COUNTIFS($A$18:$A559,$A559,$F$18:$F559,$F559,$G$18:$G559,$G559)=1)</f>
        <v>1</v>
      </c>
      <c r="J559" s="7">
        <f t="shared" si="66"/>
        <v>0</v>
      </c>
      <c r="K559">
        <f t="shared" si="70"/>
        <v>0</v>
      </c>
    </row>
    <row r="560" spans="1:11" x14ac:dyDescent="0.35">
      <c r="A560" s="3">
        <f t="shared" si="73"/>
        <v>20000</v>
      </c>
      <c r="B560" s="3">
        <f t="shared" si="67"/>
        <v>150</v>
      </c>
      <c r="C560" s="38">
        <f t="shared" si="71"/>
        <v>54.794520547945204</v>
      </c>
      <c r="D560" s="6">
        <f t="shared" si="68"/>
        <v>150</v>
      </c>
      <c r="E560" s="6"/>
      <c r="F560" s="6">
        <f t="shared" si="69"/>
        <v>250</v>
      </c>
      <c r="G560" s="7">
        <f t="shared" si="72"/>
        <v>3</v>
      </c>
      <c r="H560" s="41" cm="1">
        <f t="array" ref="H560">INDEX(Archetypes!$F$8:$F$16,$G560)</f>
        <v>163.1</v>
      </c>
      <c r="I560" s="25">
        <f>1*(COUNTIFS($A$18:$A560,$A560,$F$18:$F560,$F560,$G$18:$G560,$G560)=1)</f>
        <v>1</v>
      </c>
      <c r="J560" s="7">
        <f t="shared" si="66"/>
        <v>0</v>
      </c>
      <c r="K560">
        <f t="shared" si="70"/>
        <v>0</v>
      </c>
    </row>
    <row r="561" spans="1:11" x14ac:dyDescent="0.35">
      <c r="A561" s="3">
        <f t="shared" si="73"/>
        <v>20000</v>
      </c>
      <c r="B561" s="3">
        <f t="shared" si="67"/>
        <v>150</v>
      </c>
      <c r="C561" s="38">
        <f t="shared" si="71"/>
        <v>54.794520547945204</v>
      </c>
      <c r="D561" s="6">
        <f t="shared" si="68"/>
        <v>150</v>
      </c>
      <c r="E561" s="6"/>
      <c r="F561" s="6">
        <f t="shared" si="69"/>
        <v>250</v>
      </c>
      <c r="G561" s="7">
        <f t="shared" si="72"/>
        <v>4</v>
      </c>
      <c r="H561" s="41" cm="1">
        <f t="array" ref="H561">INDEX(Archetypes!$F$8:$F$16,$G561)</f>
        <v>188.9</v>
      </c>
      <c r="I561" s="25">
        <f>1*(COUNTIFS($A$18:$A561,$A561,$F$18:$F561,$F561,$G$18:$G561,$G561)=1)</f>
        <v>1</v>
      </c>
      <c r="J561" s="7">
        <f t="shared" si="66"/>
        <v>0</v>
      </c>
      <c r="K561">
        <f t="shared" si="70"/>
        <v>0</v>
      </c>
    </row>
    <row r="562" spans="1:11" x14ac:dyDescent="0.35">
      <c r="A562" s="3">
        <f t="shared" si="73"/>
        <v>20000</v>
      </c>
      <c r="B562" s="3">
        <f t="shared" si="67"/>
        <v>150</v>
      </c>
      <c r="C562" s="38">
        <f t="shared" si="71"/>
        <v>54.794520547945204</v>
      </c>
      <c r="D562" s="6">
        <f t="shared" si="68"/>
        <v>150</v>
      </c>
      <c r="E562" s="6"/>
      <c r="F562" s="6">
        <f t="shared" si="69"/>
        <v>250</v>
      </c>
      <c r="G562" s="7">
        <f t="shared" si="72"/>
        <v>5</v>
      </c>
      <c r="H562" s="41" cm="1">
        <f t="array" ref="H562">INDEX(Archetypes!$F$8:$F$16,$G562)</f>
        <v>213.7</v>
      </c>
      <c r="I562" s="25">
        <f>1*(COUNTIFS($A$18:$A562,$A562,$F$18:$F562,$F562,$G$18:$G562,$G562)=1)</f>
        <v>1</v>
      </c>
      <c r="J562" s="7">
        <f t="shared" si="66"/>
        <v>0</v>
      </c>
      <c r="K562">
        <f t="shared" si="70"/>
        <v>0</v>
      </c>
    </row>
    <row r="563" spans="1:11" x14ac:dyDescent="0.35">
      <c r="A563" s="3">
        <f t="shared" si="73"/>
        <v>20000</v>
      </c>
      <c r="B563" s="3">
        <f t="shared" si="67"/>
        <v>150</v>
      </c>
      <c r="C563" s="38">
        <f t="shared" si="71"/>
        <v>54.794520547945204</v>
      </c>
      <c r="D563" s="6">
        <f t="shared" si="68"/>
        <v>150</v>
      </c>
      <c r="E563" s="6"/>
      <c r="F563" s="6">
        <f t="shared" si="69"/>
        <v>250</v>
      </c>
      <c r="G563" s="7">
        <f t="shared" si="72"/>
        <v>6</v>
      </c>
      <c r="H563" s="41" cm="1">
        <f t="array" ref="H563">INDEX(Archetypes!$F$8:$F$16,$G563)</f>
        <v>239.1</v>
      </c>
      <c r="I563" s="25">
        <f>1*(COUNTIFS($A$18:$A563,$A563,$F$18:$F563,$F563,$G$18:$G563,$G563)=1)</f>
        <v>1</v>
      </c>
      <c r="J563" s="7">
        <f t="shared" si="66"/>
        <v>0</v>
      </c>
      <c r="K563">
        <f t="shared" si="70"/>
        <v>0</v>
      </c>
    </row>
    <row r="564" spans="1:11" x14ac:dyDescent="0.35">
      <c r="A564" s="3">
        <f t="shared" si="73"/>
        <v>20000</v>
      </c>
      <c r="B564" s="3">
        <f t="shared" si="67"/>
        <v>150</v>
      </c>
      <c r="C564" s="38">
        <f t="shared" si="71"/>
        <v>54.794520547945204</v>
      </c>
      <c r="D564" s="6">
        <f t="shared" si="68"/>
        <v>150</v>
      </c>
      <c r="E564" s="6"/>
      <c r="F564" s="6">
        <f t="shared" si="69"/>
        <v>250</v>
      </c>
      <c r="G564" s="7">
        <f t="shared" si="72"/>
        <v>7</v>
      </c>
      <c r="H564" s="79" cm="1">
        <f t="array" ref="H564">INDEX(Archetypes!$F$8:$F$16,$G564)</f>
        <v>262.60000000000002</v>
      </c>
      <c r="I564" s="25">
        <f>1*(COUNTIFS($A$18:$A564,$A564,$F$18:$F564,$F564,$G$18:$G564,$G564)=1)</f>
        <v>1</v>
      </c>
      <c r="J564" s="7">
        <f t="shared" si="66"/>
        <v>1</v>
      </c>
      <c r="K564">
        <f t="shared" si="70"/>
        <v>1</v>
      </c>
    </row>
    <row r="565" spans="1:11" x14ac:dyDescent="0.35">
      <c r="A565" s="3">
        <f t="shared" si="73"/>
        <v>20000</v>
      </c>
      <c r="B565" s="3">
        <f t="shared" si="67"/>
        <v>150</v>
      </c>
      <c r="C565" s="38">
        <f t="shared" si="71"/>
        <v>54.794520547945204</v>
      </c>
      <c r="D565" s="6">
        <f t="shared" si="68"/>
        <v>150</v>
      </c>
      <c r="E565" s="6"/>
      <c r="F565" s="6">
        <f t="shared" si="69"/>
        <v>250</v>
      </c>
      <c r="G565" s="7">
        <f t="shared" si="72"/>
        <v>8</v>
      </c>
      <c r="H565" s="79" cm="1">
        <f t="array" ref="H565">INDEX(Archetypes!$F$8:$F$16,$G565)</f>
        <v>285.8</v>
      </c>
      <c r="I565" s="25">
        <f>1*(COUNTIFS($A$18:$A565,$A565,$F$18:$F565,$F565,$G$18:$G565,$G565)=1)</f>
        <v>1</v>
      </c>
      <c r="J565" s="7">
        <f t="shared" si="66"/>
        <v>1</v>
      </c>
      <c r="K565">
        <f t="shared" si="70"/>
        <v>1</v>
      </c>
    </row>
    <row r="566" spans="1:11" x14ac:dyDescent="0.35">
      <c r="A566" s="3">
        <f t="shared" si="73"/>
        <v>20000</v>
      </c>
      <c r="B566" s="3">
        <f t="shared" si="67"/>
        <v>150</v>
      </c>
      <c r="C566" s="38">
        <f t="shared" si="71"/>
        <v>54.794520547945204</v>
      </c>
      <c r="D566" s="6">
        <f t="shared" si="68"/>
        <v>150</v>
      </c>
      <c r="E566" s="6"/>
      <c r="F566" s="6">
        <f t="shared" si="69"/>
        <v>250</v>
      </c>
      <c r="G566" s="7">
        <f t="shared" si="72"/>
        <v>9</v>
      </c>
      <c r="H566" s="79" cm="1">
        <f t="array" ref="H566">INDEX(Archetypes!$F$8:$F$16,$G566)</f>
        <v>312.60000000000002</v>
      </c>
      <c r="I566" s="25">
        <f>1*(COUNTIFS($A$18:$A566,$A566,$F$18:$F566,$F566,$G$18:$G566,$G566)=1)</f>
        <v>1</v>
      </c>
      <c r="J566" s="7">
        <f t="shared" si="66"/>
        <v>1</v>
      </c>
      <c r="K566">
        <f t="shared" si="70"/>
        <v>1</v>
      </c>
    </row>
    <row r="567" spans="1:11" x14ac:dyDescent="0.35">
      <c r="A567" s="3">
        <f t="shared" si="73"/>
        <v>20000</v>
      </c>
      <c r="B567" s="3">
        <f t="shared" si="67"/>
        <v>165</v>
      </c>
      <c r="C567" s="38">
        <f t="shared" si="71"/>
        <v>54.794520547945204</v>
      </c>
      <c r="D567" s="6">
        <f t="shared" si="68"/>
        <v>165</v>
      </c>
      <c r="E567" s="6"/>
      <c r="F567" s="6">
        <f t="shared" si="69"/>
        <v>275</v>
      </c>
      <c r="G567" s="7">
        <f t="shared" si="72"/>
        <v>1</v>
      </c>
      <c r="H567" s="41" cm="1">
        <f t="array" ref="H567">INDEX(Archetypes!$F$8:$F$16,$G567)</f>
        <v>113.9</v>
      </c>
      <c r="I567" s="25">
        <f>1*(COUNTIFS($A$18:$A567,$A567,$F$18:$F567,$F567,$G$18:$G567,$G567)=1)</f>
        <v>1</v>
      </c>
      <c r="J567" s="7">
        <f t="shared" si="66"/>
        <v>0</v>
      </c>
      <c r="K567">
        <f t="shared" si="70"/>
        <v>0</v>
      </c>
    </row>
    <row r="568" spans="1:11" x14ac:dyDescent="0.35">
      <c r="A568" s="3">
        <f t="shared" si="73"/>
        <v>20000</v>
      </c>
      <c r="B568" s="3">
        <f t="shared" si="67"/>
        <v>165</v>
      </c>
      <c r="C568" s="38">
        <f t="shared" si="71"/>
        <v>54.794520547945204</v>
      </c>
      <c r="D568" s="6">
        <f t="shared" si="68"/>
        <v>165</v>
      </c>
      <c r="E568" s="6"/>
      <c r="F568" s="6">
        <f t="shared" si="69"/>
        <v>275</v>
      </c>
      <c r="G568" s="7">
        <f t="shared" si="72"/>
        <v>2</v>
      </c>
      <c r="H568" s="41" cm="1">
        <f t="array" ref="H568">INDEX(Archetypes!$F$8:$F$16,$G568)</f>
        <v>137.5</v>
      </c>
      <c r="I568" s="25">
        <f>1*(COUNTIFS($A$18:$A568,$A568,$F$18:$F568,$F568,$G$18:$G568,$G568)=1)</f>
        <v>1</v>
      </c>
      <c r="J568" s="7">
        <f t="shared" si="66"/>
        <v>0</v>
      </c>
      <c r="K568">
        <f t="shared" si="70"/>
        <v>0</v>
      </c>
    </row>
    <row r="569" spans="1:11" x14ac:dyDescent="0.35">
      <c r="A569" s="3">
        <f t="shared" si="73"/>
        <v>20000</v>
      </c>
      <c r="B569" s="3">
        <f t="shared" si="67"/>
        <v>165</v>
      </c>
      <c r="C569" s="38">
        <f t="shared" si="71"/>
        <v>54.794520547945204</v>
      </c>
      <c r="D569" s="6">
        <f t="shared" si="68"/>
        <v>165</v>
      </c>
      <c r="E569" s="6"/>
      <c r="F569" s="6">
        <f t="shared" si="69"/>
        <v>275</v>
      </c>
      <c r="G569" s="7">
        <f t="shared" si="72"/>
        <v>3</v>
      </c>
      <c r="H569" s="41" cm="1">
        <f t="array" ref="H569">INDEX(Archetypes!$F$8:$F$16,$G569)</f>
        <v>163.1</v>
      </c>
      <c r="I569" s="25">
        <f>1*(COUNTIFS($A$18:$A569,$A569,$F$18:$F569,$F569,$G$18:$G569,$G569)=1)</f>
        <v>1</v>
      </c>
      <c r="J569" s="7">
        <f t="shared" si="66"/>
        <v>0</v>
      </c>
      <c r="K569">
        <f t="shared" si="70"/>
        <v>0</v>
      </c>
    </row>
    <row r="570" spans="1:11" x14ac:dyDescent="0.35">
      <c r="A570" s="3">
        <f t="shared" si="73"/>
        <v>20000</v>
      </c>
      <c r="B570" s="3">
        <f t="shared" si="67"/>
        <v>165</v>
      </c>
      <c r="C570" s="38">
        <f t="shared" si="71"/>
        <v>54.794520547945204</v>
      </c>
      <c r="D570" s="6">
        <f t="shared" si="68"/>
        <v>165</v>
      </c>
      <c r="E570" s="6"/>
      <c r="F570" s="6">
        <f t="shared" si="69"/>
        <v>275</v>
      </c>
      <c r="G570" s="7">
        <f t="shared" si="72"/>
        <v>4</v>
      </c>
      <c r="H570" s="41" cm="1">
        <f t="array" ref="H570">INDEX(Archetypes!$F$8:$F$16,$G570)</f>
        <v>188.9</v>
      </c>
      <c r="I570" s="25">
        <f>1*(COUNTIFS($A$18:$A570,$A570,$F$18:$F570,$F570,$G$18:$G570,$G570)=1)</f>
        <v>1</v>
      </c>
      <c r="J570" s="7">
        <f t="shared" si="66"/>
        <v>0</v>
      </c>
      <c r="K570">
        <f t="shared" si="70"/>
        <v>0</v>
      </c>
    </row>
    <row r="571" spans="1:11" x14ac:dyDescent="0.35">
      <c r="A571" s="3">
        <f t="shared" si="73"/>
        <v>20000</v>
      </c>
      <c r="B571" s="3">
        <f t="shared" si="67"/>
        <v>165</v>
      </c>
      <c r="C571" s="38">
        <f t="shared" si="71"/>
        <v>54.794520547945204</v>
      </c>
      <c r="D571" s="6">
        <f t="shared" si="68"/>
        <v>165</v>
      </c>
      <c r="E571" s="6"/>
      <c r="F571" s="6">
        <f t="shared" si="69"/>
        <v>275</v>
      </c>
      <c r="G571" s="7">
        <f t="shared" si="72"/>
        <v>5</v>
      </c>
      <c r="H571" s="41" cm="1">
        <f t="array" ref="H571">INDEX(Archetypes!$F$8:$F$16,$G571)</f>
        <v>213.7</v>
      </c>
      <c r="I571" s="25">
        <f>1*(COUNTIFS($A$18:$A571,$A571,$F$18:$F571,$F571,$G$18:$G571,$G571)=1)</f>
        <v>1</v>
      </c>
      <c r="J571" s="7">
        <f t="shared" si="66"/>
        <v>0</v>
      </c>
      <c r="K571">
        <f t="shared" si="70"/>
        <v>0</v>
      </c>
    </row>
    <row r="572" spans="1:11" x14ac:dyDescent="0.35">
      <c r="A572" s="3">
        <f t="shared" si="73"/>
        <v>20000</v>
      </c>
      <c r="B572" s="3">
        <f t="shared" si="67"/>
        <v>165</v>
      </c>
      <c r="C572" s="38">
        <f t="shared" si="71"/>
        <v>54.794520547945204</v>
      </c>
      <c r="D572" s="6">
        <f t="shared" si="68"/>
        <v>165</v>
      </c>
      <c r="E572" s="6"/>
      <c r="F572" s="6">
        <f t="shared" si="69"/>
        <v>275</v>
      </c>
      <c r="G572" s="7">
        <f t="shared" si="72"/>
        <v>6</v>
      </c>
      <c r="H572" s="41" cm="1">
        <f t="array" ref="H572">INDEX(Archetypes!$F$8:$F$16,$G572)</f>
        <v>239.1</v>
      </c>
      <c r="I572" s="25">
        <f>1*(COUNTIFS($A$18:$A572,$A572,$F$18:$F572,$F572,$G$18:$G572,$G572)=1)</f>
        <v>1</v>
      </c>
      <c r="J572" s="7">
        <f t="shared" si="66"/>
        <v>0</v>
      </c>
      <c r="K572">
        <f t="shared" si="70"/>
        <v>0</v>
      </c>
    </row>
    <row r="573" spans="1:11" x14ac:dyDescent="0.35">
      <c r="A573" s="3">
        <f t="shared" si="73"/>
        <v>20000</v>
      </c>
      <c r="B573" s="3">
        <f t="shared" si="67"/>
        <v>165</v>
      </c>
      <c r="C573" s="38">
        <f t="shared" si="71"/>
        <v>54.794520547945204</v>
      </c>
      <c r="D573" s="6">
        <f t="shared" si="68"/>
        <v>165</v>
      </c>
      <c r="E573" s="6"/>
      <c r="F573" s="6">
        <f t="shared" si="69"/>
        <v>275</v>
      </c>
      <c r="G573" s="7">
        <f t="shared" si="72"/>
        <v>7</v>
      </c>
      <c r="H573" s="41" cm="1">
        <f t="array" ref="H573">INDEX(Archetypes!$F$8:$F$16,$G573)</f>
        <v>262.60000000000002</v>
      </c>
      <c r="I573" s="25">
        <f>1*(COUNTIFS($A$18:$A573,$A573,$F$18:$F573,$F573,$G$18:$G573,$G573)=1)</f>
        <v>1</v>
      </c>
      <c r="J573" s="7">
        <f t="shared" si="66"/>
        <v>0</v>
      </c>
      <c r="K573">
        <f t="shared" si="70"/>
        <v>0</v>
      </c>
    </row>
    <row r="574" spans="1:11" x14ac:dyDescent="0.35">
      <c r="A574" s="3">
        <f t="shared" si="73"/>
        <v>20000</v>
      </c>
      <c r="B574" s="3">
        <f t="shared" si="67"/>
        <v>165</v>
      </c>
      <c r="C574" s="38">
        <f t="shared" si="71"/>
        <v>54.794520547945204</v>
      </c>
      <c r="D574" s="6">
        <f t="shared" si="68"/>
        <v>165</v>
      </c>
      <c r="E574" s="6"/>
      <c r="F574" s="6">
        <f t="shared" si="69"/>
        <v>275</v>
      </c>
      <c r="G574" s="7">
        <f t="shared" si="72"/>
        <v>8</v>
      </c>
      <c r="H574" s="79" cm="1">
        <f t="array" ref="H574">INDEX(Archetypes!$F$8:$F$16,$G574)</f>
        <v>285.8</v>
      </c>
      <c r="I574" s="25">
        <f>1*(COUNTIFS($A$18:$A574,$A574,$F$18:$F574,$F574,$G$18:$G574,$G574)=1)</f>
        <v>1</v>
      </c>
      <c r="J574" s="7">
        <f t="shared" si="66"/>
        <v>1</v>
      </c>
      <c r="K574">
        <f t="shared" si="70"/>
        <v>1</v>
      </c>
    </row>
    <row r="575" spans="1:11" x14ac:dyDescent="0.35">
      <c r="A575" s="3">
        <f t="shared" si="73"/>
        <v>20000</v>
      </c>
      <c r="B575" s="3">
        <f t="shared" si="67"/>
        <v>165</v>
      </c>
      <c r="C575" s="38">
        <f t="shared" si="71"/>
        <v>54.794520547945204</v>
      </c>
      <c r="D575" s="6">
        <f t="shared" si="68"/>
        <v>165</v>
      </c>
      <c r="E575" s="6"/>
      <c r="F575" s="6">
        <f t="shared" si="69"/>
        <v>275</v>
      </c>
      <c r="G575" s="7">
        <f t="shared" si="72"/>
        <v>9</v>
      </c>
      <c r="H575" s="79" cm="1">
        <f t="array" ref="H575">INDEX(Archetypes!$F$8:$F$16,$G575)</f>
        <v>312.60000000000002</v>
      </c>
      <c r="I575" s="25">
        <f>1*(COUNTIFS($A$18:$A575,$A575,$F$18:$F575,$F575,$G$18:$G575,$G575)=1)</f>
        <v>1</v>
      </c>
      <c r="J575" s="7">
        <f t="shared" si="66"/>
        <v>1</v>
      </c>
      <c r="K575">
        <f t="shared" si="70"/>
        <v>1</v>
      </c>
    </row>
    <row r="576" spans="1:11" x14ac:dyDescent="0.35">
      <c r="A576" s="3">
        <f t="shared" si="73"/>
        <v>20000</v>
      </c>
      <c r="B576" s="3">
        <f t="shared" si="67"/>
        <v>180</v>
      </c>
      <c r="C576" s="38">
        <f t="shared" si="71"/>
        <v>54.794520547945204</v>
      </c>
      <c r="D576" s="6">
        <f t="shared" si="68"/>
        <v>180</v>
      </c>
      <c r="E576" s="6"/>
      <c r="F576" s="6">
        <f t="shared" si="69"/>
        <v>300</v>
      </c>
      <c r="G576" s="7">
        <f t="shared" si="72"/>
        <v>1</v>
      </c>
      <c r="H576" s="41" cm="1">
        <f t="array" ref="H576">INDEX(Archetypes!$F$8:$F$16,$G576)</f>
        <v>113.9</v>
      </c>
      <c r="I576" s="25">
        <f>1*(COUNTIFS($A$18:$A576,$A576,$F$18:$F576,$F576,$G$18:$G576,$G576)=1)</f>
        <v>1</v>
      </c>
      <c r="J576" s="7">
        <f t="shared" si="66"/>
        <v>0</v>
      </c>
      <c r="K576">
        <f t="shared" si="70"/>
        <v>0</v>
      </c>
    </row>
    <row r="577" spans="1:11" x14ac:dyDescent="0.35">
      <c r="A577" s="3">
        <f t="shared" si="73"/>
        <v>20000</v>
      </c>
      <c r="B577" s="3">
        <f t="shared" si="67"/>
        <v>180</v>
      </c>
      <c r="C577" s="38">
        <f t="shared" si="71"/>
        <v>54.794520547945204</v>
      </c>
      <c r="D577" s="6">
        <f t="shared" si="68"/>
        <v>180</v>
      </c>
      <c r="E577" s="6"/>
      <c r="F577" s="6">
        <f t="shared" si="69"/>
        <v>300</v>
      </c>
      <c r="G577" s="7">
        <f t="shared" si="72"/>
        <v>2</v>
      </c>
      <c r="H577" s="41" cm="1">
        <f t="array" ref="H577">INDEX(Archetypes!$F$8:$F$16,$G577)</f>
        <v>137.5</v>
      </c>
      <c r="I577" s="25">
        <f>1*(COUNTIFS($A$18:$A577,$A577,$F$18:$F577,$F577,$G$18:$G577,$G577)=1)</f>
        <v>1</v>
      </c>
      <c r="J577" s="7">
        <f t="shared" si="66"/>
        <v>0</v>
      </c>
      <c r="K577">
        <f t="shared" si="70"/>
        <v>0</v>
      </c>
    </row>
    <row r="578" spans="1:11" x14ac:dyDescent="0.35">
      <c r="A578" s="3">
        <f t="shared" si="73"/>
        <v>20000</v>
      </c>
      <c r="B578" s="3">
        <f t="shared" si="67"/>
        <v>180</v>
      </c>
      <c r="C578" s="38">
        <f t="shared" si="71"/>
        <v>54.794520547945204</v>
      </c>
      <c r="D578" s="6">
        <f t="shared" si="68"/>
        <v>180</v>
      </c>
      <c r="E578" s="6"/>
      <c r="F578" s="6">
        <f t="shared" si="69"/>
        <v>300</v>
      </c>
      <c r="G578" s="7">
        <f t="shared" si="72"/>
        <v>3</v>
      </c>
      <c r="H578" s="41" cm="1">
        <f t="array" ref="H578">INDEX(Archetypes!$F$8:$F$16,$G578)</f>
        <v>163.1</v>
      </c>
      <c r="I578" s="25">
        <f>1*(COUNTIFS($A$18:$A578,$A578,$F$18:$F578,$F578,$G$18:$G578,$G578)=1)</f>
        <v>1</v>
      </c>
      <c r="J578" s="7">
        <f t="shared" si="66"/>
        <v>0</v>
      </c>
      <c r="K578">
        <f t="shared" si="70"/>
        <v>0</v>
      </c>
    </row>
    <row r="579" spans="1:11" x14ac:dyDescent="0.35">
      <c r="A579" s="3">
        <f t="shared" si="73"/>
        <v>20000</v>
      </c>
      <c r="B579" s="3">
        <f t="shared" si="67"/>
        <v>180</v>
      </c>
      <c r="C579" s="38">
        <f t="shared" si="71"/>
        <v>54.794520547945204</v>
      </c>
      <c r="D579" s="6">
        <f t="shared" si="68"/>
        <v>180</v>
      </c>
      <c r="E579" s="6"/>
      <c r="F579" s="6">
        <f t="shared" si="69"/>
        <v>300</v>
      </c>
      <c r="G579" s="7">
        <f t="shared" si="72"/>
        <v>4</v>
      </c>
      <c r="H579" s="41" cm="1">
        <f t="array" ref="H579">INDEX(Archetypes!$F$8:$F$16,$G579)</f>
        <v>188.9</v>
      </c>
      <c r="I579" s="25">
        <f>1*(COUNTIFS($A$18:$A579,$A579,$F$18:$F579,$F579,$G$18:$G579,$G579)=1)</f>
        <v>1</v>
      </c>
      <c r="J579" s="7">
        <f t="shared" si="66"/>
        <v>0</v>
      </c>
      <c r="K579">
        <f t="shared" si="70"/>
        <v>0</v>
      </c>
    </row>
    <row r="580" spans="1:11" x14ac:dyDescent="0.35">
      <c r="A580" s="3">
        <f t="shared" si="73"/>
        <v>20000</v>
      </c>
      <c r="B580" s="3">
        <f t="shared" si="67"/>
        <v>180</v>
      </c>
      <c r="C580" s="38">
        <f t="shared" si="71"/>
        <v>54.794520547945204</v>
      </c>
      <c r="D580" s="6">
        <f t="shared" si="68"/>
        <v>180</v>
      </c>
      <c r="E580" s="6"/>
      <c r="F580" s="6">
        <f t="shared" si="69"/>
        <v>300</v>
      </c>
      <c r="G580" s="7">
        <f t="shared" si="72"/>
        <v>5</v>
      </c>
      <c r="H580" s="41" cm="1">
        <f t="array" ref="H580">INDEX(Archetypes!$F$8:$F$16,$G580)</f>
        <v>213.7</v>
      </c>
      <c r="I580" s="25">
        <f>1*(COUNTIFS($A$18:$A580,$A580,$F$18:$F580,$F580,$G$18:$G580,$G580)=1)</f>
        <v>1</v>
      </c>
      <c r="J580" s="7">
        <f t="shared" si="66"/>
        <v>0</v>
      </c>
      <c r="K580">
        <f t="shared" si="70"/>
        <v>0</v>
      </c>
    </row>
    <row r="581" spans="1:11" x14ac:dyDescent="0.35">
      <c r="A581" s="3">
        <f t="shared" si="73"/>
        <v>20000</v>
      </c>
      <c r="B581" s="3">
        <f t="shared" si="67"/>
        <v>180</v>
      </c>
      <c r="C581" s="38">
        <f t="shared" si="71"/>
        <v>54.794520547945204</v>
      </c>
      <c r="D581" s="6">
        <f t="shared" si="68"/>
        <v>180</v>
      </c>
      <c r="E581" s="6"/>
      <c r="F581" s="6">
        <f t="shared" si="69"/>
        <v>300</v>
      </c>
      <c r="G581" s="7">
        <f t="shared" si="72"/>
        <v>6</v>
      </c>
      <c r="H581" s="41" cm="1">
        <f t="array" ref="H581">INDEX(Archetypes!$F$8:$F$16,$G581)</f>
        <v>239.1</v>
      </c>
      <c r="I581" s="25">
        <f>1*(COUNTIFS($A$18:$A581,$A581,$F$18:$F581,$F581,$G$18:$G581,$G581)=1)</f>
        <v>1</v>
      </c>
      <c r="J581" s="7">
        <f t="shared" si="66"/>
        <v>0</v>
      </c>
      <c r="K581">
        <f t="shared" si="70"/>
        <v>0</v>
      </c>
    </row>
    <row r="582" spans="1:11" x14ac:dyDescent="0.35">
      <c r="A582" s="3">
        <f t="shared" si="73"/>
        <v>20000</v>
      </c>
      <c r="B582" s="3">
        <f t="shared" si="67"/>
        <v>180</v>
      </c>
      <c r="C582" s="38">
        <f t="shared" si="71"/>
        <v>54.794520547945204</v>
      </c>
      <c r="D582" s="6">
        <f t="shared" si="68"/>
        <v>180</v>
      </c>
      <c r="E582" s="6"/>
      <c r="F582" s="6">
        <f t="shared" si="69"/>
        <v>300</v>
      </c>
      <c r="G582" s="7">
        <f t="shared" si="72"/>
        <v>7</v>
      </c>
      <c r="H582" s="41" cm="1">
        <f t="array" ref="H582">INDEX(Archetypes!$F$8:$F$16,$G582)</f>
        <v>262.60000000000002</v>
      </c>
      <c r="I582" s="25">
        <f>1*(COUNTIFS($A$18:$A582,$A582,$F$18:$F582,$F582,$G$18:$G582,$G582)=1)</f>
        <v>1</v>
      </c>
      <c r="J582" s="7">
        <f t="shared" si="66"/>
        <v>0</v>
      </c>
      <c r="K582">
        <f t="shared" si="70"/>
        <v>0</v>
      </c>
    </row>
    <row r="583" spans="1:11" x14ac:dyDescent="0.35">
      <c r="A583" s="3">
        <f t="shared" si="73"/>
        <v>20000</v>
      </c>
      <c r="B583" s="3">
        <f t="shared" si="67"/>
        <v>180</v>
      </c>
      <c r="C583" s="38">
        <f t="shared" si="71"/>
        <v>54.794520547945204</v>
      </c>
      <c r="D583" s="6">
        <f t="shared" si="68"/>
        <v>180</v>
      </c>
      <c r="E583" s="6"/>
      <c r="F583" s="6">
        <f t="shared" si="69"/>
        <v>300</v>
      </c>
      <c r="G583" s="7">
        <f t="shared" si="72"/>
        <v>8</v>
      </c>
      <c r="H583" s="41" cm="1">
        <f t="array" ref="H583">INDEX(Archetypes!$F$8:$F$16,$G583)</f>
        <v>285.8</v>
      </c>
      <c r="I583" s="25">
        <f>1*(COUNTIFS($A$18:$A583,$A583,$F$18:$F583,$F583,$G$18:$G583,$G583)=1)</f>
        <v>1</v>
      </c>
      <c r="J583" s="7">
        <f t="shared" si="66"/>
        <v>0</v>
      </c>
      <c r="K583">
        <f t="shared" si="70"/>
        <v>0</v>
      </c>
    </row>
    <row r="584" spans="1:11" x14ac:dyDescent="0.35">
      <c r="A584" s="3">
        <f t="shared" si="73"/>
        <v>20000</v>
      </c>
      <c r="B584" s="3">
        <f t="shared" si="67"/>
        <v>180</v>
      </c>
      <c r="C584" s="38">
        <f t="shared" si="71"/>
        <v>54.794520547945204</v>
      </c>
      <c r="D584" s="6">
        <f t="shared" si="68"/>
        <v>180</v>
      </c>
      <c r="E584" s="6"/>
      <c r="F584" s="6">
        <f t="shared" si="69"/>
        <v>300</v>
      </c>
      <c r="G584" s="7">
        <f t="shared" si="72"/>
        <v>9</v>
      </c>
      <c r="H584" s="79" cm="1">
        <f t="array" ref="H584">INDEX(Archetypes!$F$8:$F$16,$G584)</f>
        <v>312.60000000000002</v>
      </c>
      <c r="I584" s="25">
        <f>1*(COUNTIFS($A$18:$A584,$A584,$F$18:$F584,$F584,$G$18:$G584,$G584)=1)</f>
        <v>1</v>
      </c>
      <c r="J584" s="7">
        <f t="shared" si="66"/>
        <v>1</v>
      </c>
      <c r="K584">
        <f t="shared" si="70"/>
        <v>1</v>
      </c>
    </row>
    <row r="585" spans="1:11" x14ac:dyDescent="0.35">
      <c r="A585" s="3">
        <f t="shared" si="73"/>
        <v>22500</v>
      </c>
      <c r="B585" s="3">
        <f t="shared" si="67"/>
        <v>60</v>
      </c>
      <c r="C585" s="38">
        <f t="shared" si="71"/>
        <v>61.643835616438359</v>
      </c>
      <c r="D585" s="6">
        <f t="shared" si="68"/>
        <v>61.6</v>
      </c>
      <c r="E585" s="6"/>
      <c r="F585" s="6">
        <f t="shared" si="69"/>
        <v>102.7</v>
      </c>
      <c r="G585" s="7">
        <f t="shared" si="72"/>
        <v>1</v>
      </c>
      <c r="H585" s="79" cm="1">
        <f t="array" ref="H585">INDEX(Archetypes!$F$8:$F$16,$G585)</f>
        <v>113.9</v>
      </c>
      <c r="I585" s="25">
        <f>1*(COUNTIFS($A$18:$A585,$A585,$F$18:$F585,$F585,$G$18:$G585,$G585)=1)</f>
        <v>1</v>
      </c>
      <c r="J585" s="7">
        <f t="shared" si="66"/>
        <v>1</v>
      </c>
      <c r="K585">
        <f t="shared" si="70"/>
        <v>1</v>
      </c>
    </row>
    <row r="586" spans="1:11" x14ac:dyDescent="0.35">
      <c r="A586" s="3">
        <f t="shared" si="73"/>
        <v>22500</v>
      </c>
      <c r="B586" s="3">
        <f t="shared" si="67"/>
        <v>60</v>
      </c>
      <c r="C586" s="38">
        <f t="shared" si="71"/>
        <v>61.643835616438359</v>
      </c>
      <c r="D586" s="6">
        <f t="shared" si="68"/>
        <v>61.6</v>
      </c>
      <c r="E586" s="6"/>
      <c r="F586" s="6">
        <f t="shared" si="69"/>
        <v>102.7</v>
      </c>
      <c r="G586" s="7">
        <f t="shared" si="72"/>
        <v>2</v>
      </c>
      <c r="H586" s="79" cm="1">
        <f t="array" ref="H586">INDEX(Archetypes!$F$8:$F$16,$G586)</f>
        <v>137.5</v>
      </c>
      <c r="I586" s="25">
        <f>1*(COUNTIFS($A$18:$A586,$A586,$F$18:$F586,$F586,$G$18:$G586,$G586)=1)</f>
        <v>1</v>
      </c>
      <c r="J586" s="7">
        <f t="shared" si="66"/>
        <v>1</v>
      </c>
      <c r="K586">
        <f t="shared" si="70"/>
        <v>1</v>
      </c>
    </row>
    <row r="587" spans="1:11" x14ac:dyDescent="0.35">
      <c r="A587" s="3">
        <f t="shared" si="73"/>
        <v>22500</v>
      </c>
      <c r="B587" s="3">
        <f t="shared" si="67"/>
        <v>60</v>
      </c>
      <c r="C587" s="38">
        <f t="shared" si="71"/>
        <v>61.643835616438359</v>
      </c>
      <c r="D587" s="6">
        <f t="shared" si="68"/>
        <v>61.6</v>
      </c>
      <c r="E587" s="6"/>
      <c r="F587" s="6">
        <f t="shared" si="69"/>
        <v>102.7</v>
      </c>
      <c r="G587" s="7">
        <f t="shared" si="72"/>
        <v>3</v>
      </c>
      <c r="H587" s="79" cm="1">
        <f t="array" ref="H587">INDEX(Archetypes!$F$8:$F$16,$G587)</f>
        <v>163.1</v>
      </c>
      <c r="I587" s="25">
        <f>1*(COUNTIFS($A$18:$A587,$A587,$F$18:$F587,$F587,$G$18:$G587,$G587)=1)</f>
        <v>1</v>
      </c>
      <c r="J587" s="7">
        <f t="shared" si="66"/>
        <v>1</v>
      </c>
      <c r="K587">
        <f t="shared" si="70"/>
        <v>1</v>
      </c>
    </row>
    <row r="588" spans="1:11" x14ac:dyDescent="0.35">
      <c r="A588" s="3">
        <f t="shared" si="73"/>
        <v>22500</v>
      </c>
      <c r="B588" s="3">
        <f t="shared" si="67"/>
        <v>60</v>
      </c>
      <c r="C588" s="38">
        <f t="shared" si="71"/>
        <v>61.643835616438359</v>
      </c>
      <c r="D588" s="6">
        <f t="shared" si="68"/>
        <v>61.6</v>
      </c>
      <c r="E588" s="6"/>
      <c r="F588" s="6">
        <f t="shared" si="69"/>
        <v>102.7</v>
      </c>
      <c r="G588" s="7">
        <f t="shared" si="72"/>
        <v>4</v>
      </c>
      <c r="H588" s="79" cm="1">
        <f t="array" ref="H588">INDEX(Archetypes!$F$8:$F$16,$G588)</f>
        <v>188.9</v>
      </c>
      <c r="I588" s="25">
        <f>1*(COUNTIFS($A$18:$A588,$A588,$F$18:$F588,$F588,$G$18:$G588,$G588)=1)</f>
        <v>1</v>
      </c>
      <c r="J588" s="7">
        <f t="shared" si="66"/>
        <v>1</v>
      </c>
      <c r="K588">
        <f t="shared" si="70"/>
        <v>1</v>
      </c>
    </row>
    <row r="589" spans="1:11" x14ac:dyDescent="0.35">
      <c r="A589" s="3">
        <f t="shared" si="73"/>
        <v>22500</v>
      </c>
      <c r="B589" s="3">
        <f t="shared" si="67"/>
        <v>60</v>
      </c>
      <c r="C589" s="38">
        <f t="shared" si="71"/>
        <v>61.643835616438359</v>
      </c>
      <c r="D589" s="6">
        <f t="shared" si="68"/>
        <v>61.6</v>
      </c>
      <c r="E589" s="6"/>
      <c r="F589" s="6">
        <f t="shared" si="69"/>
        <v>102.7</v>
      </c>
      <c r="G589" s="7">
        <f t="shared" si="72"/>
        <v>5</v>
      </c>
      <c r="H589" s="79" cm="1">
        <f t="array" ref="H589">INDEX(Archetypes!$F$8:$F$16,$G589)</f>
        <v>213.7</v>
      </c>
      <c r="I589" s="25">
        <f>1*(COUNTIFS($A$18:$A589,$A589,$F$18:$F589,$F589,$G$18:$G589,$G589)=1)</f>
        <v>1</v>
      </c>
      <c r="J589" s="7">
        <f t="shared" si="66"/>
        <v>1</v>
      </c>
      <c r="K589">
        <f t="shared" si="70"/>
        <v>1</v>
      </c>
    </row>
    <row r="590" spans="1:11" x14ac:dyDescent="0.35">
      <c r="A590" s="3">
        <f t="shared" si="73"/>
        <v>22500</v>
      </c>
      <c r="B590" s="3">
        <f t="shared" si="67"/>
        <v>60</v>
      </c>
      <c r="C590" s="38">
        <f t="shared" si="71"/>
        <v>61.643835616438359</v>
      </c>
      <c r="D590" s="6">
        <f t="shared" si="68"/>
        <v>61.6</v>
      </c>
      <c r="E590" s="6"/>
      <c r="F590" s="6">
        <f t="shared" si="69"/>
        <v>102.7</v>
      </c>
      <c r="G590" s="7">
        <f t="shared" si="72"/>
        <v>6</v>
      </c>
      <c r="H590" s="79" cm="1">
        <f t="array" ref="H590">INDEX(Archetypes!$F$8:$F$16,$G590)</f>
        <v>239.1</v>
      </c>
      <c r="I590" s="25">
        <f>1*(COUNTIFS($A$18:$A590,$A590,$F$18:$F590,$F590,$G$18:$G590,$G590)=1)</f>
        <v>1</v>
      </c>
      <c r="J590" s="7">
        <f t="shared" si="66"/>
        <v>1</v>
      </c>
      <c r="K590">
        <f t="shared" si="70"/>
        <v>1</v>
      </c>
    </row>
    <row r="591" spans="1:11" x14ac:dyDescent="0.35">
      <c r="A591" s="3">
        <f t="shared" si="73"/>
        <v>22500</v>
      </c>
      <c r="B591" s="3">
        <f t="shared" si="67"/>
        <v>60</v>
      </c>
      <c r="C591" s="38">
        <f t="shared" si="71"/>
        <v>61.643835616438359</v>
      </c>
      <c r="D591" s="6">
        <f t="shared" si="68"/>
        <v>61.6</v>
      </c>
      <c r="E591" s="6"/>
      <c r="F591" s="6">
        <f t="shared" si="69"/>
        <v>102.7</v>
      </c>
      <c r="G591" s="7">
        <f t="shared" si="72"/>
        <v>7</v>
      </c>
      <c r="H591" s="79" cm="1">
        <f t="array" ref="H591">INDEX(Archetypes!$F$8:$F$16,$G591)</f>
        <v>262.60000000000002</v>
      </c>
      <c r="I591" s="25">
        <f>1*(COUNTIFS($A$18:$A591,$A591,$F$18:$F591,$F591,$G$18:$G591,$G591)=1)</f>
        <v>1</v>
      </c>
      <c r="J591" s="7">
        <f t="shared" si="66"/>
        <v>1</v>
      </c>
      <c r="K591">
        <f t="shared" si="70"/>
        <v>1</v>
      </c>
    </row>
    <row r="592" spans="1:11" x14ac:dyDescent="0.35">
      <c r="A592" s="3">
        <f t="shared" si="73"/>
        <v>22500</v>
      </c>
      <c r="B592" s="3">
        <f t="shared" si="67"/>
        <v>60</v>
      </c>
      <c r="C592" s="38">
        <f t="shared" si="71"/>
        <v>61.643835616438359</v>
      </c>
      <c r="D592" s="6">
        <f t="shared" si="68"/>
        <v>61.6</v>
      </c>
      <c r="E592" s="6"/>
      <c r="F592" s="6">
        <f t="shared" si="69"/>
        <v>102.7</v>
      </c>
      <c r="G592" s="7">
        <f t="shared" si="72"/>
        <v>8</v>
      </c>
      <c r="H592" s="79" cm="1">
        <f t="array" ref="H592">INDEX(Archetypes!$F$8:$F$16,$G592)</f>
        <v>285.8</v>
      </c>
      <c r="I592" s="25">
        <f>1*(COUNTIFS($A$18:$A592,$A592,$F$18:$F592,$F592,$G$18:$G592,$G592)=1)</f>
        <v>1</v>
      </c>
      <c r="J592" s="7">
        <f t="shared" si="66"/>
        <v>1</v>
      </c>
      <c r="K592">
        <f t="shared" si="70"/>
        <v>1</v>
      </c>
    </row>
    <row r="593" spans="1:11" x14ac:dyDescent="0.35">
      <c r="A593" s="3">
        <f t="shared" si="73"/>
        <v>22500</v>
      </c>
      <c r="B593" s="3">
        <f t="shared" si="67"/>
        <v>60</v>
      </c>
      <c r="C593" s="38">
        <f t="shared" si="71"/>
        <v>61.643835616438359</v>
      </c>
      <c r="D593" s="6">
        <f t="shared" si="68"/>
        <v>61.6</v>
      </c>
      <c r="E593" s="6"/>
      <c r="F593" s="6">
        <f t="shared" si="69"/>
        <v>102.7</v>
      </c>
      <c r="G593" s="7">
        <f t="shared" si="72"/>
        <v>9</v>
      </c>
      <c r="H593" s="79" cm="1">
        <f t="array" ref="H593">INDEX(Archetypes!$F$8:$F$16,$G593)</f>
        <v>312.60000000000002</v>
      </c>
      <c r="I593" s="25">
        <f>1*(COUNTIFS($A$18:$A593,$A593,$F$18:$F593,$F593,$G$18:$G593,$G593)=1)</f>
        <v>1</v>
      </c>
      <c r="J593" s="7">
        <f t="shared" si="66"/>
        <v>1</v>
      </c>
      <c r="K593">
        <f t="shared" si="70"/>
        <v>1</v>
      </c>
    </row>
    <row r="594" spans="1:11" x14ac:dyDescent="0.35">
      <c r="A594" s="3">
        <f t="shared" si="73"/>
        <v>22500</v>
      </c>
      <c r="B594" s="3">
        <f t="shared" si="67"/>
        <v>75</v>
      </c>
      <c r="C594" s="38">
        <f t="shared" si="71"/>
        <v>61.643835616438359</v>
      </c>
      <c r="D594" s="6">
        <f t="shared" si="68"/>
        <v>75</v>
      </c>
      <c r="E594" s="6"/>
      <c r="F594" s="6">
        <f t="shared" si="69"/>
        <v>125</v>
      </c>
      <c r="G594" s="7">
        <f t="shared" si="72"/>
        <v>1</v>
      </c>
      <c r="H594" s="41" cm="1">
        <f t="array" ref="H594">INDEX(Archetypes!$F$8:$F$16,$G594)</f>
        <v>113.9</v>
      </c>
      <c r="I594" s="25">
        <f>1*(COUNTIFS($A$18:$A594,$A594,$F$18:$F594,$F594,$G$18:$G594,$G594)=1)</f>
        <v>1</v>
      </c>
      <c r="J594" s="7">
        <f t="shared" ref="J594:J657" si="74">1*(H594&gt;=F594)</f>
        <v>0</v>
      </c>
      <c r="K594">
        <f t="shared" si="70"/>
        <v>0</v>
      </c>
    </row>
    <row r="595" spans="1:11" x14ac:dyDescent="0.35">
      <c r="A595" s="3">
        <f t="shared" si="73"/>
        <v>22500</v>
      </c>
      <c r="B595" s="3">
        <f t="shared" ref="B595:B658" si="75">IF(G594=9,IF(B594=180,60,B594+15),B594)</f>
        <v>75</v>
      </c>
      <c r="C595" s="38">
        <f t="shared" si="71"/>
        <v>61.643835616438359</v>
      </c>
      <c r="D595" s="6">
        <f t="shared" ref="D595:D658" si="76">ROUND(MAX(B595,A595/365),1)</f>
        <v>75</v>
      </c>
      <c r="E595" s="6"/>
      <c r="F595" s="6">
        <f t="shared" ref="F595:F658" si="77">ROUND(D595/0.6,1)</f>
        <v>125</v>
      </c>
      <c r="G595" s="7">
        <f t="shared" si="72"/>
        <v>2</v>
      </c>
      <c r="H595" s="79" cm="1">
        <f t="array" ref="H595">INDEX(Archetypes!$F$8:$F$16,$G595)</f>
        <v>137.5</v>
      </c>
      <c r="I595" s="25">
        <f>1*(COUNTIFS($A$18:$A595,$A595,$F$18:$F595,$F595,$G$18:$G595,$G595)=1)</f>
        <v>1</v>
      </c>
      <c r="J595" s="7">
        <f t="shared" si="74"/>
        <v>1</v>
      </c>
      <c r="K595">
        <f t="shared" ref="K595:K658" si="78">I595*J595</f>
        <v>1</v>
      </c>
    </row>
    <row r="596" spans="1:11" x14ac:dyDescent="0.35">
      <c r="A596" s="3">
        <f t="shared" si="73"/>
        <v>22500</v>
      </c>
      <c r="B596" s="3">
        <f t="shared" si="75"/>
        <v>75</v>
      </c>
      <c r="C596" s="38">
        <f t="shared" ref="C596:C659" si="79">A596/365</f>
        <v>61.643835616438359</v>
      </c>
      <c r="D596" s="6">
        <f t="shared" si="76"/>
        <v>75</v>
      </c>
      <c r="E596" s="6"/>
      <c r="F596" s="6">
        <f t="shared" si="77"/>
        <v>125</v>
      </c>
      <c r="G596" s="7">
        <f t="shared" ref="G596:G659" si="80">IF(G595=9,1,G595+1)</f>
        <v>3</v>
      </c>
      <c r="H596" s="79" cm="1">
        <f t="array" ref="H596">INDEX(Archetypes!$F$8:$F$16,$G596)</f>
        <v>163.1</v>
      </c>
      <c r="I596" s="25">
        <f>1*(COUNTIFS($A$18:$A596,$A596,$F$18:$F596,$F596,$G$18:$G596,$G596)=1)</f>
        <v>1</v>
      </c>
      <c r="J596" s="7">
        <f t="shared" si="74"/>
        <v>1</v>
      </c>
      <c r="K596">
        <f t="shared" si="78"/>
        <v>1</v>
      </c>
    </row>
    <row r="597" spans="1:11" x14ac:dyDescent="0.35">
      <c r="A597" s="3">
        <f t="shared" ref="A597:A660" si="81">IF(G596=9,IF(B591=180,IF(A596=40000,2500,A596+2500),A596),A596)</f>
        <v>22500</v>
      </c>
      <c r="B597" s="3">
        <f t="shared" si="75"/>
        <v>75</v>
      </c>
      <c r="C597" s="38">
        <f t="shared" si="79"/>
        <v>61.643835616438359</v>
      </c>
      <c r="D597" s="6">
        <f t="shared" si="76"/>
        <v>75</v>
      </c>
      <c r="E597" s="6"/>
      <c r="F597" s="6">
        <f t="shared" si="77"/>
        <v>125</v>
      </c>
      <c r="G597" s="7">
        <f t="shared" si="80"/>
        <v>4</v>
      </c>
      <c r="H597" s="79" cm="1">
        <f t="array" ref="H597">INDEX(Archetypes!$F$8:$F$16,$G597)</f>
        <v>188.9</v>
      </c>
      <c r="I597" s="25">
        <f>1*(COUNTIFS($A$18:$A597,$A597,$F$18:$F597,$F597,$G$18:$G597,$G597)=1)</f>
        <v>1</v>
      </c>
      <c r="J597" s="7">
        <f t="shared" si="74"/>
        <v>1</v>
      </c>
      <c r="K597">
        <f t="shared" si="78"/>
        <v>1</v>
      </c>
    </row>
    <row r="598" spans="1:11" x14ac:dyDescent="0.35">
      <c r="A598" s="3">
        <f t="shared" si="81"/>
        <v>22500</v>
      </c>
      <c r="B598" s="3">
        <f t="shared" si="75"/>
        <v>75</v>
      </c>
      <c r="C598" s="38">
        <f t="shared" si="79"/>
        <v>61.643835616438359</v>
      </c>
      <c r="D598" s="6">
        <f t="shared" si="76"/>
        <v>75</v>
      </c>
      <c r="E598" s="6"/>
      <c r="F598" s="6">
        <f t="shared" si="77"/>
        <v>125</v>
      </c>
      <c r="G598" s="7">
        <f t="shared" si="80"/>
        <v>5</v>
      </c>
      <c r="H598" s="79" cm="1">
        <f t="array" ref="H598">INDEX(Archetypes!$F$8:$F$16,$G598)</f>
        <v>213.7</v>
      </c>
      <c r="I598" s="25">
        <f>1*(COUNTIFS($A$18:$A598,$A598,$F$18:$F598,$F598,$G$18:$G598,$G598)=1)</f>
        <v>1</v>
      </c>
      <c r="J598" s="7">
        <f t="shared" si="74"/>
        <v>1</v>
      </c>
      <c r="K598">
        <f t="shared" si="78"/>
        <v>1</v>
      </c>
    </row>
    <row r="599" spans="1:11" x14ac:dyDescent="0.35">
      <c r="A599" s="3">
        <f t="shared" si="81"/>
        <v>22500</v>
      </c>
      <c r="B599" s="3">
        <f t="shared" si="75"/>
        <v>75</v>
      </c>
      <c r="C599" s="38">
        <f t="shared" si="79"/>
        <v>61.643835616438359</v>
      </c>
      <c r="D599" s="6">
        <f t="shared" si="76"/>
        <v>75</v>
      </c>
      <c r="E599" s="6"/>
      <c r="F599" s="6">
        <f t="shared" si="77"/>
        <v>125</v>
      </c>
      <c r="G599" s="7">
        <f t="shared" si="80"/>
        <v>6</v>
      </c>
      <c r="H599" s="79" cm="1">
        <f t="array" ref="H599">INDEX(Archetypes!$F$8:$F$16,$G599)</f>
        <v>239.1</v>
      </c>
      <c r="I599" s="25">
        <f>1*(COUNTIFS($A$18:$A599,$A599,$F$18:$F599,$F599,$G$18:$G599,$G599)=1)</f>
        <v>1</v>
      </c>
      <c r="J599" s="7">
        <f t="shared" si="74"/>
        <v>1</v>
      </c>
      <c r="K599">
        <f t="shared" si="78"/>
        <v>1</v>
      </c>
    </row>
    <row r="600" spans="1:11" x14ac:dyDescent="0.35">
      <c r="A600" s="3">
        <f t="shared" si="81"/>
        <v>22500</v>
      </c>
      <c r="B600" s="3">
        <f t="shared" si="75"/>
        <v>75</v>
      </c>
      <c r="C600" s="38">
        <f t="shared" si="79"/>
        <v>61.643835616438359</v>
      </c>
      <c r="D600" s="6">
        <f t="shared" si="76"/>
        <v>75</v>
      </c>
      <c r="E600" s="6"/>
      <c r="F600" s="6">
        <f t="shared" si="77"/>
        <v>125</v>
      </c>
      <c r="G600" s="7">
        <f t="shared" si="80"/>
        <v>7</v>
      </c>
      <c r="H600" s="79" cm="1">
        <f t="array" ref="H600">INDEX(Archetypes!$F$8:$F$16,$G600)</f>
        <v>262.60000000000002</v>
      </c>
      <c r="I600" s="25">
        <f>1*(COUNTIFS($A$18:$A600,$A600,$F$18:$F600,$F600,$G$18:$G600,$G600)=1)</f>
        <v>1</v>
      </c>
      <c r="J600" s="7">
        <f t="shared" si="74"/>
        <v>1</v>
      </c>
      <c r="K600">
        <f t="shared" si="78"/>
        <v>1</v>
      </c>
    </row>
    <row r="601" spans="1:11" x14ac:dyDescent="0.35">
      <c r="A601" s="3">
        <f t="shared" si="81"/>
        <v>22500</v>
      </c>
      <c r="B601" s="3">
        <f t="shared" si="75"/>
        <v>75</v>
      </c>
      <c r="C601" s="38">
        <f t="shared" si="79"/>
        <v>61.643835616438359</v>
      </c>
      <c r="D601" s="6">
        <f t="shared" si="76"/>
        <v>75</v>
      </c>
      <c r="E601" s="6"/>
      <c r="F601" s="6">
        <f t="shared" si="77"/>
        <v>125</v>
      </c>
      <c r="G601" s="7">
        <f t="shared" si="80"/>
        <v>8</v>
      </c>
      <c r="H601" s="79" cm="1">
        <f t="array" ref="H601">INDEX(Archetypes!$F$8:$F$16,$G601)</f>
        <v>285.8</v>
      </c>
      <c r="I601" s="25">
        <f>1*(COUNTIFS($A$18:$A601,$A601,$F$18:$F601,$F601,$G$18:$G601,$G601)=1)</f>
        <v>1</v>
      </c>
      <c r="J601" s="7">
        <f t="shared" si="74"/>
        <v>1</v>
      </c>
      <c r="K601">
        <f t="shared" si="78"/>
        <v>1</v>
      </c>
    </row>
    <row r="602" spans="1:11" x14ac:dyDescent="0.35">
      <c r="A602" s="3">
        <f t="shared" si="81"/>
        <v>22500</v>
      </c>
      <c r="B602" s="3">
        <f t="shared" si="75"/>
        <v>75</v>
      </c>
      <c r="C602" s="38">
        <f t="shared" si="79"/>
        <v>61.643835616438359</v>
      </c>
      <c r="D602" s="6">
        <f t="shared" si="76"/>
        <v>75</v>
      </c>
      <c r="E602" s="6"/>
      <c r="F602" s="6">
        <f t="shared" si="77"/>
        <v>125</v>
      </c>
      <c r="G602" s="7">
        <f t="shared" si="80"/>
        <v>9</v>
      </c>
      <c r="H602" s="79" cm="1">
        <f t="array" ref="H602">INDEX(Archetypes!$F$8:$F$16,$G602)</f>
        <v>312.60000000000002</v>
      </c>
      <c r="I602" s="25">
        <f>1*(COUNTIFS($A$18:$A602,$A602,$F$18:$F602,$F602,$G$18:$G602,$G602)=1)</f>
        <v>1</v>
      </c>
      <c r="J602" s="7">
        <f t="shared" si="74"/>
        <v>1</v>
      </c>
      <c r="K602">
        <f t="shared" si="78"/>
        <v>1</v>
      </c>
    </row>
    <row r="603" spans="1:11" x14ac:dyDescent="0.35">
      <c r="A603" s="3">
        <f t="shared" si="81"/>
        <v>22500</v>
      </c>
      <c r="B603" s="3">
        <f t="shared" si="75"/>
        <v>90</v>
      </c>
      <c r="C603" s="38">
        <f t="shared" si="79"/>
        <v>61.643835616438359</v>
      </c>
      <c r="D603" s="6">
        <f t="shared" si="76"/>
        <v>90</v>
      </c>
      <c r="E603" s="6"/>
      <c r="F603" s="6">
        <f t="shared" si="77"/>
        <v>150</v>
      </c>
      <c r="G603" s="7">
        <f t="shared" si="80"/>
        <v>1</v>
      </c>
      <c r="H603" s="41" cm="1">
        <f t="array" ref="H603">INDEX(Archetypes!$F$8:$F$16,$G603)</f>
        <v>113.9</v>
      </c>
      <c r="I603" s="25">
        <f>1*(COUNTIFS($A$18:$A603,$A603,$F$18:$F603,$F603,$G$18:$G603,$G603)=1)</f>
        <v>1</v>
      </c>
      <c r="J603" s="7">
        <f t="shared" si="74"/>
        <v>0</v>
      </c>
      <c r="K603">
        <f t="shared" si="78"/>
        <v>0</v>
      </c>
    </row>
    <row r="604" spans="1:11" x14ac:dyDescent="0.35">
      <c r="A604" s="3">
        <f t="shared" si="81"/>
        <v>22500</v>
      </c>
      <c r="B604" s="3">
        <f t="shared" si="75"/>
        <v>90</v>
      </c>
      <c r="C604" s="38">
        <f t="shared" si="79"/>
        <v>61.643835616438359</v>
      </c>
      <c r="D604" s="6">
        <f t="shared" si="76"/>
        <v>90</v>
      </c>
      <c r="E604" s="6"/>
      <c r="F604" s="6">
        <f t="shared" si="77"/>
        <v>150</v>
      </c>
      <c r="G604" s="7">
        <f t="shared" si="80"/>
        <v>2</v>
      </c>
      <c r="H604" s="41" cm="1">
        <f t="array" ref="H604">INDEX(Archetypes!$F$8:$F$16,$G604)</f>
        <v>137.5</v>
      </c>
      <c r="I604" s="25">
        <f>1*(COUNTIFS($A$18:$A604,$A604,$F$18:$F604,$F604,$G$18:$G604,$G604)=1)</f>
        <v>1</v>
      </c>
      <c r="J604" s="7">
        <f t="shared" si="74"/>
        <v>0</v>
      </c>
      <c r="K604">
        <f t="shared" si="78"/>
        <v>0</v>
      </c>
    </row>
    <row r="605" spans="1:11" x14ac:dyDescent="0.35">
      <c r="A605" s="3">
        <f t="shared" si="81"/>
        <v>22500</v>
      </c>
      <c r="B605" s="3">
        <f t="shared" si="75"/>
        <v>90</v>
      </c>
      <c r="C605" s="38">
        <f t="shared" si="79"/>
        <v>61.643835616438359</v>
      </c>
      <c r="D605" s="6">
        <f t="shared" si="76"/>
        <v>90</v>
      </c>
      <c r="E605" s="6"/>
      <c r="F605" s="6">
        <f t="shared" si="77"/>
        <v>150</v>
      </c>
      <c r="G605" s="7">
        <f t="shared" si="80"/>
        <v>3</v>
      </c>
      <c r="H605" s="79" cm="1">
        <f t="array" ref="H605">INDEX(Archetypes!$F$8:$F$16,$G605)</f>
        <v>163.1</v>
      </c>
      <c r="I605" s="25">
        <f>1*(COUNTIFS($A$18:$A605,$A605,$F$18:$F605,$F605,$G$18:$G605,$G605)=1)</f>
        <v>1</v>
      </c>
      <c r="J605" s="7">
        <f t="shared" si="74"/>
        <v>1</v>
      </c>
      <c r="K605">
        <f t="shared" si="78"/>
        <v>1</v>
      </c>
    </row>
    <row r="606" spans="1:11" x14ac:dyDescent="0.35">
      <c r="A606" s="3">
        <f t="shared" si="81"/>
        <v>22500</v>
      </c>
      <c r="B606" s="3">
        <f t="shared" si="75"/>
        <v>90</v>
      </c>
      <c r="C606" s="38">
        <f t="shared" si="79"/>
        <v>61.643835616438359</v>
      </c>
      <c r="D606" s="6">
        <f t="shared" si="76"/>
        <v>90</v>
      </c>
      <c r="E606" s="6"/>
      <c r="F606" s="6">
        <f t="shared" si="77"/>
        <v>150</v>
      </c>
      <c r="G606" s="7">
        <f t="shared" si="80"/>
        <v>4</v>
      </c>
      <c r="H606" s="79" cm="1">
        <f t="array" ref="H606">INDEX(Archetypes!$F$8:$F$16,$G606)</f>
        <v>188.9</v>
      </c>
      <c r="I606" s="25">
        <f>1*(COUNTIFS($A$18:$A606,$A606,$F$18:$F606,$F606,$G$18:$G606,$G606)=1)</f>
        <v>1</v>
      </c>
      <c r="J606" s="7">
        <f t="shared" si="74"/>
        <v>1</v>
      </c>
      <c r="K606">
        <f t="shared" si="78"/>
        <v>1</v>
      </c>
    </row>
    <row r="607" spans="1:11" x14ac:dyDescent="0.35">
      <c r="A607" s="3">
        <f t="shared" si="81"/>
        <v>22500</v>
      </c>
      <c r="B607" s="3">
        <f t="shared" si="75"/>
        <v>90</v>
      </c>
      <c r="C607" s="38">
        <f t="shared" si="79"/>
        <v>61.643835616438359</v>
      </c>
      <c r="D607" s="6">
        <f t="shared" si="76"/>
        <v>90</v>
      </c>
      <c r="E607" s="6"/>
      <c r="F607" s="6">
        <f t="shared" si="77"/>
        <v>150</v>
      </c>
      <c r="G607" s="7">
        <f t="shared" si="80"/>
        <v>5</v>
      </c>
      <c r="H607" s="79" cm="1">
        <f t="array" ref="H607">INDEX(Archetypes!$F$8:$F$16,$G607)</f>
        <v>213.7</v>
      </c>
      <c r="I607" s="25">
        <f>1*(COUNTIFS($A$18:$A607,$A607,$F$18:$F607,$F607,$G$18:$G607,$G607)=1)</f>
        <v>1</v>
      </c>
      <c r="J607" s="7">
        <f t="shared" si="74"/>
        <v>1</v>
      </c>
      <c r="K607">
        <f t="shared" si="78"/>
        <v>1</v>
      </c>
    </row>
    <row r="608" spans="1:11" x14ac:dyDescent="0.35">
      <c r="A608" s="3">
        <f t="shared" si="81"/>
        <v>22500</v>
      </c>
      <c r="B608" s="3">
        <f t="shared" si="75"/>
        <v>90</v>
      </c>
      <c r="C608" s="38">
        <f t="shared" si="79"/>
        <v>61.643835616438359</v>
      </c>
      <c r="D608" s="6">
        <f t="shared" si="76"/>
        <v>90</v>
      </c>
      <c r="E608" s="6"/>
      <c r="F608" s="6">
        <f t="shared" si="77"/>
        <v>150</v>
      </c>
      <c r="G608" s="7">
        <f t="shared" si="80"/>
        <v>6</v>
      </c>
      <c r="H608" s="79" cm="1">
        <f t="array" ref="H608">INDEX(Archetypes!$F$8:$F$16,$G608)</f>
        <v>239.1</v>
      </c>
      <c r="I608" s="25">
        <f>1*(COUNTIFS($A$18:$A608,$A608,$F$18:$F608,$F608,$G$18:$G608,$G608)=1)</f>
        <v>1</v>
      </c>
      <c r="J608" s="7">
        <f t="shared" si="74"/>
        <v>1</v>
      </c>
      <c r="K608">
        <f t="shared" si="78"/>
        <v>1</v>
      </c>
    </row>
    <row r="609" spans="1:11" x14ac:dyDescent="0.35">
      <c r="A609" s="3">
        <f t="shared" si="81"/>
        <v>22500</v>
      </c>
      <c r="B609" s="3">
        <f t="shared" si="75"/>
        <v>90</v>
      </c>
      <c r="C609" s="38">
        <f t="shared" si="79"/>
        <v>61.643835616438359</v>
      </c>
      <c r="D609" s="6">
        <f t="shared" si="76"/>
        <v>90</v>
      </c>
      <c r="E609" s="6"/>
      <c r="F609" s="6">
        <f t="shared" si="77"/>
        <v>150</v>
      </c>
      <c r="G609" s="7">
        <f t="shared" si="80"/>
        <v>7</v>
      </c>
      <c r="H609" s="79" cm="1">
        <f t="array" ref="H609">INDEX(Archetypes!$F$8:$F$16,$G609)</f>
        <v>262.60000000000002</v>
      </c>
      <c r="I609" s="25">
        <f>1*(COUNTIFS($A$18:$A609,$A609,$F$18:$F609,$F609,$G$18:$G609,$G609)=1)</f>
        <v>1</v>
      </c>
      <c r="J609" s="7">
        <f t="shared" si="74"/>
        <v>1</v>
      </c>
      <c r="K609">
        <f t="shared" si="78"/>
        <v>1</v>
      </c>
    </row>
    <row r="610" spans="1:11" x14ac:dyDescent="0.35">
      <c r="A610" s="3">
        <f t="shared" si="81"/>
        <v>22500</v>
      </c>
      <c r="B610" s="3">
        <f t="shared" si="75"/>
        <v>90</v>
      </c>
      <c r="C610" s="38">
        <f t="shared" si="79"/>
        <v>61.643835616438359</v>
      </c>
      <c r="D610" s="6">
        <f t="shared" si="76"/>
        <v>90</v>
      </c>
      <c r="E610" s="6"/>
      <c r="F610" s="6">
        <f t="shared" si="77"/>
        <v>150</v>
      </c>
      <c r="G610" s="7">
        <f t="shared" si="80"/>
        <v>8</v>
      </c>
      <c r="H610" s="79" cm="1">
        <f t="array" ref="H610">INDEX(Archetypes!$F$8:$F$16,$G610)</f>
        <v>285.8</v>
      </c>
      <c r="I610" s="25">
        <f>1*(COUNTIFS($A$18:$A610,$A610,$F$18:$F610,$F610,$G$18:$G610,$G610)=1)</f>
        <v>1</v>
      </c>
      <c r="J610" s="7">
        <f t="shared" si="74"/>
        <v>1</v>
      </c>
      <c r="K610">
        <f t="shared" si="78"/>
        <v>1</v>
      </c>
    </row>
    <row r="611" spans="1:11" x14ac:dyDescent="0.35">
      <c r="A611" s="3">
        <f t="shared" si="81"/>
        <v>22500</v>
      </c>
      <c r="B611" s="3">
        <f t="shared" si="75"/>
        <v>90</v>
      </c>
      <c r="C611" s="38">
        <f t="shared" si="79"/>
        <v>61.643835616438359</v>
      </c>
      <c r="D611" s="6">
        <f t="shared" si="76"/>
        <v>90</v>
      </c>
      <c r="E611" s="6"/>
      <c r="F611" s="6">
        <f t="shared" si="77"/>
        <v>150</v>
      </c>
      <c r="G611" s="7">
        <f t="shared" si="80"/>
        <v>9</v>
      </c>
      <c r="H611" s="79" cm="1">
        <f t="array" ref="H611">INDEX(Archetypes!$F$8:$F$16,$G611)</f>
        <v>312.60000000000002</v>
      </c>
      <c r="I611" s="25">
        <f>1*(COUNTIFS($A$18:$A611,$A611,$F$18:$F611,$F611,$G$18:$G611,$G611)=1)</f>
        <v>1</v>
      </c>
      <c r="J611" s="7">
        <f t="shared" si="74"/>
        <v>1</v>
      </c>
      <c r="K611">
        <f t="shared" si="78"/>
        <v>1</v>
      </c>
    </row>
    <row r="612" spans="1:11" x14ac:dyDescent="0.35">
      <c r="A612" s="3">
        <f t="shared" si="81"/>
        <v>22500</v>
      </c>
      <c r="B612" s="3">
        <f t="shared" si="75"/>
        <v>105</v>
      </c>
      <c r="C612" s="38">
        <f t="shared" si="79"/>
        <v>61.643835616438359</v>
      </c>
      <c r="D612" s="6">
        <f t="shared" si="76"/>
        <v>105</v>
      </c>
      <c r="E612" s="6"/>
      <c r="F612" s="6">
        <f t="shared" si="77"/>
        <v>175</v>
      </c>
      <c r="G612" s="7">
        <f t="shared" si="80"/>
        <v>1</v>
      </c>
      <c r="H612" s="41" cm="1">
        <f t="array" ref="H612">INDEX(Archetypes!$F$8:$F$16,$G612)</f>
        <v>113.9</v>
      </c>
      <c r="I612" s="25">
        <f>1*(COUNTIFS($A$18:$A612,$A612,$F$18:$F612,$F612,$G$18:$G612,$G612)=1)</f>
        <v>1</v>
      </c>
      <c r="J612" s="7">
        <f t="shared" si="74"/>
        <v>0</v>
      </c>
      <c r="K612">
        <f t="shared" si="78"/>
        <v>0</v>
      </c>
    </row>
    <row r="613" spans="1:11" x14ac:dyDescent="0.35">
      <c r="A613" s="3">
        <f t="shared" si="81"/>
        <v>22500</v>
      </c>
      <c r="B613" s="3">
        <f t="shared" si="75"/>
        <v>105</v>
      </c>
      <c r="C613" s="38">
        <f t="shared" si="79"/>
        <v>61.643835616438359</v>
      </c>
      <c r="D613" s="6">
        <f t="shared" si="76"/>
        <v>105</v>
      </c>
      <c r="E613" s="6"/>
      <c r="F613" s="6">
        <f t="shared" si="77"/>
        <v>175</v>
      </c>
      <c r="G613" s="7">
        <f t="shared" si="80"/>
        <v>2</v>
      </c>
      <c r="H613" s="41" cm="1">
        <f t="array" ref="H613">INDEX(Archetypes!$F$8:$F$16,$G613)</f>
        <v>137.5</v>
      </c>
      <c r="I613" s="25">
        <f>1*(COUNTIFS($A$18:$A613,$A613,$F$18:$F613,$F613,$G$18:$G613,$G613)=1)</f>
        <v>1</v>
      </c>
      <c r="J613" s="7">
        <f t="shared" si="74"/>
        <v>0</v>
      </c>
      <c r="K613">
        <f t="shared" si="78"/>
        <v>0</v>
      </c>
    </row>
    <row r="614" spans="1:11" x14ac:dyDescent="0.35">
      <c r="A614" s="3">
        <f t="shared" si="81"/>
        <v>22500</v>
      </c>
      <c r="B614" s="3">
        <f t="shared" si="75"/>
        <v>105</v>
      </c>
      <c r="C614" s="38">
        <f t="shared" si="79"/>
        <v>61.643835616438359</v>
      </c>
      <c r="D614" s="6">
        <f t="shared" si="76"/>
        <v>105</v>
      </c>
      <c r="E614" s="6"/>
      <c r="F614" s="6">
        <f t="shared" si="77"/>
        <v>175</v>
      </c>
      <c r="G614" s="7">
        <f t="shared" si="80"/>
        <v>3</v>
      </c>
      <c r="H614" s="41" cm="1">
        <f t="array" ref="H614">INDEX(Archetypes!$F$8:$F$16,$G614)</f>
        <v>163.1</v>
      </c>
      <c r="I614" s="25">
        <f>1*(COUNTIFS($A$18:$A614,$A614,$F$18:$F614,$F614,$G$18:$G614,$G614)=1)</f>
        <v>1</v>
      </c>
      <c r="J614" s="7">
        <f t="shared" si="74"/>
        <v>0</v>
      </c>
      <c r="K614">
        <f t="shared" si="78"/>
        <v>0</v>
      </c>
    </row>
    <row r="615" spans="1:11" x14ac:dyDescent="0.35">
      <c r="A615" s="3">
        <f t="shared" si="81"/>
        <v>22500</v>
      </c>
      <c r="B615" s="3">
        <f t="shared" si="75"/>
        <v>105</v>
      </c>
      <c r="C615" s="38">
        <f t="shared" si="79"/>
        <v>61.643835616438359</v>
      </c>
      <c r="D615" s="6">
        <f t="shared" si="76"/>
        <v>105</v>
      </c>
      <c r="E615" s="6"/>
      <c r="F615" s="6">
        <f t="shared" si="77"/>
        <v>175</v>
      </c>
      <c r="G615" s="7">
        <f t="shared" si="80"/>
        <v>4</v>
      </c>
      <c r="H615" s="79" cm="1">
        <f t="array" ref="H615">INDEX(Archetypes!$F$8:$F$16,$G615)</f>
        <v>188.9</v>
      </c>
      <c r="I615" s="25">
        <f>1*(COUNTIFS($A$18:$A615,$A615,$F$18:$F615,$F615,$G$18:$G615,$G615)=1)</f>
        <v>1</v>
      </c>
      <c r="J615" s="7">
        <f t="shared" si="74"/>
        <v>1</v>
      </c>
      <c r="K615">
        <f t="shared" si="78"/>
        <v>1</v>
      </c>
    </row>
    <row r="616" spans="1:11" x14ac:dyDescent="0.35">
      <c r="A616" s="3">
        <f t="shared" si="81"/>
        <v>22500</v>
      </c>
      <c r="B616" s="3">
        <f t="shared" si="75"/>
        <v>105</v>
      </c>
      <c r="C616" s="38">
        <f t="shared" si="79"/>
        <v>61.643835616438359</v>
      </c>
      <c r="D616" s="6">
        <f t="shared" si="76"/>
        <v>105</v>
      </c>
      <c r="E616" s="6"/>
      <c r="F616" s="6">
        <f t="shared" si="77"/>
        <v>175</v>
      </c>
      <c r="G616" s="7">
        <f t="shared" si="80"/>
        <v>5</v>
      </c>
      <c r="H616" s="79" cm="1">
        <f t="array" ref="H616">INDEX(Archetypes!$F$8:$F$16,$G616)</f>
        <v>213.7</v>
      </c>
      <c r="I616" s="25">
        <f>1*(COUNTIFS($A$18:$A616,$A616,$F$18:$F616,$F616,$G$18:$G616,$G616)=1)</f>
        <v>1</v>
      </c>
      <c r="J616" s="7">
        <f t="shared" si="74"/>
        <v>1</v>
      </c>
      <c r="K616">
        <f t="shared" si="78"/>
        <v>1</v>
      </c>
    </row>
    <row r="617" spans="1:11" x14ac:dyDescent="0.35">
      <c r="A617" s="3">
        <f t="shared" si="81"/>
        <v>22500</v>
      </c>
      <c r="B617" s="3">
        <f t="shared" si="75"/>
        <v>105</v>
      </c>
      <c r="C617" s="38">
        <f t="shared" si="79"/>
        <v>61.643835616438359</v>
      </c>
      <c r="D617" s="6">
        <f t="shared" si="76"/>
        <v>105</v>
      </c>
      <c r="E617" s="6"/>
      <c r="F617" s="6">
        <f t="shared" si="77"/>
        <v>175</v>
      </c>
      <c r="G617" s="7">
        <f t="shared" si="80"/>
        <v>6</v>
      </c>
      <c r="H617" s="79" cm="1">
        <f t="array" ref="H617">INDEX(Archetypes!$F$8:$F$16,$G617)</f>
        <v>239.1</v>
      </c>
      <c r="I617" s="25">
        <f>1*(COUNTIFS($A$18:$A617,$A617,$F$18:$F617,$F617,$G$18:$G617,$G617)=1)</f>
        <v>1</v>
      </c>
      <c r="J617" s="7">
        <f t="shared" si="74"/>
        <v>1</v>
      </c>
      <c r="K617">
        <f t="shared" si="78"/>
        <v>1</v>
      </c>
    </row>
    <row r="618" spans="1:11" x14ac:dyDescent="0.35">
      <c r="A618" s="3">
        <f t="shared" si="81"/>
        <v>22500</v>
      </c>
      <c r="B618" s="3">
        <f t="shared" si="75"/>
        <v>105</v>
      </c>
      <c r="C618" s="38">
        <f t="shared" si="79"/>
        <v>61.643835616438359</v>
      </c>
      <c r="D618" s="6">
        <f t="shared" si="76"/>
        <v>105</v>
      </c>
      <c r="E618" s="6"/>
      <c r="F618" s="6">
        <f t="shared" si="77"/>
        <v>175</v>
      </c>
      <c r="G618" s="7">
        <f t="shared" si="80"/>
        <v>7</v>
      </c>
      <c r="H618" s="79" cm="1">
        <f t="array" ref="H618">INDEX(Archetypes!$F$8:$F$16,$G618)</f>
        <v>262.60000000000002</v>
      </c>
      <c r="I618" s="25">
        <f>1*(COUNTIFS($A$18:$A618,$A618,$F$18:$F618,$F618,$G$18:$G618,$G618)=1)</f>
        <v>1</v>
      </c>
      <c r="J618" s="7">
        <f t="shared" si="74"/>
        <v>1</v>
      </c>
      <c r="K618">
        <f t="shared" si="78"/>
        <v>1</v>
      </c>
    </row>
    <row r="619" spans="1:11" x14ac:dyDescent="0.35">
      <c r="A619" s="3">
        <f t="shared" si="81"/>
        <v>22500</v>
      </c>
      <c r="B619" s="3">
        <f t="shared" si="75"/>
        <v>105</v>
      </c>
      <c r="C619" s="38">
        <f t="shared" si="79"/>
        <v>61.643835616438359</v>
      </c>
      <c r="D619" s="6">
        <f t="shared" si="76"/>
        <v>105</v>
      </c>
      <c r="E619" s="6"/>
      <c r="F619" s="6">
        <f t="shared" si="77"/>
        <v>175</v>
      </c>
      <c r="G619" s="7">
        <f t="shared" si="80"/>
        <v>8</v>
      </c>
      <c r="H619" s="79" cm="1">
        <f t="array" ref="H619">INDEX(Archetypes!$F$8:$F$16,$G619)</f>
        <v>285.8</v>
      </c>
      <c r="I619" s="25">
        <f>1*(COUNTIFS($A$18:$A619,$A619,$F$18:$F619,$F619,$G$18:$G619,$G619)=1)</f>
        <v>1</v>
      </c>
      <c r="J619" s="7">
        <f t="shared" si="74"/>
        <v>1</v>
      </c>
      <c r="K619">
        <f t="shared" si="78"/>
        <v>1</v>
      </c>
    </row>
    <row r="620" spans="1:11" x14ac:dyDescent="0.35">
      <c r="A620" s="3">
        <f t="shared" si="81"/>
        <v>22500</v>
      </c>
      <c r="B620" s="3">
        <f t="shared" si="75"/>
        <v>105</v>
      </c>
      <c r="C620" s="38">
        <f t="shared" si="79"/>
        <v>61.643835616438359</v>
      </c>
      <c r="D620" s="6">
        <f t="shared" si="76"/>
        <v>105</v>
      </c>
      <c r="E620" s="6"/>
      <c r="F620" s="6">
        <f t="shared" si="77"/>
        <v>175</v>
      </c>
      <c r="G620" s="7">
        <f t="shared" si="80"/>
        <v>9</v>
      </c>
      <c r="H620" s="79" cm="1">
        <f t="array" ref="H620">INDEX(Archetypes!$F$8:$F$16,$G620)</f>
        <v>312.60000000000002</v>
      </c>
      <c r="I620" s="25">
        <f>1*(COUNTIFS($A$18:$A620,$A620,$F$18:$F620,$F620,$G$18:$G620,$G620)=1)</f>
        <v>1</v>
      </c>
      <c r="J620" s="7">
        <f t="shared" si="74"/>
        <v>1</v>
      </c>
      <c r="K620">
        <f t="shared" si="78"/>
        <v>1</v>
      </c>
    </row>
    <row r="621" spans="1:11" x14ac:dyDescent="0.35">
      <c r="A621" s="3">
        <f t="shared" si="81"/>
        <v>22500</v>
      </c>
      <c r="B621" s="3">
        <f t="shared" si="75"/>
        <v>120</v>
      </c>
      <c r="C621" s="38">
        <f t="shared" si="79"/>
        <v>61.643835616438359</v>
      </c>
      <c r="D621" s="6">
        <f t="shared" si="76"/>
        <v>120</v>
      </c>
      <c r="E621" s="6"/>
      <c r="F621" s="6">
        <f t="shared" si="77"/>
        <v>200</v>
      </c>
      <c r="G621" s="7">
        <f t="shared" si="80"/>
        <v>1</v>
      </c>
      <c r="H621" s="41" cm="1">
        <f t="array" ref="H621">INDEX(Archetypes!$F$8:$F$16,$G621)</f>
        <v>113.9</v>
      </c>
      <c r="I621" s="25">
        <f>1*(COUNTIFS($A$18:$A621,$A621,$F$18:$F621,$F621,$G$18:$G621,$G621)=1)</f>
        <v>1</v>
      </c>
      <c r="J621" s="7">
        <f t="shared" si="74"/>
        <v>0</v>
      </c>
      <c r="K621">
        <f t="shared" si="78"/>
        <v>0</v>
      </c>
    </row>
    <row r="622" spans="1:11" x14ac:dyDescent="0.35">
      <c r="A622" s="3">
        <f t="shared" si="81"/>
        <v>22500</v>
      </c>
      <c r="B622" s="3">
        <f t="shared" si="75"/>
        <v>120</v>
      </c>
      <c r="C622" s="38">
        <f t="shared" si="79"/>
        <v>61.643835616438359</v>
      </c>
      <c r="D622" s="6">
        <f t="shared" si="76"/>
        <v>120</v>
      </c>
      <c r="E622" s="6"/>
      <c r="F622" s="6">
        <f t="shared" si="77"/>
        <v>200</v>
      </c>
      <c r="G622" s="7">
        <f t="shared" si="80"/>
        <v>2</v>
      </c>
      <c r="H622" s="41" cm="1">
        <f t="array" ref="H622">INDEX(Archetypes!$F$8:$F$16,$G622)</f>
        <v>137.5</v>
      </c>
      <c r="I622" s="25">
        <f>1*(COUNTIFS($A$18:$A622,$A622,$F$18:$F622,$F622,$G$18:$G622,$G622)=1)</f>
        <v>1</v>
      </c>
      <c r="J622" s="7">
        <f t="shared" si="74"/>
        <v>0</v>
      </c>
      <c r="K622">
        <f t="shared" si="78"/>
        <v>0</v>
      </c>
    </row>
    <row r="623" spans="1:11" x14ac:dyDescent="0.35">
      <c r="A623" s="3">
        <f t="shared" si="81"/>
        <v>22500</v>
      </c>
      <c r="B623" s="3">
        <f t="shared" si="75"/>
        <v>120</v>
      </c>
      <c r="C623" s="38">
        <f t="shared" si="79"/>
        <v>61.643835616438359</v>
      </c>
      <c r="D623" s="6">
        <f t="shared" si="76"/>
        <v>120</v>
      </c>
      <c r="E623" s="6"/>
      <c r="F623" s="6">
        <f t="shared" si="77"/>
        <v>200</v>
      </c>
      <c r="G623" s="7">
        <f t="shared" si="80"/>
        <v>3</v>
      </c>
      <c r="H623" s="41" cm="1">
        <f t="array" ref="H623">INDEX(Archetypes!$F$8:$F$16,$G623)</f>
        <v>163.1</v>
      </c>
      <c r="I623" s="25">
        <f>1*(COUNTIFS($A$18:$A623,$A623,$F$18:$F623,$F623,$G$18:$G623,$G623)=1)</f>
        <v>1</v>
      </c>
      <c r="J623" s="7">
        <f t="shared" si="74"/>
        <v>0</v>
      </c>
      <c r="K623">
        <f t="shared" si="78"/>
        <v>0</v>
      </c>
    </row>
    <row r="624" spans="1:11" x14ac:dyDescent="0.35">
      <c r="A624" s="3">
        <f t="shared" si="81"/>
        <v>22500</v>
      </c>
      <c r="B624" s="3">
        <f t="shared" si="75"/>
        <v>120</v>
      </c>
      <c r="C624" s="38">
        <f t="shared" si="79"/>
        <v>61.643835616438359</v>
      </c>
      <c r="D624" s="6">
        <f t="shared" si="76"/>
        <v>120</v>
      </c>
      <c r="E624" s="6"/>
      <c r="F624" s="6">
        <f t="shared" si="77"/>
        <v>200</v>
      </c>
      <c r="G624" s="7">
        <f t="shared" si="80"/>
        <v>4</v>
      </c>
      <c r="H624" s="41" cm="1">
        <f t="array" ref="H624">INDEX(Archetypes!$F$8:$F$16,$G624)</f>
        <v>188.9</v>
      </c>
      <c r="I624" s="25">
        <f>1*(COUNTIFS($A$18:$A624,$A624,$F$18:$F624,$F624,$G$18:$G624,$G624)=1)</f>
        <v>1</v>
      </c>
      <c r="J624" s="7">
        <f t="shared" si="74"/>
        <v>0</v>
      </c>
      <c r="K624">
        <f t="shared" si="78"/>
        <v>0</v>
      </c>
    </row>
    <row r="625" spans="1:11" x14ac:dyDescent="0.35">
      <c r="A625" s="3">
        <f t="shared" si="81"/>
        <v>22500</v>
      </c>
      <c r="B625" s="3">
        <f t="shared" si="75"/>
        <v>120</v>
      </c>
      <c r="C625" s="38">
        <f t="shared" si="79"/>
        <v>61.643835616438359</v>
      </c>
      <c r="D625" s="6">
        <f t="shared" si="76"/>
        <v>120</v>
      </c>
      <c r="E625" s="6"/>
      <c r="F625" s="6">
        <f t="shared" si="77"/>
        <v>200</v>
      </c>
      <c r="G625" s="7">
        <f t="shared" si="80"/>
        <v>5</v>
      </c>
      <c r="H625" s="79" cm="1">
        <f t="array" ref="H625">INDEX(Archetypes!$F$8:$F$16,$G625)</f>
        <v>213.7</v>
      </c>
      <c r="I625" s="25">
        <f>1*(COUNTIFS($A$18:$A625,$A625,$F$18:$F625,$F625,$G$18:$G625,$G625)=1)</f>
        <v>1</v>
      </c>
      <c r="J625" s="7">
        <f t="shared" si="74"/>
        <v>1</v>
      </c>
      <c r="K625">
        <f t="shared" si="78"/>
        <v>1</v>
      </c>
    </row>
    <row r="626" spans="1:11" x14ac:dyDescent="0.35">
      <c r="A626" s="3">
        <f t="shared" si="81"/>
        <v>22500</v>
      </c>
      <c r="B626" s="3">
        <f t="shared" si="75"/>
        <v>120</v>
      </c>
      <c r="C626" s="38">
        <f t="shared" si="79"/>
        <v>61.643835616438359</v>
      </c>
      <c r="D626" s="6">
        <f t="shared" si="76"/>
        <v>120</v>
      </c>
      <c r="E626" s="6"/>
      <c r="F626" s="6">
        <f t="shared" si="77"/>
        <v>200</v>
      </c>
      <c r="G626" s="7">
        <f t="shared" si="80"/>
        <v>6</v>
      </c>
      <c r="H626" s="79" cm="1">
        <f t="array" ref="H626">INDEX(Archetypes!$F$8:$F$16,$G626)</f>
        <v>239.1</v>
      </c>
      <c r="I626" s="25">
        <f>1*(COUNTIFS($A$18:$A626,$A626,$F$18:$F626,$F626,$G$18:$G626,$G626)=1)</f>
        <v>1</v>
      </c>
      <c r="J626" s="7">
        <f t="shared" si="74"/>
        <v>1</v>
      </c>
      <c r="K626">
        <f t="shared" si="78"/>
        <v>1</v>
      </c>
    </row>
    <row r="627" spans="1:11" x14ac:dyDescent="0.35">
      <c r="A627" s="3">
        <f t="shared" si="81"/>
        <v>22500</v>
      </c>
      <c r="B627" s="3">
        <f t="shared" si="75"/>
        <v>120</v>
      </c>
      <c r="C627" s="38">
        <f t="shared" si="79"/>
        <v>61.643835616438359</v>
      </c>
      <c r="D627" s="6">
        <f t="shared" si="76"/>
        <v>120</v>
      </c>
      <c r="E627" s="6"/>
      <c r="F627" s="6">
        <f t="shared" si="77"/>
        <v>200</v>
      </c>
      <c r="G627" s="7">
        <f t="shared" si="80"/>
        <v>7</v>
      </c>
      <c r="H627" s="79" cm="1">
        <f t="array" ref="H627">INDEX(Archetypes!$F$8:$F$16,$G627)</f>
        <v>262.60000000000002</v>
      </c>
      <c r="I627" s="25">
        <f>1*(COUNTIFS($A$18:$A627,$A627,$F$18:$F627,$F627,$G$18:$G627,$G627)=1)</f>
        <v>1</v>
      </c>
      <c r="J627" s="7">
        <f t="shared" si="74"/>
        <v>1</v>
      </c>
      <c r="K627">
        <f t="shared" si="78"/>
        <v>1</v>
      </c>
    </row>
    <row r="628" spans="1:11" x14ac:dyDescent="0.35">
      <c r="A628" s="3">
        <f t="shared" si="81"/>
        <v>22500</v>
      </c>
      <c r="B628" s="3">
        <f t="shared" si="75"/>
        <v>120</v>
      </c>
      <c r="C628" s="38">
        <f t="shared" si="79"/>
        <v>61.643835616438359</v>
      </c>
      <c r="D628" s="6">
        <f t="shared" si="76"/>
        <v>120</v>
      </c>
      <c r="E628" s="6"/>
      <c r="F628" s="6">
        <f t="shared" si="77"/>
        <v>200</v>
      </c>
      <c r="G628" s="7">
        <f t="shared" si="80"/>
        <v>8</v>
      </c>
      <c r="H628" s="79" cm="1">
        <f t="array" ref="H628">INDEX(Archetypes!$F$8:$F$16,$G628)</f>
        <v>285.8</v>
      </c>
      <c r="I628" s="25">
        <f>1*(COUNTIFS($A$18:$A628,$A628,$F$18:$F628,$F628,$G$18:$G628,$G628)=1)</f>
        <v>1</v>
      </c>
      <c r="J628" s="7">
        <f t="shared" si="74"/>
        <v>1</v>
      </c>
      <c r="K628">
        <f t="shared" si="78"/>
        <v>1</v>
      </c>
    </row>
    <row r="629" spans="1:11" x14ac:dyDescent="0.35">
      <c r="A629" s="3">
        <f t="shared" si="81"/>
        <v>22500</v>
      </c>
      <c r="B629" s="3">
        <f t="shared" si="75"/>
        <v>120</v>
      </c>
      <c r="C629" s="38">
        <f t="shared" si="79"/>
        <v>61.643835616438359</v>
      </c>
      <c r="D629" s="6">
        <f t="shared" si="76"/>
        <v>120</v>
      </c>
      <c r="E629" s="6"/>
      <c r="F629" s="6">
        <f t="shared" si="77"/>
        <v>200</v>
      </c>
      <c r="G629" s="7">
        <f t="shared" si="80"/>
        <v>9</v>
      </c>
      <c r="H629" s="79" cm="1">
        <f t="array" ref="H629">INDEX(Archetypes!$F$8:$F$16,$G629)</f>
        <v>312.60000000000002</v>
      </c>
      <c r="I629" s="25">
        <f>1*(COUNTIFS($A$18:$A629,$A629,$F$18:$F629,$F629,$G$18:$G629,$G629)=1)</f>
        <v>1</v>
      </c>
      <c r="J629" s="7">
        <f t="shared" si="74"/>
        <v>1</v>
      </c>
      <c r="K629">
        <f t="shared" si="78"/>
        <v>1</v>
      </c>
    </row>
    <row r="630" spans="1:11" x14ac:dyDescent="0.35">
      <c r="A630" s="3">
        <f t="shared" si="81"/>
        <v>22500</v>
      </c>
      <c r="B630" s="3">
        <f t="shared" si="75"/>
        <v>135</v>
      </c>
      <c r="C630" s="38">
        <f t="shared" si="79"/>
        <v>61.643835616438359</v>
      </c>
      <c r="D630" s="6">
        <f t="shared" si="76"/>
        <v>135</v>
      </c>
      <c r="E630" s="6"/>
      <c r="F630" s="6">
        <f t="shared" si="77"/>
        <v>225</v>
      </c>
      <c r="G630" s="7">
        <f t="shared" si="80"/>
        <v>1</v>
      </c>
      <c r="H630" s="41" cm="1">
        <f t="array" ref="H630">INDEX(Archetypes!$F$8:$F$16,$G630)</f>
        <v>113.9</v>
      </c>
      <c r="I630" s="25">
        <f>1*(COUNTIFS($A$18:$A630,$A630,$F$18:$F630,$F630,$G$18:$G630,$G630)=1)</f>
        <v>1</v>
      </c>
      <c r="J630" s="7">
        <f t="shared" si="74"/>
        <v>0</v>
      </c>
      <c r="K630">
        <f t="shared" si="78"/>
        <v>0</v>
      </c>
    </row>
    <row r="631" spans="1:11" x14ac:dyDescent="0.35">
      <c r="A631" s="3">
        <f t="shared" si="81"/>
        <v>22500</v>
      </c>
      <c r="B631" s="3">
        <f t="shared" si="75"/>
        <v>135</v>
      </c>
      <c r="C631" s="38">
        <f t="shared" si="79"/>
        <v>61.643835616438359</v>
      </c>
      <c r="D631" s="6">
        <f t="shared" si="76"/>
        <v>135</v>
      </c>
      <c r="E631" s="6"/>
      <c r="F631" s="6">
        <f t="shared" si="77"/>
        <v>225</v>
      </c>
      <c r="G631" s="7">
        <f t="shared" si="80"/>
        <v>2</v>
      </c>
      <c r="H631" s="41" cm="1">
        <f t="array" ref="H631">INDEX(Archetypes!$F$8:$F$16,$G631)</f>
        <v>137.5</v>
      </c>
      <c r="I631" s="25">
        <f>1*(COUNTIFS($A$18:$A631,$A631,$F$18:$F631,$F631,$G$18:$G631,$G631)=1)</f>
        <v>1</v>
      </c>
      <c r="J631" s="7">
        <f t="shared" si="74"/>
        <v>0</v>
      </c>
      <c r="K631">
        <f t="shared" si="78"/>
        <v>0</v>
      </c>
    </row>
    <row r="632" spans="1:11" x14ac:dyDescent="0.35">
      <c r="A632" s="3">
        <f t="shared" si="81"/>
        <v>22500</v>
      </c>
      <c r="B632" s="3">
        <f t="shared" si="75"/>
        <v>135</v>
      </c>
      <c r="C632" s="38">
        <f t="shared" si="79"/>
        <v>61.643835616438359</v>
      </c>
      <c r="D632" s="6">
        <f t="shared" si="76"/>
        <v>135</v>
      </c>
      <c r="E632" s="6"/>
      <c r="F632" s="6">
        <f t="shared" si="77"/>
        <v>225</v>
      </c>
      <c r="G632" s="7">
        <f t="shared" si="80"/>
        <v>3</v>
      </c>
      <c r="H632" s="41" cm="1">
        <f t="array" ref="H632">INDEX(Archetypes!$F$8:$F$16,$G632)</f>
        <v>163.1</v>
      </c>
      <c r="I632" s="25">
        <f>1*(COUNTIFS($A$18:$A632,$A632,$F$18:$F632,$F632,$G$18:$G632,$G632)=1)</f>
        <v>1</v>
      </c>
      <c r="J632" s="7">
        <f t="shared" si="74"/>
        <v>0</v>
      </c>
      <c r="K632">
        <f t="shared" si="78"/>
        <v>0</v>
      </c>
    </row>
    <row r="633" spans="1:11" x14ac:dyDescent="0.35">
      <c r="A633" s="3">
        <f t="shared" si="81"/>
        <v>22500</v>
      </c>
      <c r="B633" s="3">
        <f t="shared" si="75"/>
        <v>135</v>
      </c>
      <c r="C633" s="38">
        <f t="shared" si="79"/>
        <v>61.643835616438359</v>
      </c>
      <c r="D633" s="6">
        <f t="shared" si="76"/>
        <v>135</v>
      </c>
      <c r="E633" s="6"/>
      <c r="F633" s="6">
        <f t="shared" si="77"/>
        <v>225</v>
      </c>
      <c r="G633" s="7">
        <f t="shared" si="80"/>
        <v>4</v>
      </c>
      <c r="H633" s="41" cm="1">
        <f t="array" ref="H633">INDEX(Archetypes!$F$8:$F$16,$G633)</f>
        <v>188.9</v>
      </c>
      <c r="I633" s="25">
        <f>1*(COUNTIFS($A$18:$A633,$A633,$F$18:$F633,$F633,$G$18:$G633,$G633)=1)</f>
        <v>1</v>
      </c>
      <c r="J633" s="7">
        <f t="shared" si="74"/>
        <v>0</v>
      </c>
      <c r="K633">
        <f t="shared" si="78"/>
        <v>0</v>
      </c>
    </row>
    <row r="634" spans="1:11" x14ac:dyDescent="0.35">
      <c r="A634" s="3">
        <f t="shared" si="81"/>
        <v>22500</v>
      </c>
      <c r="B634" s="3">
        <f t="shared" si="75"/>
        <v>135</v>
      </c>
      <c r="C634" s="38">
        <f t="shared" si="79"/>
        <v>61.643835616438359</v>
      </c>
      <c r="D634" s="6">
        <f t="shared" si="76"/>
        <v>135</v>
      </c>
      <c r="E634" s="6"/>
      <c r="F634" s="6">
        <f t="shared" si="77"/>
        <v>225</v>
      </c>
      <c r="G634" s="7">
        <f t="shared" si="80"/>
        <v>5</v>
      </c>
      <c r="H634" s="41" cm="1">
        <f t="array" ref="H634">INDEX(Archetypes!$F$8:$F$16,$G634)</f>
        <v>213.7</v>
      </c>
      <c r="I634" s="25">
        <f>1*(COUNTIFS($A$18:$A634,$A634,$F$18:$F634,$F634,$G$18:$G634,$G634)=1)</f>
        <v>1</v>
      </c>
      <c r="J634" s="7">
        <f t="shared" si="74"/>
        <v>0</v>
      </c>
      <c r="K634">
        <f t="shared" si="78"/>
        <v>0</v>
      </c>
    </row>
    <row r="635" spans="1:11" x14ac:dyDescent="0.35">
      <c r="A635" s="3">
        <f t="shared" si="81"/>
        <v>22500</v>
      </c>
      <c r="B635" s="3">
        <f t="shared" si="75"/>
        <v>135</v>
      </c>
      <c r="C635" s="38">
        <f t="shared" si="79"/>
        <v>61.643835616438359</v>
      </c>
      <c r="D635" s="6">
        <f t="shared" si="76"/>
        <v>135</v>
      </c>
      <c r="E635" s="6"/>
      <c r="F635" s="6">
        <f t="shared" si="77"/>
        <v>225</v>
      </c>
      <c r="G635" s="7">
        <f t="shared" si="80"/>
        <v>6</v>
      </c>
      <c r="H635" s="79" cm="1">
        <f t="array" ref="H635">INDEX(Archetypes!$F$8:$F$16,$G635)</f>
        <v>239.1</v>
      </c>
      <c r="I635" s="25">
        <f>1*(COUNTIFS($A$18:$A635,$A635,$F$18:$F635,$F635,$G$18:$G635,$G635)=1)</f>
        <v>1</v>
      </c>
      <c r="J635" s="7">
        <f t="shared" si="74"/>
        <v>1</v>
      </c>
      <c r="K635">
        <f t="shared" si="78"/>
        <v>1</v>
      </c>
    </row>
    <row r="636" spans="1:11" x14ac:dyDescent="0.35">
      <c r="A636" s="3">
        <f t="shared" si="81"/>
        <v>22500</v>
      </c>
      <c r="B636" s="3">
        <f t="shared" si="75"/>
        <v>135</v>
      </c>
      <c r="C636" s="38">
        <f t="shared" si="79"/>
        <v>61.643835616438359</v>
      </c>
      <c r="D636" s="6">
        <f t="shared" si="76"/>
        <v>135</v>
      </c>
      <c r="E636" s="6"/>
      <c r="F636" s="6">
        <f t="shared" si="77"/>
        <v>225</v>
      </c>
      <c r="G636" s="7">
        <f t="shared" si="80"/>
        <v>7</v>
      </c>
      <c r="H636" s="79" cm="1">
        <f t="array" ref="H636">INDEX(Archetypes!$F$8:$F$16,$G636)</f>
        <v>262.60000000000002</v>
      </c>
      <c r="I636" s="25">
        <f>1*(COUNTIFS($A$18:$A636,$A636,$F$18:$F636,$F636,$G$18:$G636,$G636)=1)</f>
        <v>1</v>
      </c>
      <c r="J636" s="7">
        <f t="shared" si="74"/>
        <v>1</v>
      </c>
      <c r="K636">
        <f t="shared" si="78"/>
        <v>1</v>
      </c>
    </row>
    <row r="637" spans="1:11" x14ac:dyDescent="0.35">
      <c r="A637" s="3">
        <f t="shared" si="81"/>
        <v>22500</v>
      </c>
      <c r="B637" s="3">
        <f t="shared" si="75"/>
        <v>135</v>
      </c>
      <c r="C637" s="38">
        <f t="shared" si="79"/>
        <v>61.643835616438359</v>
      </c>
      <c r="D637" s="6">
        <f t="shared" si="76"/>
        <v>135</v>
      </c>
      <c r="E637" s="6"/>
      <c r="F637" s="6">
        <f t="shared" si="77"/>
        <v>225</v>
      </c>
      <c r="G637" s="7">
        <f t="shared" si="80"/>
        <v>8</v>
      </c>
      <c r="H637" s="79" cm="1">
        <f t="array" ref="H637">INDEX(Archetypes!$F$8:$F$16,$G637)</f>
        <v>285.8</v>
      </c>
      <c r="I637" s="25">
        <f>1*(COUNTIFS($A$18:$A637,$A637,$F$18:$F637,$F637,$G$18:$G637,$G637)=1)</f>
        <v>1</v>
      </c>
      <c r="J637" s="7">
        <f t="shared" si="74"/>
        <v>1</v>
      </c>
      <c r="K637">
        <f t="shared" si="78"/>
        <v>1</v>
      </c>
    </row>
    <row r="638" spans="1:11" x14ac:dyDescent="0.35">
      <c r="A638" s="3">
        <f t="shared" si="81"/>
        <v>22500</v>
      </c>
      <c r="B638" s="3">
        <f t="shared" si="75"/>
        <v>135</v>
      </c>
      <c r="C638" s="38">
        <f t="shared" si="79"/>
        <v>61.643835616438359</v>
      </c>
      <c r="D638" s="6">
        <f t="shared" si="76"/>
        <v>135</v>
      </c>
      <c r="E638" s="6"/>
      <c r="F638" s="6">
        <f t="shared" si="77"/>
        <v>225</v>
      </c>
      <c r="G638" s="7">
        <f t="shared" si="80"/>
        <v>9</v>
      </c>
      <c r="H638" s="79" cm="1">
        <f t="array" ref="H638">INDEX(Archetypes!$F$8:$F$16,$G638)</f>
        <v>312.60000000000002</v>
      </c>
      <c r="I638" s="25">
        <f>1*(COUNTIFS($A$18:$A638,$A638,$F$18:$F638,$F638,$G$18:$G638,$G638)=1)</f>
        <v>1</v>
      </c>
      <c r="J638" s="7">
        <f t="shared" si="74"/>
        <v>1</v>
      </c>
      <c r="K638">
        <f t="shared" si="78"/>
        <v>1</v>
      </c>
    </row>
    <row r="639" spans="1:11" x14ac:dyDescent="0.35">
      <c r="A639" s="3">
        <f t="shared" si="81"/>
        <v>22500</v>
      </c>
      <c r="B639" s="3">
        <f t="shared" si="75"/>
        <v>150</v>
      </c>
      <c r="C639" s="38">
        <f t="shared" si="79"/>
        <v>61.643835616438359</v>
      </c>
      <c r="D639" s="6">
        <f t="shared" si="76"/>
        <v>150</v>
      </c>
      <c r="E639" s="6"/>
      <c r="F639" s="6">
        <f t="shared" si="77"/>
        <v>250</v>
      </c>
      <c r="G639" s="7">
        <f t="shared" si="80"/>
        <v>1</v>
      </c>
      <c r="H639" s="41" cm="1">
        <f t="array" ref="H639">INDEX(Archetypes!$F$8:$F$16,$G639)</f>
        <v>113.9</v>
      </c>
      <c r="I639" s="25">
        <f>1*(COUNTIFS($A$18:$A639,$A639,$F$18:$F639,$F639,$G$18:$G639,$G639)=1)</f>
        <v>1</v>
      </c>
      <c r="J639" s="7">
        <f t="shared" si="74"/>
        <v>0</v>
      </c>
      <c r="K639">
        <f t="shared" si="78"/>
        <v>0</v>
      </c>
    </row>
    <row r="640" spans="1:11" x14ac:dyDescent="0.35">
      <c r="A640" s="3">
        <f t="shared" si="81"/>
        <v>22500</v>
      </c>
      <c r="B640" s="3">
        <f t="shared" si="75"/>
        <v>150</v>
      </c>
      <c r="C640" s="38">
        <f t="shared" si="79"/>
        <v>61.643835616438359</v>
      </c>
      <c r="D640" s="6">
        <f t="shared" si="76"/>
        <v>150</v>
      </c>
      <c r="E640" s="6"/>
      <c r="F640" s="6">
        <f t="shared" si="77"/>
        <v>250</v>
      </c>
      <c r="G640" s="7">
        <f t="shared" si="80"/>
        <v>2</v>
      </c>
      <c r="H640" s="41" cm="1">
        <f t="array" ref="H640">INDEX(Archetypes!$F$8:$F$16,$G640)</f>
        <v>137.5</v>
      </c>
      <c r="I640" s="25">
        <f>1*(COUNTIFS($A$18:$A640,$A640,$F$18:$F640,$F640,$G$18:$G640,$G640)=1)</f>
        <v>1</v>
      </c>
      <c r="J640" s="7">
        <f t="shared" si="74"/>
        <v>0</v>
      </c>
      <c r="K640">
        <f t="shared" si="78"/>
        <v>0</v>
      </c>
    </row>
    <row r="641" spans="1:11" x14ac:dyDescent="0.35">
      <c r="A641" s="3">
        <f t="shared" si="81"/>
        <v>22500</v>
      </c>
      <c r="B641" s="3">
        <f t="shared" si="75"/>
        <v>150</v>
      </c>
      <c r="C641" s="38">
        <f t="shared" si="79"/>
        <v>61.643835616438359</v>
      </c>
      <c r="D641" s="6">
        <f t="shared" si="76"/>
        <v>150</v>
      </c>
      <c r="E641" s="6"/>
      <c r="F641" s="6">
        <f t="shared" si="77"/>
        <v>250</v>
      </c>
      <c r="G641" s="7">
        <f t="shared" si="80"/>
        <v>3</v>
      </c>
      <c r="H641" s="41" cm="1">
        <f t="array" ref="H641">INDEX(Archetypes!$F$8:$F$16,$G641)</f>
        <v>163.1</v>
      </c>
      <c r="I641" s="25">
        <f>1*(COUNTIFS($A$18:$A641,$A641,$F$18:$F641,$F641,$G$18:$G641,$G641)=1)</f>
        <v>1</v>
      </c>
      <c r="J641" s="7">
        <f t="shared" si="74"/>
        <v>0</v>
      </c>
      <c r="K641">
        <f t="shared" si="78"/>
        <v>0</v>
      </c>
    </row>
    <row r="642" spans="1:11" x14ac:dyDescent="0.35">
      <c r="A642" s="3">
        <f t="shared" si="81"/>
        <v>22500</v>
      </c>
      <c r="B642" s="3">
        <f t="shared" si="75"/>
        <v>150</v>
      </c>
      <c r="C642" s="38">
        <f t="shared" si="79"/>
        <v>61.643835616438359</v>
      </c>
      <c r="D642" s="6">
        <f t="shared" si="76"/>
        <v>150</v>
      </c>
      <c r="E642" s="6"/>
      <c r="F642" s="6">
        <f t="shared" si="77"/>
        <v>250</v>
      </c>
      <c r="G642" s="7">
        <f t="shared" si="80"/>
        <v>4</v>
      </c>
      <c r="H642" s="41" cm="1">
        <f t="array" ref="H642">INDEX(Archetypes!$F$8:$F$16,$G642)</f>
        <v>188.9</v>
      </c>
      <c r="I642" s="25">
        <f>1*(COUNTIFS($A$18:$A642,$A642,$F$18:$F642,$F642,$G$18:$G642,$G642)=1)</f>
        <v>1</v>
      </c>
      <c r="J642" s="7">
        <f t="shared" si="74"/>
        <v>0</v>
      </c>
      <c r="K642">
        <f t="shared" si="78"/>
        <v>0</v>
      </c>
    </row>
    <row r="643" spans="1:11" x14ac:dyDescent="0.35">
      <c r="A643" s="3">
        <f t="shared" si="81"/>
        <v>22500</v>
      </c>
      <c r="B643" s="3">
        <f t="shared" si="75"/>
        <v>150</v>
      </c>
      <c r="C643" s="38">
        <f t="shared" si="79"/>
        <v>61.643835616438359</v>
      </c>
      <c r="D643" s="6">
        <f t="shared" si="76"/>
        <v>150</v>
      </c>
      <c r="E643" s="6"/>
      <c r="F643" s="6">
        <f t="shared" si="77"/>
        <v>250</v>
      </c>
      <c r="G643" s="7">
        <f t="shared" si="80"/>
        <v>5</v>
      </c>
      <c r="H643" s="41" cm="1">
        <f t="array" ref="H643">INDEX(Archetypes!$F$8:$F$16,$G643)</f>
        <v>213.7</v>
      </c>
      <c r="I643" s="25">
        <f>1*(COUNTIFS($A$18:$A643,$A643,$F$18:$F643,$F643,$G$18:$G643,$G643)=1)</f>
        <v>1</v>
      </c>
      <c r="J643" s="7">
        <f t="shared" si="74"/>
        <v>0</v>
      </c>
      <c r="K643">
        <f t="shared" si="78"/>
        <v>0</v>
      </c>
    </row>
    <row r="644" spans="1:11" x14ac:dyDescent="0.35">
      <c r="A644" s="3">
        <f t="shared" si="81"/>
        <v>22500</v>
      </c>
      <c r="B644" s="3">
        <f t="shared" si="75"/>
        <v>150</v>
      </c>
      <c r="C644" s="38">
        <f t="shared" si="79"/>
        <v>61.643835616438359</v>
      </c>
      <c r="D644" s="6">
        <f t="shared" si="76"/>
        <v>150</v>
      </c>
      <c r="E644" s="6"/>
      <c r="F644" s="6">
        <f t="shared" si="77"/>
        <v>250</v>
      </c>
      <c r="G644" s="7">
        <f t="shared" si="80"/>
        <v>6</v>
      </c>
      <c r="H644" s="41" cm="1">
        <f t="array" ref="H644">INDEX(Archetypes!$F$8:$F$16,$G644)</f>
        <v>239.1</v>
      </c>
      <c r="I644" s="25">
        <f>1*(COUNTIFS($A$18:$A644,$A644,$F$18:$F644,$F644,$G$18:$G644,$G644)=1)</f>
        <v>1</v>
      </c>
      <c r="J644" s="7">
        <f t="shared" si="74"/>
        <v>0</v>
      </c>
      <c r="K644">
        <f t="shared" si="78"/>
        <v>0</v>
      </c>
    </row>
    <row r="645" spans="1:11" x14ac:dyDescent="0.35">
      <c r="A645" s="3">
        <f t="shared" si="81"/>
        <v>22500</v>
      </c>
      <c r="B645" s="3">
        <f t="shared" si="75"/>
        <v>150</v>
      </c>
      <c r="C645" s="38">
        <f t="shared" si="79"/>
        <v>61.643835616438359</v>
      </c>
      <c r="D645" s="6">
        <f t="shared" si="76"/>
        <v>150</v>
      </c>
      <c r="E645" s="6"/>
      <c r="F645" s="6">
        <f t="shared" si="77"/>
        <v>250</v>
      </c>
      <c r="G645" s="7">
        <f t="shared" si="80"/>
        <v>7</v>
      </c>
      <c r="H645" s="79" cm="1">
        <f t="array" ref="H645">INDEX(Archetypes!$F$8:$F$16,$G645)</f>
        <v>262.60000000000002</v>
      </c>
      <c r="I645" s="25">
        <f>1*(COUNTIFS($A$18:$A645,$A645,$F$18:$F645,$F645,$G$18:$G645,$G645)=1)</f>
        <v>1</v>
      </c>
      <c r="J645" s="7">
        <f t="shared" si="74"/>
        <v>1</v>
      </c>
      <c r="K645">
        <f t="shared" si="78"/>
        <v>1</v>
      </c>
    </row>
    <row r="646" spans="1:11" x14ac:dyDescent="0.35">
      <c r="A646" s="3">
        <f t="shared" si="81"/>
        <v>22500</v>
      </c>
      <c r="B646" s="3">
        <f t="shared" si="75"/>
        <v>150</v>
      </c>
      <c r="C646" s="38">
        <f t="shared" si="79"/>
        <v>61.643835616438359</v>
      </c>
      <c r="D646" s="6">
        <f t="shared" si="76"/>
        <v>150</v>
      </c>
      <c r="E646" s="6"/>
      <c r="F646" s="6">
        <f t="shared" si="77"/>
        <v>250</v>
      </c>
      <c r="G646" s="7">
        <f t="shared" si="80"/>
        <v>8</v>
      </c>
      <c r="H646" s="79" cm="1">
        <f t="array" ref="H646">INDEX(Archetypes!$F$8:$F$16,$G646)</f>
        <v>285.8</v>
      </c>
      <c r="I646" s="25">
        <f>1*(COUNTIFS($A$18:$A646,$A646,$F$18:$F646,$F646,$G$18:$G646,$G646)=1)</f>
        <v>1</v>
      </c>
      <c r="J646" s="7">
        <f t="shared" si="74"/>
        <v>1</v>
      </c>
      <c r="K646">
        <f t="shared" si="78"/>
        <v>1</v>
      </c>
    </row>
    <row r="647" spans="1:11" x14ac:dyDescent="0.35">
      <c r="A647" s="3">
        <f t="shared" si="81"/>
        <v>22500</v>
      </c>
      <c r="B647" s="3">
        <f t="shared" si="75"/>
        <v>150</v>
      </c>
      <c r="C647" s="38">
        <f t="shared" si="79"/>
        <v>61.643835616438359</v>
      </c>
      <c r="D647" s="6">
        <f t="shared" si="76"/>
        <v>150</v>
      </c>
      <c r="E647" s="6"/>
      <c r="F647" s="6">
        <f t="shared" si="77"/>
        <v>250</v>
      </c>
      <c r="G647" s="7">
        <f t="shared" si="80"/>
        <v>9</v>
      </c>
      <c r="H647" s="79" cm="1">
        <f t="array" ref="H647">INDEX(Archetypes!$F$8:$F$16,$G647)</f>
        <v>312.60000000000002</v>
      </c>
      <c r="I647" s="25">
        <f>1*(COUNTIFS($A$18:$A647,$A647,$F$18:$F647,$F647,$G$18:$G647,$G647)=1)</f>
        <v>1</v>
      </c>
      <c r="J647" s="7">
        <f t="shared" si="74"/>
        <v>1</v>
      </c>
      <c r="K647">
        <f t="shared" si="78"/>
        <v>1</v>
      </c>
    </row>
    <row r="648" spans="1:11" x14ac:dyDescent="0.35">
      <c r="A648" s="3">
        <f t="shared" si="81"/>
        <v>22500</v>
      </c>
      <c r="B648" s="3">
        <f t="shared" si="75"/>
        <v>165</v>
      </c>
      <c r="C648" s="38">
        <f t="shared" si="79"/>
        <v>61.643835616438359</v>
      </c>
      <c r="D648" s="6">
        <f t="shared" si="76"/>
        <v>165</v>
      </c>
      <c r="E648" s="6"/>
      <c r="F648" s="6">
        <f t="shared" si="77"/>
        <v>275</v>
      </c>
      <c r="G648" s="7">
        <f t="shared" si="80"/>
        <v>1</v>
      </c>
      <c r="H648" s="41" cm="1">
        <f t="array" ref="H648">INDEX(Archetypes!$F$8:$F$16,$G648)</f>
        <v>113.9</v>
      </c>
      <c r="I648" s="25">
        <f>1*(COUNTIFS($A$18:$A648,$A648,$F$18:$F648,$F648,$G$18:$G648,$G648)=1)</f>
        <v>1</v>
      </c>
      <c r="J648" s="7">
        <f t="shared" si="74"/>
        <v>0</v>
      </c>
      <c r="K648">
        <f t="shared" si="78"/>
        <v>0</v>
      </c>
    </row>
    <row r="649" spans="1:11" x14ac:dyDescent="0.35">
      <c r="A649" s="3">
        <f t="shared" si="81"/>
        <v>22500</v>
      </c>
      <c r="B649" s="3">
        <f t="shared" si="75"/>
        <v>165</v>
      </c>
      <c r="C649" s="38">
        <f t="shared" si="79"/>
        <v>61.643835616438359</v>
      </c>
      <c r="D649" s="6">
        <f t="shared" si="76"/>
        <v>165</v>
      </c>
      <c r="E649" s="6"/>
      <c r="F649" s="6">
        <f t="shared" si="77"/>
        <v>275</v>
      </c>
      <c r="G649" s="7">
        <f t="shared" si="80"/>
        <v>2</v>
      </c>
      <c r="H649" s="41" cm="1">
        <f t="array" ref="H649">INDEX(Archetypes!$F$8:$F$16,$G649)</f>
        <v>137.5</v>
      </c>
      <c r="I649" s="25">
        <f>1*(COUNTIFS($A$18:$A649,$A649,$F$18:$F649,$F649,$G$18:$G649,$G649)=1)</f>
        <v>1</v>
      </c>
      <c r="J649" s="7">
        <f t="shared" si="74"/>
        <v>0</v>
      </c>
      <c r="K649">
        <f t="shared" si="78"/>
        <v>0</v>
      </c>
    </row>
    <row r="650" spans="1:11" x14ac:dyDescent="0.35">
      <c r="A650" s="3">
        <f t="shared" si="81"/>
        <v>22500</v>
      </c>
      <c r="B650" s="3">
        <f t="shared" si="75"/>
        <v>165</v>
      </c>
      <c r="C650" s="38">
        <f t="shared" si="79"/>
        <v>61.643835616438359</v>
      </c>
      <c r="D650" s="6">
        <f t="shared" si="76"/>
        <v>165</v>
      </c>
      <c r="E650" s="6"/>
      <c r="F650" s="6">
        <f t="shared" si="77"/>
        <v>275</v>
      </c>
      <c r="G650" s="7">
        <f t="shared" si="80"/>
        <v>3</v>
      </c>
      <c r="H650" s="41" cm="1">
        <f t="array" ref="H650">INDEX(Archetypes!$F$8:$F$16,$G650)</f>
        <v>163.1</v>
      </c>
      <c r="I650" s="25">
        <f>1*(COUNTIFS($A$18:$A650,$A650,$F$18:$F650,$F650,$G$18:$G650,$G650)=1)</f>
        <v>1</v>
      </c>
      <c r="J650" s="7">
        <f t="shared" si="74"/>
        <v>0</v>
      </c>
      <c r="K650">
        <f t="shared" si="78"/>
        <v>0</v>
      </c>
    </row>
    <row r="651" spans="1:11" x14ac:dyDescent="0.35">
      <c r="A651" s="3">
        <f t="shared" si="81"/>
        <v>22500</v>
      </c>
      <c r="B651" s="3">
        <f t="shared" si="75"/>
        <v>165</v>
      </c>
      <c r="C651" s="38">
        <f t="shared" si="79"/>
        <v>61.643835616438359</v>
      </c>
      <c r="D651" s="6">
        <f t="shared" si="76"/>
        <v>165</v>
      </c>
      <c r="E651" s="6"/>
      <c r="F651" s="6">
        <f t="shared" si="77"/>
        <v>275</v>
      </c>
      <c r="G651" s="7">
        <f t="shared" si="80"/>
        <v>4</v>
      </c>
      <c r="H651" s="41" cm="1">
        <f t="array" ref="H651">INDEX(Archetypes!$F$8:$F$16,$G651)</f>
        <v>188.9</v>
      </c>
      <c r="I651" s="25">
        <f>1*(COUNTIFS($A$18:$A651,$A651,$F$18:$F651,$F651,$G$18:$G651,$G651)=1)</f>
        <v>1</v>
      </c>
      <c r="J651" s="7">
        <f t="shared" si="74"/>
        <v>0</v>
      </c>
      <c r="K651">
        <f t="shared" si="78"/>
        <v>0</v>
      </c>
    </row>
    <row r="652" spans="1:11" x14ac:dyDescent="0.35">
      <c r="A652" s="3">
        <f t="shared" si="81"/>
        <v>22500</v>
      </c>
      <c r="B652" s="3">
        <f t="shared" si="75"/>
        <v>165</v>
      </c>
      <c r="C652" s="38">
        <f t="shared" si="79"/>
        <v>61.643835616438359</v>
      </c>
      <c r="D652" s="6">
        <f t="shared" si="76"/>
        <v>165</v>
      </c>
      <c r="E652" s="6"/>
      <c r="F652" s="6">
        <f t="shared" si="77"/>
        <v>275</v>
      </c>
      <c r="G652" s="7">
        <f t="shared" si="80"/>
        <v>5</v>
      </c>
      <c r="H652" s="41" cm="1">
        <f t="array" ref="H652">INDEX(Archetypes!$F$8:$F$16,$G652)</f>
        <v>213.7</v>
      </c>
      <c r="I652" s="25">
        <f>1*(COUNTIFS($A$18:$A652,$A652,$F$18:$F652,$F652,$G$18:$G652,$G652)=1)</f>
        <v>1</v>
      </c>
      <c r="J652" s="7">
        <f t="shared" si="74"/>
        <v>0</v>
      </c>
      <c r="K652">
        <f t="shared" si="78"/>
        <v>0</v>
      </c>
    </row>
    <row r="653" spans="1:11" x14ac:dyDescent="0.35">
      <c r="A653" s="3">
        <f t="shared" si="81"/>
        <v>22500</v>
      </c>
      <c r="B653" s="3">
        <f t="shared" si="75"/>
        <v>165</v>
      </c>
      <c r="C653" s="38">
        <f t="shared" si="79"/>
        <v>61.643835616438359</v>
      </c>
      <c r="D653" s="6">
        <f t="shared" si="76"/>
        <v>165</v>
      </c>
      <c r="E653" s="6"/>
      <c r="F653" s="6">
        <f t="shared" si="77"/>
        <v>275</v>
      </c>
      <c r="G653" s="7">
        <f t="shared" si="80"/>
        <v>6</v>
      </c>
      <c r="H653" s="41" cm="1">
        <f t="array" ref="H653">INDEX(Archetypes!$F$8:$F$16,$G653)</f>
        <v>239.1</v>
      </c>
      <c r="I653" s="25">
        <f>1*(COUNTIFS($A$18:$A653,$A653,$F$18:$F653,$F653,$G$18:$G653,$G653)=1)</f>
        <v>1</v>
      </c>
      <c r="J653" s="7">
        <f t="shared" si="74"/>
        <v>0</v>
      </c>
      <c r="K653">
        <f t="shared" si="78"/>
        <v>0</v>
      </c>
    </row>
    <row r="654" spans="1:11" x14ac:dyDescent="0.35">
      <c r="A654" s="3">
        <f t="shared" si="81"/>
        <v>22500</v>
      </c>
      <c r="B654" s="3">
        <f t="shared" si="75"/>
        <v>165</v>
      </c>
      <c r="C654" s="38">
        <f t="shared" si="79"/>
        <v>61.643835616438359</v>
      </c>
      <c r="D654" s="6">
        <f t="shared" si="76"/>
        <v>165</v>
      </c>
      <c r="E654" s="6"/>
      <c r="F654" s="6">
        <f t="shared" si="77"/>
        <v>275</v>
      </c>
      <c r="G654" s="7">
        <f t="shared" si="80"/>
        <v>7</v>
      </c>
      <c r="H654" s="41" cm="1">
        <f t="array" ref="H654">INDEX(Archetypes!$F$8:$F$16,$G654)</f>
        <v>262.60000000000002</v>
      </c>
      <c r="I654" s="25">
        <f>1*(COUNTIFS($A$18:$A654,$A654,$F$18:$F654,$F654,$G$18:$G654,$G654)=1)</f>
        <v>1</v>
      </c>
      <c r="J654" s="7">
        <f t="shared" si="74"/>
        <v>0</v>
      </c>
      <c r="K654">
        <f t="shared" si="78"/>
        <v>0</v>
      </c>
    </row>
    <row r="655" spans="1:11" x14ac:dyDescent="0.35">
      <c r="A655" s="3">
        <f t="shared" si="81"/>
        <v>22500</v>
      </c>
      <c r="B655" s="3">
        <f t="shared" si="75"/>
        <v>165</v>
      </c>
      <c r="C655" s="38">
        <f t="shared" si="79"/>
        <v>61.643835616438359</v>
      </c>
      <c r="D655" s="6">
        <f t="shared" si="76"/>
        <v>165</v>
      </c>
      <c r="E655" s="6"/>
      <c r="F655" s="6">
        <f t="shared" si="77"/>
        <v>275</v>
      </c>
      <c r="G655" s="7">
        <f t="shared" si="80"/>
        <v>8</v>
      </c>
      <c r="H655" s="79" cm="1">
        <f t="array" ref="H655">INDEX(Archetypes!$F$8:$F$16,$G655)</f>
        <v>285.8</v>
      </c>
      <c r="I655" s="25">
        <f>1*(COUNTIFS($A$18:$A655,$A655,$F$18:$F655,$F655,$G$18:$G655,$G655)=1)</f>
        <v>1</v>
      </c>
      <c r="J655" s="7">
        <f t="shared" si="74"/>
        <v>1</v>
      </c>
      <c r="K655">
        <f t="shared" si="78"/>
        <v>1</v>
      </c>
    </row>
    <row r="656" spans="1:11" x14ac:dyDescent="0.35">
      <c r="A656" s="3">
        <f t="shared" si="81"/>
        <v>22500</v>
      </c>
      <c r="B656" s="3">
        <f t="shared" si="75"/>
        <v>165</v>
      </c>
      <c r="C656" s="38">
        <f t="shared" si="79"/>
        <v>61.643835616438359</v>
      </c>
      <c r="D656" s="6">
        <f t="shared" si="76"/>
        <v>165</v>
      </c>
      <c r="E656" s="6"/>
      <c r="F656" s="6">
        <f t="shared" si="77"/>
        <v>275</v>
      </c>
      <c r="G656" s="7">
        <f t="shared" si="80"/>
        <v>9</v>
      </c>
      <c r="H656" s="79" cm="1">
        <f t="array" ref="H656">INDEX(Archetypes!$F$8:$F$16,$G656)</f>
        <v>312.60000000000002</v>
      </c>
      <c r="I656" s="25">
        <f>1*(COUNTIFS($A$18:$A656,$A656,$F$18:$F656,$F656,$G$18:$G656,$G656)=1)</f>
        <v>1</v>
      </c>
      <c r="J656" s="7">
        <f t="shared" si="74"/>
        <v>1</v>
      </c>
      <c r="K656">
        <f t="shared" si="78"/>
        <v>1</v>
      </c>
    </row>
    <row r="657" spans="1:11" x14ac:dyDescent="0.35">
      <c r="A657" s="3">
        <f t="shared" si="81"/>
        <v>22500</v>
      </c>
      <c r="B657" s="3">
        <f t="shared" si="75"/>
        <v>180</v>
      </c>
      <c r="C657" s="38">
        <f t="shared" si="79"/>
        <v>61.643835616438359</v>
      </c>
      <c r="D657" s="6">
        <f t="shared" si="76"/>
        <v>180</v>
      </c>
      <c r="E657" s="6"/>
      <c r="F657" s="6">
        <f t="shared" si="77"/>
        <v>300</v>
      </c>
      <c r="G657" s="7">
        <f t="shared" si="80"/>
        <v>1</v>
      </c>
      <c r="H657" s="41" cm="1">
        <f t="array" ref="H657">INDEX(Archetypes!$F$8:$F$16,$G657)</f>
        <v>113.9</v>
      </c>
      <c r="I657" s="25">
        <f>1*(COUNTIFS($A$18:$A657,$A657,$F$18:$F657,$F657,$G$18:$G657,$G657)=1)</f>
        <v>1</v>
      </c>
      <c r="J657" s="7">
        <f t="shared" si="74"/>
        <v>0</v>
      </c>
      <c r="K657">
        <f t="shared" si="78"/>
        <v>0</v>
      </c>
    </row>
    <row r="658" spans="1:11" x14ac:dyDescent="0.35">
      <c r="A658" s="3">
        <f t="shared" si="81"/>
        <v>22500</v>
      </c>
      <c r="B658" s="3">
        <f t="shared" si="75"/>
        <v>180</v>
      </c>
      <c r="C658" s="38">
        <f t="shared" si="79"/>
        <v>61.643835616438359</v>
      </c>
      <c r="D658" s="6">
        <f t="shared" si="76"/>
        <v>180</v>
      </c>
      <c r="E658" s="6"/>
      <c r="F658" s="6">
        <f t="shared" si="77"/>
        <v>300</v>
      </c>
      <c r="G658" s="7">
        <f t="shared" si="80"/>
        <v>2</v>
      </c>
      <c r="H658" s="41" cm="1">
        <f t="array" ref="H658">INDEX(Archetypes!$F$8:$F$16,$G658)</f>
        <v>137.5</v>
      </c>
      <c r="I658" s="25">
        <f>1*(COUNTIFS($A$18:$A658,$A658,$F$18:$F658,$F658,$G$18:$G658,$G658)=1)</f>
        <v>1</v>
      </c>
      <c r="J658" s="7">
        <f t="shared" ref="J658:J721" si="82">1*(H658&gt;=F658)</f>
        <v>0</v>
      </c>
      <c r="K658">
        <f t="shared" si="78"/>
        <v>0</v>
      </c>
    </row>
    <row r="659" spans="1:11" x14ac:dyDescent="0.35">
      <c r="A659" s="3">
        <f t="shared" si="81"/>
        <v>22500</v>
      </c>
      <c r="B659" s="3">
        <f t="shared" ref="B659:B722" si="83">IF(G658=9,IF(B658=180,60,B658+15),B658)</f>
        <v>180</v>
      </c>
      <c r="C659" s="38">
        <f t="shared" si="79"/>
        <v>61.643835616438359</v>
      </c>
      <c r="D659" s="6">
        <f t="shared" ref="D659:D722" si="84">ROUND(MAX(B659,A659/365),1)</f>
        <v>180</v>
      </c>
      <c r="E659" s="6"/>
      <c r="F659" s="6">
        <f t="shared" ref="F659:F722" si="85">ROUND(D659/0.6,1)</f>
        <v>300</v>
      </c>
      <c r="G659" s="7">
        <f t="shared" si="80"/>
        <v>3</v>
      </c>
      <c r="H659" s="41" cm="1">
        <f t="array" ref="H659">INDEX(Archetypes!$F$8:$F$16,$G659)</f>
        <v>163.1</v>
      </c>
      <c r="I659" s="25">
        <f>1*(COUNTIFS($A$18:$A659,$A659,$F$18:$F659,$F659,$G$18:$G659,$G659)=1)</f>
        <v>1</v>
      </c>
      <c r="J659" s="7">
        <f t="shared" si="82"/>
        <v>0</v>
      </c>
      <c r="K659">
        <f t="shared" ref="K659:K722" si="86">I659*J659</f>
        <v>0</v>
      </c>
    </row>
    <row r="660" spans="1:11" x14ac:dyDescent="0.35">
      <c r="A660" s="3">
        <f t="shared" si="81"/>
        <v>22500</v>
      </c>
      <c r="B660" s="3">
        <f t="shared" si="83"/>
        <v>180</v>
      </c>
      <c r="C660" s="38">
        <f t="shared" ref="C660:C723" si="87">A660/365</f>
        <v>61.643835616438359</v>
      </c>
      <c r="D660" s="6">
        <f t="shared" si="84"/>
        <v>180</v>
      </c>
      <c r="E660" s="6"/>
      <c r="F660" s="6">
        <f t="shared" si="85"/>
        <v>300</v>
      </c>
      <c r="G660" s="7">
        <f t="shared" ref="G660:G723" si="88">IF(G659=9,1,G659+1)</f>
        <v>4</v>
      </c>
      <c r="H660" s="41" cm="1">
        <f t="array" ref="H660">INDEX(Archetypes!$F$8:$F$16,$G660)</f>
        <v>188.9</v>
      </c>
      <c r="I660" s="25">
        <f>1*(COUNTIFS($A$18:$A660,$A660,$F$18:$F660,$F660,$G$18:$G660,$G660)=1)</f>
        <v>1</v>
      </c>
      <c r="J660" s="7">
        <f t="shared" si="82"/>
        <v>0</v>
      </c>
      <c r="K660">
        <f t="shared" si="86"/>
        <v>0</v>
      </c>
    </row>
    <row r="661" spans="1:11" x14ac:dyDescent="0.35">
      <c r="A661" s="3">
        <f t="shared" ref="A661:A724" si="89">IF(G660=9,IF(B655=180,IF(A660=40000,2500,A660+2500),A660),A660)</f>
        <v>22500</v>
      </c>
      <c r="B661" s="3">
        <f t="shared" si="83"/>
        <v>180</v>
      </c>
      <c r="C661" s="38">
        <f t="shared" si="87"/>
        <v>61.643835616438359</v>
      </c>
      <c r="D661" s="6">
        <f t="shared" si="84"/>
        <v>180</v>
      </c>
      <c r="E661" s="6"/>
      <c r="F661" s="6">
        <f t="shared" si="85"/>
        <v>300</v>
      </c>
      <c r="G661" s="7">
        <f t="shared" si="88"/>
        <v>5</v>
      </c>
      <c r="H661" s="41" cm="1">
        <f t="array" ref="H661">INDEX(Archetypes!$F$8:$F$16,$G661)</f>
        <v>213.7</v>
      </c>
      <c r="I661" s="25">
        <f>1*(COUNTIFS($A$18:$A661,$A661,$F$18:$F661,$F661,$G$18:$G661,$G661)=1)</f>
        <v>1</v>
      </c>
      <c r="J661" s="7">
        <f t="shared" si="82"/>
        <v>0</v>
      </c>
      <c r="K661">
        <f t="shared" si="86"/>
        <v>0</v>
      </c>
    </row>
    <row r="662" spans="1:11" x14ac:dyDescent="0.35">
      <c r="A662" s="3">
        <f t="shared" si="89"/>
        <v>22500</v>
      </c>
      <c r="B662" s="3">
        <f t="shared" si="83"/>
        <v>180</v>
      </c>
      <c r="C662" s="38">
        <f t="shared" si="87"/>
        <v>61.643835616438359</v>
      </c>
      <c r="D662" s="6">
        <f t="shared" si="84"/>
        <v>180</v>
      </c>
      <c r="E662" s="6"/>
      <c r="F662" s="6">
        <f t="shared" si="85"/>
        <v>300</v>
      </c>
      <c r="G662" s="7">
        <f t="shared" si="88"/>
        <v>6</v>
      </c>
      <c r="H662" s="41" cm="1">
        <f t="array" ref="H662">INDEX(Archetypes!$F$8:$F$16,$G662)</f>
        <v>239.1</v>
      </c>
      <c r="I662" s="25">
        <f>1*(COUNTIFS($A$18:$A662,$A662,$F$18:$F662,$F662,$G$18:$G662,$G662)=1)</f>
        <v>1</v>
      </c>
      <c r="J662" s="7">
        <f t="shared" si="82"/>
        <v>0</v>
      </c>
      <c r="K662">
        <f t="shared" si="86"/>
        <v>0</v>
      </c>
    </row>
    <row r="663" spans="1:11" x14ac:dyDescent="0.35">
      <c r="A663" s="3">
        <f t="shared" si="89"/>
        <v>22500</v>
      </c>
      <c r="B663" s="3">
        <f t="shared" si="83"/>
        <v>180</v>
      </c>
      <c r="C663" s="38">
        <f t="shared" si="87"/>
        <v>61.643835616438359</v>
      </c>
      <c r="D663" s="6">
        <f t="shared" si="84"/>
        <v>180</v>
      </c>
      <c r="E663" s="6"/>
      <c r="F663" s="6">
        <f t="shared" si="85"/>
        <v>300</v>
      </c>
      <c r="G663" s="7">
        <f t="shared" si="88"/>
        <v>7</v>
      </c>
      <c r="H663" s="41" cm="1">
        <f t="array" ref="H663">INDEX(Archetypes!$F$8:$F$16,$G663)</f>
        <v>262.60000000000002</v>
      </c>
      <c r="I663" s="25">
        <f>1*(COUNTIFS($A$18:$A663,$A663,$F$18:$F663,$F663,$G$18:$G663,$G663)=1)</f>
        <v>1</v>
      </c>
      <c r="J663" s="7">
        <f t="shared" si="82"/>
        <v>0</v>
      </c>
      <c r="K663">
        <f t="shared" si="86"/>
        <v>0</v>
      </c>
    </row>
    <row r="664" spans="1:11" x14ac:dyDescent="0.35">
      <c r="A664" s="3">
        <f t="shared" si="89"/>
        <v>22500</v>
      </c>
      <c r="B664" s="3">
        <f t="shared" si="83"/>
        <v>180</v>
      </c>
      <c r="C664" s="38">
        <f t="shared" si="87"/>
        <v>61.643835616438359</v>
      </c>
      <c r="D664" s="6">
        <f t="shared" si="84"/>
        <v>180</v>
      </c>
      <c r="E664" s="6"/>
      <c r="F664" s="6">
        <f t="shared" si="85"/>
        <v>300</v>
      </c>
      <c r="G664" s="7">
        <f t="shared" si="88"/>
        <v>8</v>
      </c>
      <c r="H664" s="41" cm="1">
        <f t="array" ref="H664">INDEX(Archetypes!$F$8:$F$16,$G664)</f>
        <v>285.8</v>
      </c>
      <c r="I664" s="25">
        <f>1*(COUNTIFS($A$18:$A664,$A664,$F$18:$F664,$F664,$G$18:$G664,$G664)=1)</f>
        <v>1</v>
      </c>
      <c r="J664" s="7">
        <f t="shared" si="82"/>
        <v>0</v>
      </c>
      <c r="K664">
        <f t="shared" si="86"/>
        <v>0</v>
      </c>
    </row>
    <row r="665" spans="1:11" x14ac:dyDescent="0.35">
      <c r="A665" s="3">
        <f t="shared" si="89"/>
        <v>22500</v>
      </c>
      <c r="B665" s="3">
        <f t="shared" si="83"/>
        <v>180</v>
      </c>
      <c r="C665" s="38">
        <f t="shared" si="87"/>
        <v>61.643835616438359</v>
      </c>
      <c r="D665" s="6">
        <f t="shared" si="84"/>
        <v>180</v>
      </c>
      <c r="E665" s="6"/>
      <c r="F665" s="6">
        <f t="shared" si="85"/>
        <v>300</v>
      </c>
      <c r="G665" s="7">
        <f t="shared" si="88"/>
        <v>9</v>
      </c>
      <c r="H665" s="79" cm="1">
        <f t="array" ref="H665">INDEX(Archetypes!$F$8:$F$16,$G665)</f>
        <v>312.60000000000002</v>
      </c>
      <c r="I665" s="25">
        <f>1*(COUNTIFS($A$18:$A665,$A665,$F$18:$F665,$F665,$G$18:$G665,$G665)=1)</f>
        <v>1</v>
      </c>
      <c r="J665" s="7">
        <f t="shared" si="82"/>
        <v>1</v>
      </c>
      <c r="K665">
        <f t="shared" si="86"/>
        <v>1</v>
      </c>
    </row>
    <row r="666" spans="1:11" x14ac:dyDescent="0.35">
      <c r="A666" s="3">
        <f t="shared" si="89"/>
        <v>25000</v>
      </c>
      <c r="B666" s="3">
        <f t="shared" si="83"/>
        <v>60</v>
      </c>
      <c r="C666" s="38">
        <f t="shared" si="87"/>
        <v>68.493150684931507</v>
      </c>
      <c r="D666" s="6">
        <f t="shared" si="84"/>
        <v>68.5</v>
      </c>
      <c r="E666" s="6"/>
      <c r="F666" s="6">
        <f t="shared" si="85"/>
        <v>114.2</v>
      </c>
      <c r="G666" s="7">
        <f t="shared" si="88"/>
        <v>1</v>
      </c>
      <c r="H666" s="41" cm="1">
        <f t="array" ref="H666">INDEX(Archetypes!$F$8:$F$16,$G666)</f>
        <v>113.9</v>
      </c>
      <c r="I666" s="25">
        <f>1*(COUNTIFS($A$18:$A666,$A666,$F$18:$F666,$F666,$G$18:$G666,$G666)=1)</f>
        <v>1</v>
      </c>
      <c r="J666" s="7">
        <f t="shared" si="82"/>
        <v>0</v>
      </c>
      <c r="K666">
        <f t="shared" si="86"/>
        <v>0</v>
      </c>
    </row>
    <row r="667" spans="1:11" x14ac:dyDescent="0.35">
      <c r="A667" s="3">
        <f t="shared" si="89"/>
        <v>25000</v>
      </c>
      <c r="B667" s="3">
        <f t="shared" si="83"/>
        <v>60</v>
      </c>
      <c r="C667" s="38">
        <f t="shared" si="87"/>
        <v>68.493150684931507</v>
      </c>
      <c r="D667" s="6">
        <f t="shared" si="84"/>
        <v>68.5</v>
      </c>
      <c r="E667" s="6"/>
      <c r="F667" s="6">
        <f t="shared" si="85"/>
        <v>114.2</v>
      </c>
      <c r="G667" s="7">
        <f t="shared" si="88"/>
        <v>2</v>
      </c>
      <c r="H667" s="79" cm="1">
        <f t="array" ref="H667">INDEX(Archetypes!$F$8:$F$16,$G667)</f>
        <v>137.5</v>
      </c>
      <c r="I667" s="25">
        <f>1*(COUNTIFS($A$18:$A667,$A667,$F$18:$F667,$F667,$G$18:$G667,$G667)=1)</f>
        <v>1</v>
      </c>
      <c r="J667" s="7">
        <f t="shared" si="82"/>
        <v>1</v>
      </c>
      <c r="K667">
        <f t="shared" si="86"/>
        <v>1</v>
      </c>
    </row>
    <row r="668" spans="1:11" x14ac:dyDescent="0.35">
      <c r="A668" s="3">
        <f t="shared" si="89"/>
        <v>25000</v>
      </c>
      <c r="B668" s="3">
        <f t="shared" si="83"/>
        <v>60</v>
      </c>
      <c r="C668" s="38">
        <f t="shared" si="87"/>
        <v>68.493150684931507</v>
      </c>
      <c r="D668" s="6">
        <f t="shared" si="84"/>
        <v>68.5</v>
      </c>
      <c r="E668" s="6"/>
      <c r="F668" s="6">
        <f t="shared" si="85"/>
        <v>114.2</v>
      </c>
      <c r="G668" s="7">
        <f t="shared" si="88"/>
        <v>3</v>
      </c>
      <c r="H668" s="79" cm="1">
        <f t="array" ref="H668">INDEX(Archetypes!$F$8:$F$16,$G668)</f>
        <v>163.1</v>
      </c>
      <c r="I668" s="25">
        <f>1*(COUNTIFS($A$18:$A668,$A668,$F$18:$F668,$F668,$G$18:$G668,$G668)=1)</f>
        <v>1</v>
      </c>
      <c r="J668" s="7">
        <f t="shared" si="82"/>
        <v>1</v>
      </c>
      <c r="K668">
        <f t="shared" si="86"/>
        <v>1</v>
      </c>
    </row>
    <row r="669" spans="1:11" x14ac:dyDescent="0.35">
      <c r="A669" s="3">
        <f t="shared" si="89"/>
        <v>25000</v>
      </c>
      <c r="B669" s="3">
        <f t="shared" si="83"/>
        <v>60</v>
      </c>
      <c r="C669" s="38">
        <f t="shared" si="87"/>
        <v>68.493150684931507</v>
      </c>
      <c r="D669" s="6">
        <f t="shared" si="84"/>
        <v>68.5</v>
      </c>
      <c r="E669" s="6"/>
      <c r="F669" s="6">
        <f t="shared" si="85"/>
        <v>114.2</v>
      </c>
      <c r="G669" s="7">
        <f t="shared" si="88"/>
        <v>4</v>
      </c>
      <c r="H669" s="79" cm="1">
        <f t="array" ref="H669">INDEX(Archetypes!$F$8:$F$16,$G669)</f>
        <v>188.9</v>
      </c>
      <c r="I669" s="25">
        <f>1*(COUNTIFS($A$18:$A669,$A669,$F$18:$F669,$F669,$G$18:$G669,$G669)=1)</f>
        <v>1</v>
      </c>
      <c r="J669" s="7">
        <f t="shared" si="82"/>
        <v>1</v>
      </c>
      <c r="K669">
        <f t="shared" si="86"/>
        <v>1</v>
      </c>
    </row>
    <row r="670" spans="1:11" x14ac:dyDescent="0.35">
      <c r="A670" s="3">
        <f t="shared" si="89"/>
        <v>25000</v>
      </c>
      <c r="B670" s="3">
        <f t="shared" si="83"/>
        <v>60</v>
      </c>
      <c r="C670" s="38">
        <f t="shared" si="87"/>
        <v>68.493150684931507</v>
      </c>
      <c r="D670" s="6">
        <f t="shared" si="84"/>
        <v>68.5</v>
      </c>
      <c r="E670" s="6"/>
      <c r="F670" s="6">
        <f t="shared" si="85"/>
        <v>114.2</v>
      </c>
      <c r="G670" s="7">
        <f t="shared" si="88"/>
        <v>5</v>
      </c>
      <c r="H670" s="79" cm="1">
        <f t="array" ref="H670">INDEX(Archetypes!$F$8:$F$16,$G670)</f>
        <v>213.7</v>
      </c>
      <c r="I670" s="25">
        <f>1*(COUNTIFS($A$18:$A670,$A670,$F$18:$F670,$F670,$G$18:$G670,$G670)=1)</f>
        <v>1</v>
      </c>
      <c r="J670" s="7">
        <f t="shared" si="82"/>
        <v>1</v>
      </c>
      <c r="K670">
        <f t="shared" si="86"/>
        <v>1</v>
      </c>
    </row>
    <row r="671" spans="1:11" x14ac:dyDescent="0.35">
      <c r="A671" s="3">
        <f t="shared" si="89"/>
        <v>25000</v>
      </c>
      <c r="B671" s="3">
        <f t="shared" si="83"/>
        <v>60</v>
      </c>
      <c r="C671" s="38">
        <f t="shared" si="87"/>
        <v>68.493150684931507</v>
      </c>
      <c r="D671" s="6">
        <f t="shared" si="84"/>
        <v>68.5</v>
      </c>
      <c r="E671" s="6"/>
      <c r="F671" s="6">
        <f t="shared" si="85"/>
        <v>114.2</v>
      </c>
      <c r="G671" s="7">
        <f t="shared" si="88"/>
        <v>6</v>
      </c>
      <c r="H671" s="79" cm="1">
        <f t="array" ref="H671">INDEX(Archetypes!$F$8:$F$16,$G671)</f>
        <v>239.1</v>
      </c>
      <c r="I671" s="25">
        <f>1*(COUNTIFS($A$18:$A671,$A671,$F$18:$F671,$F671,$G$18:$G671,$G671)=1)</f>
        <v>1</v>
      </c>
      <c r="J671" s="7">
        <f t="shared" si="82"/>
        <v>1</v>
      </c>
      <c r="K671">
        <f t="shared" si="86"/>
        <v>1</v>
      </c>
    </row>
    <row r="672" spans="1:11" x14ac:dyDescent="0.35">
      <c r="A672" s="3">
        <f t="shared" si="89"/>
        <v>25000</v>
      </c>
      <c r="B672" s="3">
        <f t="shared" si="83"/>
        <v>60</v>
      </c>
      <c r="C672" s="38">
        <f t="shared" si="87"/>
        <v>68.493150684931507</v>
      </c>
      <c r="D672" s="6">
        <f t="shared" si="84"/>
        <v>68.5</v>
      </c>
      <c r="E672" s="6"/>
      <c r="F672" s="6">
        <f t="shared" si="85"/>
        <v>114.2</v>
      </c>
      <c r="G672" s="7">
        <f t="shared" si="88"/>
        <v>7</v>
      </c>
      <c r="H672" s="79" cm="1">
        <f t="array" ref="H672">INDEX(Archetypes!$F$8:$F$16,$G672)</f>
        <v>262.60000000000002</v>
      </c>
      <c r="I672" s="25">
        <f>1*(COUNTIFS($A$18:$A672,$A672,$F$18:$F672,$F672,$G$18:$G672,$G672)=1)</f>
        <v>1</v>
      </c>
      <c r="J672" s="7">
        <f t="shared" si="82"/>
        <v>1</v>
      </c>
      <c r="K672">
        <f t="shared" si="86"/>
        <v>1</v>
      </c>
    </row>
    <row r="673" spans="1:11" x14ac:dyDescent="0.35">
      <c r="A673" s="3">
        <f t="shared" si="89"/>
        <v>25000</v>
      </c>
      <c r="B673" s="3">
        <f t="shared" si="83"/>
        <v>60</v>
      </c>
      <c r="C673" s="38">
        <f t="shared" si="87"/>
        <v>68.493150684931507</v>
      </c>
      <c r="D673" s="6">
        <f t="shared" si="84"/>
        <v>68.5</v>
      </c>
      <c r="E673" s="6"/>
      <c r="F673" s="6">
        <f t="shared" si="85"/>
        <v>114.2</v>
      </c>
      <c r="G673" s="7">
        <f t="shared" si="88"/>
        <v>8</v>
      </c>
      <c r="H673" s="79" cm="1">
        <f t="array" ref="H673">INDEX(Archetypes!$F$8:$F$16,$G673)</f>
        <v>285.8</v>
      </c>
      <c r="I673" s="25">
        <f>1*(COUNTIFS($A$18:$A673,$A673,$F$18:$F673,$F673,$G$18:$G673,$G673)=1)</f>
        <v>1</v>
      </c>
      <c r="J673" s="7">
        <f t="shared" si="82"/>
        <v>1</v>
      </c>
      <c r="K673">
        <f t="shared" si="86"/>
        <v>1</v>
      </c>
    </row>
    <row r="674" spans="1:11" x14ac:dyDescent="0.35">
      <c r="A674" s="3">
        <f t="shared" si="89"/>
        <v>25000</v>
      </c>
      <c r="B674" s="3">
        <f t="shared" si="83"/>
        <v>60</v>
      </c>
      <c r="C674" s="38">
        <f t="shared" si="87"/>
        <v>68.493150684931507</v>
      </c>
      <c r="D674" s="6">
        <f t="shared" si="84"/>
        <v>68.5</v>
      </c>
      <c r="E674" s="6"/>
      <c r="F674" s="6">
        <f t="shared" si="85"/>
        <v>114.2</v>
      </c>
      <c r="G674" s="7">
        <f t="shared" si="88"/>
        <v>9</v>
      </c>
      <c r="H674" s="79" cm="1">
        <f t="array" ref="H674">INDEX(Archetypes!$F$8:$F$16,$G674)</f>
        <v>312.60000000000002</v>
      </c>
      <c r="I674" s="25">
        <f>1*(COUNTIFS($A$18:$A674,$A674,$F$18:$F674,$F674,$G$18:$G674,$G674)=1)</f>
        <v>1</v>
      </c>
      <c r="J674" s="7">
        <f t="shared" si="82"/>
        <v>1</v>
      </c>
      <c r="K674">
        <f t="shared" si="86"/>
        <v>1</v>
      </c>
    </row>
    <row r="675" spans="1:11" x14ac:dyDescent="0.35">
      <c r="A675" s="3">
        <f t="shared" si="89"/>
        <v>25000</v>
      </c>
      <c r="B675" s="3">
        <f t="shared" si="83"/>
        <v>75</v>
      </c>
      <c r="C675" s="38">
        <f t="shared" si="87"/>
        <v>68.493150684931507</v>
      </c>
      <c r="D675" s="6">
        <f t="shared" si="84"/>
        <v>75</v>
      </c>
      <c r="E675" s="6"/>
      <c r="F675" s="6">
        <f t="shared" si="85"/>
        <v>125</v>
      </c>
      <c r="G675" s="7">
        <f t="shared" si="88"/>
        <v>1</v>
      </c>
      <c r="H675" s="41" cm="1">
        <f t="array" ref="H675">INDEX(Archetypes!$F$8:$F$16,$G675)</f>
        <v>113.9</v>
      </c>
      <c r="I675" s="25">
        <f>1*(COUNTIFS($A$18:$A675,$A675,$F$18:$F675,$F675,$G$18:$G675,$G675)=1)</f>
        <v>1</v>
      </c>
      <c r="J675" s="7">
        <f t="shared" si="82"/>
        <v>0</v>
      </c>
      <c r="K675">
        <f t="shared" si="86"/>
        <v>0</v>
      </c>
    </row>
    <row r="676" spans="1:11" x14ac:dyDescent="0.35">
      <c r="A676" s="3">
        <f t="shared" si="89"/>
        <v>25000</v>
      </c>
      <c r="B676" s="3">
        <f t="shared" si="83"/>
        <v>75</v>
      </c>
      <c r="C676" s="38">
        <f t="shared" si="87"/>
        <v>68.493150684931507</v>
      </c>
      <c r="D676" s="6">
        <f t="shared" si="84"/>
        <v>75</v>
      </c>
      <c r="E676" s="6"/>
      <c r="F676" s="6">
        <f t="shared" si="85"/>
        <v>125</v>
      </c>
      <c r="G676" s="7">
        <f t="shared" si="88"/>
        <v>2</v>
      </c>
      <c r="H676" s="79" cm="1">
        <f t="array" ref="H676">INDEX(Archetypes!$F$8:$F$16,$G676)</f>
        <v>137.5</v>
      </c>
      <c r="I676" s="25">
        <f>1*(COUNTIFS($A$18:$A676,$A676,$F$18:$F676,$F676,$G$18:$G676,$G676)=1)</f>
        <v>1</v>
      </c>
      <c r="J676" s="7">
        <f t="shared" si="82"/>
        <v>1</v>
      </c>
      <c r="K676">
        <f t="shared" si="86"/>
        <v>1</v>
      </c>
    </row>
    <row r="677" spans="1:11" x14ac:dyDescent="0.35">
      <c r="A677" s="3">
        <f t="shared" si="89"/>
        <v>25000</v>
      </c>
      <c r="B677" s="3">
        <f t="shared" si="83"/>
        <v>75</v>
      </c>
      <c r="C677" s="38">
        <f t="shared" si="87"/>
        <v>68.493150684931507</v>
      </c>
      <c r="D677" s="6">
        <f t="shared" si="84"/>
        <v>75</v>
      </c>
      <c r="E677" s="6"/>
      <c r="F677" s="6">
        <f t="shared" si="85"/>
        <v>125</v>
      </c>
      <c r="G677" s="7">
        <f t="shared" si="88"/>
        <v>3</v>
      </c>
      <c r="H677" s="79" cm="1">
        <f t="array" ref="H677">INDEX(Archetypes!$F$8:$F$16,$G677)</f>
        <v>163.1</v>
      </c>
      <c r="I677" s="25">
        <f>1*(COUNTIFS($A$18:$A677,$A677,$F$18:$F677,$F677,$G$18:$G677,$G677)=1)</f>
        <v>1</v>
      </c>
      <c r="J677" s="7">
        <f t="shared" si="82"/>
        <v>1</v>
      </c>
      <c r="K677">
        <f t="shared" si="86"/>
        <v>1</v>
      </c>
    </row>
    <row r="678" spans="1:11" x14ac:dyDescent="0.35">
      <c r="A678" s="3">
        <f t="shared" si="89"/>
        <v>25000</v>
      </c>
      <c r="B678" s="3">
        <f t="shared" si="83"/>
        <v>75</v>
      </c>
      <c r="C678" s="38">
        <f t="shared" si="87"/>
        <v>68.493150684931507</v>
      </c>
      <c r="D678" s="6">
        <f t="shared" si="84"/>
        <v>75</v>
      </c>
      <c r="E678" s="6"/>
      <c r="F678" s="6">
        <f t="shared" si="85"/>
        <v>125</v>
      </c>
      <c r="G678" s="7">
        <f t="shared" si="88"/>
        <v>4</v>
      </c>
      <c r="H678" s="79" cm="1">
        <f t="array" ref="H678">INDEX(Archetypes!$F$8:$F$16,$G678)</f>
        <v>188.9</v>
      </c>
      <c r="I678" s="25">
        <f>1*(COUNTIFS($A$18:$A678,$A678,$F$18:$F678,$F678,$G$18:$G678,$G678)=1)</f>
        <v>1</v>
      </c>
      <c r="J678" s="7">
        <f t="shared" si="82"/>
        <v>1</v>
      </c>
      <c r="K678">
        <f t="shared" si="86"/>
        <v>1</v>
      </c>
    </row>
    <row r="679" spans="1:11" x14ac:dyDescent="0.35">
      <c r="A679" s="3">
        <f t="shared" si="89"/>
        <v>25000</v>
      </c>
      <c r="B679" s="3">
        <f t="shared" si="83"/>
        <v>75</v>
      </c>
      <c r="C679" s="38">
        <f t="shared" si="87"/>
        <v>68.493150684931507</v>
      </c>
      <c r="D679" s="6">
        <f t="shared" si="84"/>
        <v>75</v>
      </c>
      <c r="E679" s="6"/>
      <c r="F679" s="6">
        <f t="shared" si="85"/>
        <v>125</v>
      </c>
      <c r="G679" s="7">
        <f t="shared" si="88"/>
        <v>5</v>
      </c>
      <c r="H679" s="79" cm="1">
        <f t="array" ref="H679">INDEX(Archetypes!$F$8:$F$16,$G679)</f>
        <v>213.7</v>
      </c>
      <c r="I679" s="25">
        <f>1*(COUNTIFS($A$18:$A679,$A679,$F$18:$F679,$F679,$G$18:$G679,$G679)=1)</f>
        <v>1</v>
      </c>
      <c r="J679" s="7">
        <f t="shared" si="82"/>
        <v>1</v>
      </c>
      <c r="K679">
        <f t="shared" si="86"/>
        <v>1</v>
      </c>
    </row>
    <row r="680" spans="1:11" x14ac:dyDescent="0.35">
      <c r="A680" s="3">
        <f t="shared" si="89"/>
        <v>25000</v>
      </c>
      <c r="B680" s="3">
        <f t="shared" si="83"/>
        <v>75</v>
      </c>
      <c r="C680" s="38">
        <f t="shared" si="87"/>
        <v>68.493150684931507</v>
      </c>
      <c r="D680" s="6">
        <f t="shared" si="84"/>
        <v>75</v>
      </c>
      <c r="E680" s="6"/>
      <c r="F680" s="6">
        <f t="shared" si="85"/>
        <v>125</v>
      </c>
      <c r="G680" s="7">
        <f t="shared" si="88"/>
        <v>6</v>
      </c>
      <c r="H680" s="79" cm="1">
        <f t="array" ref="H680">INDEX(Archetypes!$F$8:$F$16,$G680)</f>
        <v>239.1</v>
      </c>
      <c r="I680" s="25">
        <f>1*(COUNTIFS($A$18:$A680,$A680,$F$18:$F680,$F680,$G$18:$G680,$G680)=1)</f>
        <v>1</v>
      </c>
      <c r="J680" s="7">
        <f t="shared" si="82"/>
        <v>1</v>
      </c>
      <c r="K680">
        <f t="shared" si="86"/>
        <v>1</v>
      </c>
    </row>
    <row r="681" spans="1:11" x14ac:dyDescent="0.35">
      <c r="A681" s="3">
        <f t="shared" si="89"/>
        <v>25000</v>
      </c>
      <c r="B681" s="3">
        <f t="shared" si="83"/>
        <v>75</v>
      </c>
      <c r="C681" s="38">
        <f t="shared" si="87"/>
        <v>68.493150684931507</v>
      </c>
      <c r="D681" s="6">
        <f t="shared" si="84"/>
        <v>75</v>
      </c>
      <c r="E681" s="6"/>
      <c r="F681" s="6">
        <f t="shared" si="85"/>
        <v>125</v>
      </c>
      <c r="G681" s="7">
        <f t="shared" si="88"/>
        <v>7</v>
      </c>
      <c r="H681" s="79" cm="1">
        <f t="array" ref="H681">INDEX(Archetypes!$F$8:$F$16,$G681)</f>
        <v>262.60000000000002</v>
      </c>
      <c r="I681" s="25">
        <f>1*(COUNTIFS($A$18:$A681,$A681,$F$18:$F681,$F681,$G$18:$G681,$G681)=1)</f>
        <v>1</v>
      </c>
      <c r="J681" s="7">
        <f t="shared" si="82"/>
        <v>1</v>
      </c>
      <c r="K681">
        <f t="shared" si="86"/>
        <v>1</v>
      </c>
    </row>
    <row r="682" spans="1:11" x14ac:dyDescent="0.35">
      <c r="A682" s="3">
        <f t="shared" si="89"/>
        <v>25000</v>
      </c>
      <c r="B682" s="3">
        <f t="shared" si="83"/>
        <v>75</v>
      </c>
      <c r="C682" s="38">
        <f t="shared" si="87"/>
        <v>68.493150684931507</v>
      </c>
      <c r="D682" s="6">
        <f t="shared" si="84"/>
        <v>75</v>
      </c>
      <c r="E682" s="6"/>
      <c r="F682" s="6">
        <f t="shared" si="85"/>
        <v>125</v>
      </c>
      <c r="G682" s="7">
        <f t="shared" si="88"/>
        <v>8</v>
      </c>
      <c r="H682" s="79" cm="1">
        <f t="array" ref="H682">INDEX(Archetypes!$F$8:$F$16,$G682)</f>
        <v>285.8</v>
      </c>
      <c r="I682" s="25">
        <f>1*(COUNTIFS($A$18:$A682,$A682,$F$18:$F682,$F682,$G$18:$G682,$G682)=1)</f>
        <v>1</v>
      </c>
      <c r="J682" s="7">
        <f t="shared" si="82"/>
        <v>1</v>
      </c>
      <c r="K682">
        <f t="shared" si="86"/>
        <v>1</v>
      </c>
    </row>
    <row r="683" spans="1:11" x14ac:dyDescent="0.35">
      <c r="A683" s="3">
        <f t="shared" si="89"/>
        <v>25000</v>
      </c>
      <c r="B683" s="3">
        <f t="shared" si="83"/>
        <v>75</v>
      </c>
      <c r="C683" s="38">
        <f t="shared" si="87"/>
        <v>68.493150684931507</v>
      </c>
      <c r="D683" s="6">
        <f t="shared" si="84"/>
        <v>75</v>
      </c>
      <c r="E683" s="6"/>
      <c r="F683" s="6">
        <f t="shared" si="85"/>
        <v>125</v>
      </c>
      <c r="G683" s="7">
        <f t="shared" si="88"/>
        <v>9</v>
      </c>
      <c r="H683" s="79" cm="1">
        <f t="array" ref="H683">INDEX(Archetypes!$F$8:$F$16,$G683)</f>
        <v>312.60000000000002</v>
      </c>
      <c r="I683" s="25">
        <f>1*(COUNTIFS($A$18:$A683,$A683,$F$18:$F683,$F683,$G$18:$G683,$G683)=1)</f>
        <v>1</v>
      </c>
      <c r="J683" s="7">
        <f t="shared" si="82"/>
        <v>1</v>
      </c>
      <c r="K683">
        <f t="shared" si="86"/>
        <v>1</v>
      </c>
    </row>
    <row r="684" spans="1:11" x14ac:dyDescent="0.35">
      <c r="A684" s="3">
        <f t="shared" si="89"/>
        <v>25000</v>
      </c>
      <c r="B684" s="3">
        <f t="shared" si="83"/>
        <v>90</v>
      </c>
      <c r="C684" s="38">
        <f t="shared" si="87"/>
        <v>68.493150684931507</v>
      </c>
      <c r="D684" s="6">
        <f t="shared" si="84"/>
        <v>90</v>
      </c>
      <c r="E684" s="6"/>
      <c r="F684" s="6">
        <f t="shared" si="85"/>
        <v>150</v>
      </c>
      <c r="G684" s="7">
        <f t="shared" si="88"/>
        <v>1</v>
      </c>
      <c r="H684" s="41" cm="1">
        <f t="array" ref="H684">INDEX(Archetypes!$F$8:$F$16,$G684)</f>
        <v>113.9</v>
      </c>
      <c r="I684" s="25">
        <f>1*(COUNTIFS($A$18:$A684,$A684,$F$18:$F684,$F684,$G$18:$G684,$G684)=1)</f>
        <v>1</v>
      </c>
      <c r="J684" s="7">
        <f t="shared" si="82"/>
        <v>0</v>
      </c>
      <c r="K684">
        <f t="shared" si="86"/>
        <v>0</v>
      </c>
    </row>
    <row r="685" spans="1:11" x14ac:dyDescent="0.35">
      <c r="A685" s="3">
        <f t="shared" si="89"/>
        <v>25000</v>
      </c>
      <c r="B685" s="3">
        <f t="shared" si="83"/>
        <v>90</v>
      </c>
      <c r="C685" s="38">
        <f t="shared" si="87"/>
        <v>68.493150684931507</v>
      </c>
      <c r="D685" s="6">
        <f t="shared" si="84"/>
        <v>90</v>
      </c>
      <c r="E685" s="6"/>
      <c r="F685" s="6">
        <f t="shared" si="85"/>
        <v>150</v>
      </c>
      <c r="G685" s="7">
        <f t="shared" si="88"/>
        <v>2</v>
      </c>
      <c r="H685" s="41" cm="1">
        <f t="array" ref="H685">INDEX(Archetypes!$F$8:$F$16,$G685)</f>
        <v>137.5</v>
      </c>
      <c r="I685" s="25">
        <f>1*(COUNTIFS($A$18:$A685,$A685,$F$18:$F685,$F685,$G$18:$G685,$G685)=1)</f>
        <v>1</v>
      </c>
      <c r="J685" s="7">
        <f t="shared" si="82"/>
        <v>0</v>
      </c>
      <c r="K685">
        <f t="shared" si="86"/>
        <v>0</v>
      </c>
    </row>
    <row r="686" spans="1:11" x14ac:dyDescent="0.35">
      <c r="A686" s="3">
        <f t="shared" si="89"/>
        <v>25000</v>
      </c>
      <c r="B686" s="3">
        <f t="shared" si="83"/>
        <v>90</v>
      </c>
      <c r="C686" s="38">
        <f t="shared" si="87"/>
        <v>68.493150684931507</v>
      </c>
      <c r="D686" s="6">
        <f t="shared" si="84"/>
        <v>90</v>
      </c>
      <c r="E686" s="6"/>
      <c r="F686" s="6">
        <f t="shared" si="85"/>
        <v>150</v>
      </c>
      <c r="G686" s="7">
        <f t="shared" si="88"/>
        <v>3</v>
      </c>
      <c r="H686" s="79" cm="1">
        <f t="array" ref="H686">INDEX(Archetypes!$F$8:$F$16,$G686)</f>
        <v>163.1</v>
      </c>
      <c r="I686" s="25">
        <f>1*(COUNTIFS($A$18:$A686,$A686,$F$18:$F686,$F686,$G$18:$G686,$G686)=1)</f>
        <v>1</v>
      </c>
      <c r="J686" s="7">
        <f t="shared" si="82"/>
        <v>1</v>
      </c>
      <c r="K686">
        <f t="shared" si="86"/>
        <v>1</v>
      </c>
    </row>
    <row r="687" spans="1:11" x14ac:dyDescent="0.35">
      <c r="A687" s="3">
        <f t="shared" si="89"/>
        <v>25000</v>
      </c>
      <c r="B687" s="3">
        <f t="shared" si="83"/>
        <v>90</v>
      </c>
      <c r="C687" s="38">
        <f t="shared" si="87"/>
        <v>68.493150684931507</v>
      </c>
      <c r="D687" s="6">
        <f t="shared" si="84"/>
        <v>90</v>
      </c>
      <c r="E687" s="6"/>
      <c r="F687" s="6">
        <f t="shared" si="85"/>
        <v>150</v>
      </c>
      <c r="G687" s="7">
        <f t="shared" si="88"/>
        <v>4</v>
      </c>
      <c r="H687" s="79" cm="1">
        <f t="array" ref="H687">INDEX(Archetypes!$F$8:$F$16,$G687)</f>
        <v>188.9</v>
      </c>
      <c r="I687" s="25">
        <f>1*(COUNTIFS($A$18:$A687,$A687,$F$18:$F687,$F687,$G$18:$G687,$G687)=1)</f>
        <v>1</v>
      </c>
      <c r="J687" s="7">
        <f t="shared" si="82"/>
        <v>1</v>
      </c>
      <c r="K687">
        <f t="shared" si="86"/>
        <v>1</v>
      </c>
    </row>
    <row r="688" spans="1:11" x14ac:dyDescent="0.35">
      <c r="A688" s="3">
        <f t="shared" si="89"/>
        <v>25000</v>
      </c>
      <c r="B688" s="3">
        <f t="shared" si="83"/>
        <v>90</v>
      </c>
      <c r="C688" s="38">
        <f t="shared" si="87"/>
        <v>68.493150684931507</v>
      </c>
      <c r="D688" s="6">
        <f t="shared" si="84"/>
        <v>90</v>
      </c>
      <c r="E688" s="6"/>
      <c r="F688" s="6">
        <f t="shared" si="85"/>
        <v>150</v>
      </c>
      <c r="G688" s="7">
        <f t="shared" si="88"/>
        <v>5</v>
      </c>
      <c r="H688" s="79" cm="1">
        <f t="array" ref="H688">INDEX(Archetypes!$F$8:$F$16,$G688)</f>
        <v>213.7</v>
      </c>
      <c r="I688" s="25">
        <f>1*(COUNTIFS($A$18:$A688,$A688,$F$18:$F688,$F688,$G$18:$G688,$G688)=1)</f>
        <v>1</v>
      </c>
      <c r="J688" s="7">
        <f t="shared" si="82"/>
        <v>1</v>
      </c>
      <c r="K688">
        <f t="shared" si="86"/>
        <v>1</v>
      </c>
    </row>
    <row r="689" spans="1:11" x14ac:dyDescent="0.35">
      <c r="A689" s="3">
        <f t="shared" si="89"/>
        <v>25000</v>
      </c>
      <c r="B689" s="3">
        <f t="shared" si="83"/>
        <v>90</v>
      </c>
      <c r="C689" s="38">
        <f t="shared" si="87"/>
        <v>68.493150684931507</v>
      </c>
      <c r="D689" s="6">
        <f t="shared" si="84"/>
        <v>90</v>
      </c>
      <c r="E689" s="6"/>
      <c r="F689" s="6">
        <f t="shared" si="85"/>
        <v>150</v>
      </c>
      <c r="G689" s="7">
        <f t="shared" si="88"/>
        <v>6</v>
      </c>
      <c r="H689" s="79" cm="1">
        <f t="array" ref="H689">INDEX(Archetypes!$F$8:$F$16,$G689)</f>
        <v>239.1</v>
      </c>
      <c r="I689" s="25">
        <f>1*(COUNTIFS($A$18:$A689,$A689,$F$18:$F689,$F689,$G$18:$G689,$G689)=1)</f>
        <v>1</v>
      </c>
      <c r="J689" s="7">
        <f t="shared" si="82"/>
        <v>1</v>
      </c>
      <c r="K689">
        <f t="shared" si="86"/>
        <v>1</v>
      </c>
    </row>
    <row r="690" spans="1:11" x14ac:dyDescent="0.35">
      <c r="A690" s="3">
        <f t="shared" si="89"/>
        <v>25000</v>
      </c>
      <c r="B690" s="3">
        <f t="shared" si="83"/>
        <v>90</v>
      </c>
      <c r="C690" s="38">
        <f t="shared" si="87"/>
        <v>68.493150684931507</v>
      </c>
      <c r="D690" s="6">
        <f t="shared" si="84"/>
        <v>90</v>
      </c>
      <c r="E690" s="6"/>
      <c r="F690" s="6">
        <f t="shared" si="85"/>
        <v>150</v>
      </c>
      <c r="G690" s="7">
        <f t="shared" si="88"/>
        <v>7</v>
      </c>
      <c r="H690" s="79" cm="1">
        <f t="array" ref="H690">INDEX(Archetypes!$F$8:$F$16,$G690)</f>
        <v>262.60000000000002</v>
      </c>
      <c r="I690" s="25">
        <f>1*(COUNTIFS($A$18:$A690,$A690,$F$18:$F690,$F690,$G$18:$G690,$G690)=1)</f>
        <v>1</v>
      </c>
      <c r="J690" s="7">
        <f t="shared" si="82"/>
        <v>1</v>
      </c>
      <c r="K690">
        <f t="shared" si="86"/>
        <v>1</v>
      </c>
    </row>
    <row r="691" spans="1:11" x14ac:dyDescent="0.35">
      <c r="A691" s="3">
        <f t="shared" si="89"/>
        <v>25000</v>
      </c>
      <c r="B691" s="3">
        <f t="shared" si="83"/>
        <v>90</v>
      </c>
      <c r="C691" s="38">
        <f t="shared" si="87"/>
        <v>68.493150684931507</v>
      </c>
      <c r="D691" s="6">
        <f t="shared" si="84"/>
        <v>90</v>
      </c>
      <c r="E691" s="6"/>
      <c r="F691" s="6">
        <f t="shared" si="85"/>
        <v>150</v>
      </c>
      <c r="G691" s="7">
        <f t="shared" si="88"/>
        <v>8</v>
      </c>
      <c r="H691" s="79" cm="1">
        <f t="array" ref="H691">INDEX(Archetypes!$F$8:$F$16,$G691)</f>
        <v>285.8</v>
      </c>
      <c r="I691" s="25">
        <f>1*(COUNTIFS($A$18:$A691,$A691,$F$18:$F691,$F691,$G$18:$G691,$G691)=1)</f>
        <v>1</v>
      </c>
      <c r="J691" s="7">
        <f t="shared" si="82"/>
        <v>1</v>
      </c>
      <c r="K691">
        <f t="shared" si="86"/>
        <v>1</v>
      </c>
    </row>
    <row r="692" spans="1:11" x14ac:dyDescent="0.35">
      <c r="A692" s="3">
        <f t="shared" si="89"/>
        <v>25000</v>
      </c>
      <c r="B692" s="3">
        <f t="shared" si="83"/>
        <v>90</v>
      </c>
      <c r="C692" s="38">
        <f t="shared" si="87"/>
        <v>68.493150684931507</v>
      </c>
      <c r="D692" s="6">
        <f t="shared" si="84"/>
        <v>90</v>
      </c>
      <c r="E692" s="6"/>
      <c r="F692" s="6">
        <f t="shared" si="85"/>
        <v>150</v>
      </c>
      <c r="G692" s="7">
        <f t="shared" si="88"/>
        <v>9</v>
      </c>
      <c r="H692" s="79" cm="1">
        <f t="array" ref="H692">INDEX(Archetypes!$F$8:$F$16,$G692)</f>
        <v>312.60000000000002</v>
      </c>
      <c r="I692" s="25">
        <f>1*(COUNTIFS($A$18:$A692,$A692,$F$18:$F692,$F692,$G$18:$G692,$G692)=1)</f>
        <v>1</v>
      </c>
      <c r="J692" s="7">
        <f t="shared" si="82"/>
        <v>1</v>
      </c>
      <c r="K692">
        <f t="shared" si="86"/>
        <v>1</v>
      </c>
    </row>
    <row r="693" spans="1:11" x14ac:dyDescent="0.35">
      <c r="A693" s="3">
        <f t="shared" si="89"/>
        <v>25000</v>
      </c>
      <c r="B693" s="3">
        <f t="shared" si="83"/>
        <v>105</v>
      </c>
      <c r="C693" s="38">
        <f t="shared" si="87"/>
        <v>68.493150684931507</v>
      </c>
      <c r="D693" s="6">
        <f t="shared" si="84"/>
        <v>105</v>
      </c>
      <c r="E693" s="6"/>
      <c r="F693" s="6">
        <f t="shared" si="85"/>
        <v>175</v>
      </c>
      <c r="G693" s="7">
        <f t="shared" si="88"/>
        <v>1</v>
      </c>
      <c r="H693" s="41" cm="1">
        <f t="array" ref="H693">INDEX(Archetypes!$F$8:$F$16,$G693)</f>
        <v>113.9</v>
      </c>
      <c r="I693" s="25">
        <f>1*(COUNTIFS($A$18:$A693,$A693,$F$18:$F693,$F693,$G$18:$G693,$G693)=1)</f>
        <v>1</v>
      </c>
      <c r="J693" s="7">
        <f t="shared" si="82"/>
        <v>0</v>
      </c>
      <c r="K693">
        <f t="shared" si="86"/>
        <v>0</v>
      </c>
    </row>
    <row r="694" spans="1:11" x14ac:dyDescent="0.35">
      <c r="A694" s="3">
        <f t="shared" si="89"/>
        <v>25000</v>
      </c>
      <c r="B694" s="3">
        <f t="shared" si="83"/>
        <v>105</v>
      </c>
      <c r="C694" s="38">
        <f t="shared" si="87"/>
        <v>68.493150684931507</v>
      </c>
      <c r="D694" s="6">
        <f t="shared" si="84"/>
        <v>105</v>
      </c>
      <c r="E694" s="6"/>
      <c r="F694" s="6">
        <f t="shared" si="85"/>
        <v>175</v>
      </c>
      <c r="G694" s="7">
        <f t="shared" si="88"/>
        <v>2</v>
      </c>
      <c r="H694" s="41" cm="1">
        <f t="array" ref="H694">INDEX(Archetypes!$F$8:$F$16,$G694)</f>
        <v>137.5</v>
      </c>
      <c r="I694" s="25">
        <f>1*(COUNTIFS($A$18:$A694,$A694,$F$18:$F694,$F694,$G$18:$G694,$G694)=1)</f>
        <v>1</v>
      </c>
      <c r="J694" s="7">
        <f t="shared" si="82"/>
        <v>0</v>
      </c>
      <c r="K694">
        <f t="shared" si="86"/>
        <v>0</v>
      </c>
    </row>
    <row r="695" spans="1:11" x14ac:dyDescent="0.35">
      <c r="A695" s="3">
        <f t="shared" si="89"/>
        <v>25000</v>
      </c>
      <c r="B695" s="3">
        <f t="shared" si="83"/>
        <v>105</v>
      </c>
      <c r="C695" s="38">
        <f t="shared" si="87"/>
        <v>68.493150684931507</v>
      </c>
      <c r="D695" s="6">
        <f t="shared" si="84"/>
        <v>105</v>
      </c>
      <c r="E695" s="6"/>
      <c r="F695" s="6">
        <f t="shared" si="85"/>
        <v>175</v>
      </c>
      <c r="G695" s="7">
        <f t="shared" si="88"/>
        <v>3</v>
      </c>
      <c r="H695" s="41" cm="1">
        <f t="array" ref="H695">INDEX(Archetypes!$F$8:$F$16,$G695)</f>
        <v>163.1</v>
      </c>
      <c r="I695" s="25">
        <f>1*(COUNTIFS($A$18:$A695,$A695,$F$18:$F695,$F695,$G$18:$G695,$G695)=1)</f>
        <v>1</v>
      </c>
      <c r="J695" s="7">
        <f t="shared" si="82"/>
        <v>0</v>
      </c>
      <c r="K695">
        <f t="shared" si="86"/>
        <v>0</v>
      </c>
    </row>
    <row r="696" spans="1:11" x14ac:dyDescent="0.35">
      <c r="A696" s="3">
        <f t="shared" si="89"/>
        <v>25000</v>
      </c>
      <c r="B696" s="3">
        <f t="shared" si="83"/>
        <v>105</v>
      </c>
      <c r="C696" s="38">
        <f t="shared" si="87"/>
        <v>68.493150684931507</v>
      </c>
      <c r="D696" s="6">
        <f t="shared" si="84"/>
        <v>105</v>
      </c>
      <c r="E696" s="6"/>
      <c r="F696" s="6">
        <f t="shared" si="85"/>
        <v>175</v>
      </c>
      <c r="G696" s="7">
        <f t="shared" si="88"/>
        <v>4</v>
      </c>
      <c r="H696" s="79" cm="1">
        <f t="array" ref="H696">INDEX(Archetypes!$F$8:$F$16,$G696)</f>
        <v>188.9</v>
      </c>
      <c r="I696" s="25">
        <f>1*(COUNTIFS($A$18:$A696,$A696,$F$18:$F696,$F696,$G$18:$G696,$G696)=1)</f>
        <v>1</v>
      </c>
      <c r="J696" s="7">
        <f t="shared" si="82"/>
        <v>1</v>
      </c>
      <c r="K696">
        <f t="shared" si="86"/>
        <v>1</v>
      </c>
    </row>
    <row r="697" spans="1:11" x14ac:dyDescent="0.35">
      <c r="A697" s="3">
        <f t="shared" si="89"/>
        <v>25000</v>
      </c>
      <c r="B697" s="3">
        <f t="shared" si="83"/>
        <v>105</v>
      </c>
      <c r="C697" s="38">
        <f t="shared" si="87"/>
        <v>68.493150684931507</v>
      </c>
      <c r="D697" s="6">
        <f t="shared" si="84"/>
        <v>105</v>
      </c>
      <c r="E697" s="6"/>
      <c r="F697" s="6">
        <f t="shared" si="85"/>
        <v>175</v>
      </c>
      <c r="G697" s="7">
        <f t="shared" si="88"/>
        <v>5</v>
      </c>
      <c r="H697" s="79" cm="1">
        <f t="array" ref="H697">INDEX(Archetypes!$F$8:$F$16,$G697)</f>
        <v>213.7</v>
      </c>
      <c r="I697" s="25">
        <f>1*(COUNTIFS($A$18:$A697,$A697,$F$18:$F697,$F697,$G$18:$G697,$G697)=1)</f>
        <v>1</v>
      </c>
      <c r="J697" s="7">
        <f t="shared" si="82"/>
        <v>1</v>
      </c>
      <c r="K697">
        <f t="shared" si="86"/>
        <v>1</v>
      </c>
    </row>
    <row r="698" spans="1:11" x14ac:dyDescent="0.35">
      <c r="A698" s="3">
        <f t="shared" si="89"/>
        <v>25000</v>
      </c>
      <c r="B698" s="3">
        <f t="shared" si="83"/>
        <v>105</v>
      </c>
      <c r="C698" s="38">
        <f t="shared" si="87"/>
        <v>68.493150684931507</v>
      </c>
      <c r="D698" s="6">
        <f t="shared" si="84"/>
        <v>105</v>
      </c>
      <c r="E698" s="6"/>
      <c r="F698" s="6">
        <f t="shared" si="85"/>
        <v>175</v>
      </c>
      <c r="G698" s="7">
        <f t="shared" si="88"/>
        <v>6</v>
      </c>
      <c r="H698" s="79" cm="1">
        <f t="array" ref="H698">INDEX(Archetypes!$F$8:$F$16,$G698)</f>
        <v>239.1</v>
      </c>
      <c r="I698" s="25">
        <f>1*(COUNTIFS($A$18:$A698,$A698,$F$18:$F698,$F698,$G$18:$G698,$G698)=1)</f>
        <v>1</v>
      </c>
      <c r="J698" s="7">
        <f t="shared" si="82"/>
        <v>1</v>
      </c>
      <c r="K698">
        <f t="shared" si="86"/>
        <v>1</v>
      </c>
    </row>
    <row r="699" spans="1:11" x14ac:dyDescent="0.35">
      <c r="A699" s="3">
        <f t="shared" si="89"/>
        <v>25000</v>
      </c>
      <c r="B699" s="3">
        <f t="shared" si="83"/>
        <v>105</v>
      </c>
      <c r="C699" s="38">
        <f t="shared" si="87"/>
        <v>68.493150684931507</v>
      </c>
      <c r="D699" s="6">
        <f t="shared" si="84"/>
        <v>105</v>
      </c>
      <c r="E699" s="6"/>
      <c r="F699" s="6">
        <f t="shared" si="85"/>
        <v>175</v>
      </c>
      <c r="G699" s="7">
        <f t="shared" si="88"/>
        <v>7</v>
      </c>
      <c r="H699" s="79" cm="1">
        <f t="array" ref="H699">INDEX(Archetypes!$F$8:$F$16,$G699)</f>
        <v>262.60000000000002</v>
      </c>
      <c r="I699" s="25">
        <f>1*(COUNTIFS($A$18:$A699,$A699,$F$18:$F699,$F699,$G$18:$G699,$G699)=1)</f>
        <v>1</v>
      </c>
      <c r="J699" s="7">
        <f t="shared" si="82"/>
        <v>1</v>
      </c>
      <c r="K699">
        <f t="shared" si="86"/>
        <v>1</v>
      </c>
    </row>
    <row r="700" spans="1:11" x14ac:dyDescent="0.35">
      <c r="A700" s="3">
        <f t="shared" si="89"/>
        <v>25000</v>
      </c>
      <c r="B700" s="3">
        <f t="shared" si="83"/>
        <v>105</v>
      </c>
      <c r="C700" s="38">
        <f t="shared" si="87"/>
        <v>68.493150684931507</v>
      </c>
      <c r="D700" s="6">
        <f t="shared" si="84"/>
        <v>105</v>
      </c>
      <c r="E700" s="6"/>
      <c r="F700" s="6">
        <f t="shared" si="85"/>
        <v>175</v>
      </c>
      <c r="G700" s="7">
        <f t="shared" si="88"/>
        <v>8</v>
      </c>
      <c r="H700" s="79" cm="1">
        <f t="array" ref="H700">INDEX(Archetypes!$F$8:$F$16,$G700)</f>
        <v>285.8</v>
      </c>
      <c r="I700" s="25">
        <f>1*(COUNTIFS($A$18:$A700,$A700,$F$18:$F700,$F700,$G$18:$G700,$G700)=1)</f>
        <v>1</v>
      </c>
      <c r="J700" s="7">
        <f t="shared" si="82"/>
        <v>1</v>
      </c>
      <c r="K700">
        <f t="shared" si="86"/>
        <v>1</v>
      </c>
    </row>
    <row r="701" spans="1:11" x14ac:dyDescent="0.35">
      <c r="A701" s="3">
        <f t="shared" si="89"/>
        <v>25000</v>
      </c>
      <c r="B701" s="3">
        <f t="shared" si="83"/>
        <v>105</v>
      </c>
      <c r="C701" s="38">
        <f t="shared" si="87"/>
        <v>68.493150684931507</v>
      </c>
      <c r="D701" s="6">
        <f t="shared" si="84"/>
        <v>105</v>
      </c>
      <c r="E701" s="6"/>
      <c r="F701" s="6">
        <f t="shared" si="85"/>
        <v>175</v>
      </c>
      <c r="G701" s="7">
        <f t="shared" si="88"/>
        <v>9</v>
      </c>
      <c r="H701" s="79" cm="1">
        <f t="array" ref="H701">INDEX(Archetypes!$F$8:$F$16,$G701)</f>
        <v>312.60000000000002</v>
      </c>
      <c r="I701" s="25">
        <f>1*(COUNTIFS($A$18:$A701,$A701,$F$18:$F701,$F701,$G$18:$G701,$G701)=1)</f>
        <v>1</v>
      </c>
      <c r="J701" s="7">
        <f t="shared" si="82"/>
        <v>1</v>
      </c>
      <c r="K701">
        <f t="shared" si="86"/>
        <v>1</v>
      </c>
    </row>
    <row r="702" spans="1:11" x14ac:dyDescent="0.35">
      <c r="A702" s="3">
        <f t="shared" si="89"/>
        <v>25000</v>
      </c>
      <c r="B702" s="3">
        <f t="shared" si="83"/>
        <v>120</v>
      </c>
      <c r="C702" s="38">
        <f t="shared" si="87"/>
        <v>68.493150684931507</v>
      </c>
      <c r="D702" s="6">
        <f t="shared" si="84"/>
        <v>120</v>
      </c>
      <c r="E702" s="6"/>
      <c r="F702" s="6">
        <f t="shared" si="85"/>
        <v>200</v>
      </c>
      <c r="G702" s="7">
        <f t="shared" si="88"/>
        <v>1</v>
      </c>
      <c r="H702" s="41" cm="1">
        <f t="array" ref="H702">INDEX(Archetypes!$F$8:$F$16,$G702)</f>
        <v>113.9</v>
      </c>
      <c r="I702" s="25">
        <f>1*(COUNTIFS($A$18:$A702,$A702,$F$18:$F702,$F702,$G$18:$G702,$G702)=1)</f>
        <v>1</v>
      </c>
      <c r="J702" s="7">
        <f t="shared" si="82"/>
        <v>0</v>
      </c>
      <c r="K702">
        <f t="shared" si="86"/>
        <v>0</v>
      </c>
    </row>
    <row r="703" spans="1:11" x14ac:dyDescent="0.35">
      <c r="A703" s="3">
        <f t="shared" si="89"/>
        <v>25000</v>
      </c>
      <c r="B703" s="3">
        <f t="shared" si="83"/>
        <v>120</v>
      </c>
      <c r="C703" s="38">
        <f t="shared" si="87"/>
        <v>68.493150684931507</v>
      </c>
      <c r="D703" s="6">
        <f t="shared" si="84"/>
        <v>120</v>
      </c>
      <c r="E703" s="6"/>
      <c r="F703" s="6">
        <f t="shared" si="85"/>
        <v>200</v>
      </c>
      <c r="G703" s="7">
        <f t="shared" si="88"/>
        <v>2</v>
      </c>
      <c r="H703" s="41" cm="1">
        <f t="array" ref="H703">INDEX(Archetypes!$F$8:$F$16,$G703)</f>
        <v>137.5</v>
      </c>
      <c r="I703" s="25">
        <f>1*(COUNTIFS($A$18:$A703,$A703,$F$18:$F703,$F703,$G$18:$G703,$G703)=1)</f>
        <v>1</v>
      </c>
      <c r="J703" s="7">
        <f t="shared" si="82"/>
        <v>0</v>
      </c>
      <c r="K703">
        <f t="shared" si="86"/>
        <v>0</v>
      </c>
    </row>
    <row r="704" spans="1:11" x14ac:dyDescent="0.35">
      <c r="A704" s="3">
        <f t="shared" si="89"/>
        <v>25000</v>
      </c>
      <c r="B704" s="3">
        <f t="shared" si="83"/>
        <v>120</v>
      </c>
      <c r="C704" s="38">
        <f t="shared" si="87"/>
        <v>68.493150684931507</v>
      </c>
      <c r="D704" s="6">
        <f t="shared" si="84"/>
        <v>120</v>
      </c>
      <c r="E704" s="6"/>
      <c r="F704" s="6">
        <f t="shared" si="85"/>
        <v>200</v>
      </c>
      <c r="G704" s="7">
        <f t="shared" si="88"/>
        <v>3</v>
      </c>
      <c r="H704" s="41" cm="1">
        <f t="array" ref="H704">INDEX(Archetypes!$F$8:$F$16,$G704)</f>
        <v>163.1</v>
      </c>
      <c r="I704" s="25">
        <f>1*(COUNTIFS($A$18:$A704,$A704,$F$18:$F704,$F704,$G$18:$G704,$G704)=1)</f>
        <v>1</v>
      </c>
      <c r="J704" s="7">
        <f t="shared" si="82"/>
        <v>0</v>
      </c>
      <c r="K704">
        <f t="shared" si="86"/>
        <v>0</v>
      </c>
    </row>
    <row r="705" spans="1:11" x14ac:dyDescent="0.35">
      <c r="A705" s="3">
        <f t="shared" si="89"/>
        <v>25000</v>
      </c>
      <c r="B705" s="3">
        <f t="shared" si="83"/>
        <v>120</v>
      </c>
      <c r="C705" s="38">
        <f t="shared" si="87"/>
        <v>68.493150684931507</v>
      </c>
      <c r="D705" s="6">
        <f t="shared" si="84"/>
        <v>120</v>
      </c>
      <c r="E705" s="6"/>
      <c r="F705" s="6">
        <f t="shared" si="85"/>
        <v>200</v>
      </c>
      <c r="G705" s="7">
        <f t="shared" si="88"/>
        <v>4</v>
      </c>
      <c r="H705" s="41" cm="1">
        <f t="array" ref="H705">INDEX(Archetypes!$F$8:$F$16,$G705)</f>
        <v>188.9</v>
      </c>
      <c r="I705" s="25">
        <f>1*(COUNTIFS($A$18:$A705,$A705,$F$18:$F705,$F705,$G$18:$G705,$G705)=1)</f>
        <v>1</v>
      </c>
      <c r="J705" s="7">
        <f t="shared" si="82"/>
        <v>0</v>
      </c>
      <c r="K705">
        <f t="shared" si="86"/>
        <v>0</v>
      </c>
    </row>
    <row r="706" spans="1:11" x14ac:dyDescent="0.35">
      <c r="A706" s="3">
        <f t="shared" si="89"/>
        <v>25000</v>
      </c>
      <c r="B706" s="3">
        <f t="shared" si="83"/>
        <v>120</v>
      </c>
      <c r="C706" s="38">
        <f t="shared" si="87"/>
        <v>68.493150684931507</v>
      </c>
      <c r="D706" s="6">
        <f t="shared" si="84"/>
        <v>120</v>
      </c>
      <c r="E706" s="6"/>
      <c r="F706" s="6">
        <f t="shared" si="85"/>
        <v>200</v>
      </c>
      <c r="G706" s="7">
        <f t="shared" si="88"/>
        <v>5</v>
      </c>
      <c r="H706" s="79" cm="1">
        <f t="array" ref="H706">INDEX(Archetypes!$F$8:$F$16,$G706)</f>
        <v>213.7</v>
      </c>
      <c r="I706" s="25">
        <f>1*(COUNTIFS($A$18:$A706,$A706,$F$18:$F706,$F706,$G$18:$G706,$G706)=1)</f>
        <v>1</v>
      </c>
      <c r="J706" s="7">
        <f t="shared" si="82"/>
        <v>1</v>
      </c>
      <c r="K706">
        <f t="shared" si="86"/>
        <v>1</v>
      </c>
    </row>
    <row r="707" spans="1:11" x14ac:dyDescent="0.35">
      <c r="A707" s="3">
        <f t="shared" si="89"/>
        <v>25000</v>
      </c>
      <c r="B707" s="3">
        <f t="shared" si="83"/>
        <v>120</v>
      </c>
      <c r="C707" s="38">
        <f t="shared" si="87"/>
        <v>68.493150684931507</v>
      </c>
      <c r="D707" s="6">
        <f t="shared" si="84"/>
        <v>120</v>
      </c>
      <c r="E707" s="6"/>
      <c r="F707" s="6">
        <f t="shared" si="85"/>
        <v>200</v>
      </c>
      <c r="G707" s="7">
        <f t="shared" si="88"/>
        <v>6</v>
      </c>
      <c r="H707" s="79" cm="1">
        <f t="array" ref="H707">INDEX(Archetypes!$F$8:$F$16,$G707)</f>
        <v>239.1</v>
      </c>
      <c r="I707" s="25">
        <f>1*(COUNTIFS($A$18:$A707,$A707,$F$18:$F707,$F707,$G$18:$G707,$G707)=1)</f>
        <v>1</v>
      </c>
      <c r="J707" s="7">
        <f t="shared" si="82"/>
        <v>1</v>
      </c>
      <c r="K707">
        <f t="shared" si="86"/>
        <v>1</v>
      </c>
    </row>
    <row r="708" spans="1:11" x14ac:dyDescent="0.35">
      <c r="A708" s="3">
        <f t="shared" si="89"/>
        <v>25000</v>
      </c>
      <c r="B708" s="3">
        <f t="shared" si="83"/>
        <v>120</v>
      </c>
      <c r="C708" s="38">
        <f t="shared" si="87"/>
        <v>68.493150684931507</v>
      </c>
      <c r="D708" s="6">
        <f t="shared" si="84"/>
        <v>120</v>
      </c>
      <c r="E708" s="6"/>
      <c r="F708" s="6">
        <f t="shared" si="85"/>
        <v>200</v>
      </c>
      <c r="G708" s="7">
        <f t="shared" si="88"/>
        <v>7</v>
      </c>
      <c r="H708" s="79" cm="1">
        <f t="array" ref="H708">INDEX(Archetypes!$F$8:$F$16,$G708)</f>
        <v>262.60000000000002</v>
      </c>
      <c r="I708" s="25">
        <f>1*(COUNTIFS($A$18:$A708,$A708,$F$18:$F708,$F708,$G$18:$G708,$G708)=1)</f>
        <v>1</v>
      </c>
      <c r="J708" s="7">
        <f t="shared" si="82"/>
        <v>1</v>
      </c>
      <c r="K708">
        <f t="shared" si="86"/>
        <v>1</v>
      </c>
    </row>
    <row r="709" spans="1:11" x14ac:dyDescent="0.35">
      <c r="A709" s="3">
        <f t="shared" si="89"/>
        <v>25000</v>
      </c>
      <c r="B709" s="3">
        <f t="shared" si="83"/>
        <v>120</v>
      </c>
      <c r="C709" s="38">
        <f t="shared" si="87"/>
        <v>68.493150684931507</v>
      </c>
      <c r="D709" s="6">
        <f t="shared" si="84"/>
        <v>120</v>
      </c>
      <c r="E709" s="6"/>
      <c r="F709" s="6">
        <f t="shared" si="85"/>
        <v>200</v>
      </c>
      <c r="G709" s="7">
        <f t="shared" si="88"/>
        <v>8</v>
      </c>
      <c r="H709" s="79" cm="1">
        <f t="array" ref="H709">INDEX(Archetypes!$F$8:$F$16,$G709)</f>
        <v>285.8</v>
      </c>
      <c r="I709" s="25">
        <f>1*(COUNTIFS($A$18:$A709,$A709,$F$18:$F709,$F709,$G$18:$G709,$G709)=1)</f>
        <v>1</v>
      </c>
      <c r="J709" s="7">
        <f t="shared" si="82"/>
        <v>1</v>
      </c>
      <c r="K709">
        <f t="shared" si="86"/>
        <v>1</v>
      </c>
    </row>
    <row r="710" spans="1:11" x14ac:dyDescent="0.35">
      <c r="A710" s="3">
        <f t="shared" si="89"/>
        <v>25000</v>
      </c>
      <c r="B710" s="3">
        <f t="shared" si="83"/>
        <v>120</v>
      </c>
      <c r="C710" s="38">
        <f t="shared" si="87"/>
        <v>68.493150684931507</v>
      </c>
      <c r="D710" s="6">
        <f t="shared" si="84"/>
        <v>120</v>
      </c>
      <c r="E710" s="6"/>
      <c r="F710" s="6">
        <f t="shared" si="85"/>
        <v>200</v>
      </c>
      <c r="G710" s="7">
        <f t="shared" si="88"/>
        <v>9</v>
      </c>
      <c r="H710" s="79" cm="1">
        <f t="array" ref="H710">INDEX(Archetypes!$F$8:$F$16,$G710)</f>
        <v>312.60000000000002</v>
      </c>
      <c r="I710" s="25">
        <f>1*(COUNTIFS($A$18:$A710,$A710,$F$18:$F710,$F710,$G$18:$G710,$G710)=1)</f>
        <v>1</v>
      </c>
      <c r="J710" s="7">
        <f t="shared" si="82"/>
        <v>1</v>
      </c>
      <c r="K710">
        <f t="shared" si="86"/>
        <v>1</v>
      </c>
    </row>
    <row r="711" spans="1:11" x14ac:dyDescent="0.35">
      <c r="A711" s="3">
        <f t="shared" si="89"/>
        <v>25000</v>
      </c>
      <c r="B711" s="3">
        <f t="shared" si="83"/>
        <v>135</v>
      </c>
      <c r="C711" s="38">
        <f t="shared" si="87"/>
        <v>68.493150684931507</v>
      </c>
      <c r="D711" s="6">
        <f t="shared" si="84"/>
        <v>135</v>
      </c>
      <c r="E711" s="6"/>
      <c r="F711" s="6">
        <f t="shared" si="85"/>
        <v>225</v>
      </c>
      <c r="G711" s="7">
        <f t="shared" si="88"/>
        <v>1</v>
      </c>
      <c r="H711" s="41" cm="1">
        <f t="array" ref="H711">INDEX(Archetypes!$F$8:$F$16,$G711)</f>
        <v>113.9</v>
      </c>
      <c r="I711" s="25">
        <f>1*(COUNTIFS($A$18:$A711,$A711,$F$18:$F711,$F711,$G$18:$G711,$G711)=1)</f>
        <v>1</v>
      </c>
      <c r="J711" s="7">
        <f t="shared" si="82"/>
        <v>0</v>
      </c>
      <c r="K711">
        <f t="shared" si="86"/>
        <v>0</v>
      </c>
    </row>
    <row r="712" spans="1:11" x14ac:dyDescent="0.35">
      <c r="A712" s="3">
        <f t="shared" si="89"/>
        <v>25000</v>
      </c>
      <c r="B712" s="3">
        <f t="shared" si="83"/>
        <v>135</v>
      </c>
      <c r="C712" s="38">
        <f t="shared" si="87"/>
        <v>68.493150684931507</v>
      </c>
      <c r="D712" s="6">
        <f t="shared" si="84"/>
        <v>135</v>
      </c>
      <c r="E712" s="6"/>
      <c r="F712" s="6">
        <f t="shared" si="85"/>
        <v>225</v>
      </c>
      <c r="G712" s="7">
        <f t="shared" si="88"/>
        <v>2</v>
      </c>
      <c r="H712" s="41" cm="1">
        <f t="array" ref="H712">INDEX(Archetypes!$F$8:$F$16,$G712)</f>
        <v>137.5</v>
      </c>
      <c r="I712" s="25">
        <f>1*(COUNTIFS($A$18:$A712,$A712,$F$18:$F712,$F712,$G$18:$G712,$G712)=1)</f>
        <v>1</v>
      </c>
      <c r="J712" s="7">
        <f t="shared" si="82"/>
        <v>0</v>
      </c>
      <c r="K712">
        <f t="shared" si="86"/>
        <v>0</v>
      </c>
    </row>
    <row r="713" spans="1:11" x14ac:dyDescent="0.35">
      <c r="A713" s="3">
        <f t="shared" si="89"/>
        <v>25000</v>
      </c>
      <c r="B713" s="3">
        <f t="shared" si="83"/>
        <v>135</v>
      </c>
      <c r="C713" s="38">
        <f t="shared" si="87"/>
        <v>68.493150684931507</v>
      </c>
      <c r="D713" s="6">
        <f t="shared" si="84"/>
        <v>135</v>
      </c>
      <c r="E713" s="6"/>
      <c r="F713" s="6">
        <f t="shared" si="85"/>
        <v>225</v>
      </c>
      <c r="G713" s="7">
        <f t="shared" si="88"/>
        <v>3</v>
      </c>
      <c r="H713" s="41" cm="1">
        <f t="array" ref="H713">INDEX(Archetypes!$F$8:$F$16,$G713)</f>
        <v>163.1</v>
      </c>
      <c r="I713" s="25">
        <f>1*(COUNTIFS($A$18:$A713,$A713,$F$18:$F713,$F713,$G$18:$G713,$G713)=1)</f>
        <v>1</v>
      </c>
      <c r="J713" s="7">
        <f t="shared" si="82"/>
        <v>0</v>
      </c>
      <c r="K713">
        <f t="shared" si="86"/>
        <v>0</v>
      </c>
    </row>
    <row r="714" spans="1:11" x14ac:dyDescent="0.35">
      <c r="A714" s="3">
        <f t="shared" si="89"/>
        <v>25000</v>
      </c>
      <c r="B714" s="3">
        <f t="shared" si="83"/>
        <v>135</v>
      </c>
      <c r="C714" s="38">
        <f t="shared" si="87"/>
        <v>68.493150684931507</v>
      </c>
      <c r="D714" s="6">
        <f t="shared" si="84"/>
        <v>135</v>
      </c>
      <c r="E714" s="6"/>
      <c r="F714" s="6">
        <f t="shared" si="85"/>
        <v>225</v>
      </c>
      <c r="G714" s="7">
        <f t="shared" si="88"/>
        <v>4</v>
      </c>
      <c r="H714" s="41" cm="1">
        <f t="array" ref="H714">INDEX(Archetypes!$F$8:$F$16,$G714)</f>
        <v>188.9</v>
      </c>
      <c r="I714" s="25">
        <f>1*(COUNTIFS($A$18:$A714,$A714,$F$18:$F714,$F714,$G$18:$G714,$G714)=1)</f>
        <v>1</v>
      </c>
      <c r="J714" s="7">
        <f t="shared" si="82"/>
        <v>0</v>
      </c>
      <c r="K714">
        <f t="shared" si="86"/>
        <v>0</v>
      </c>
    </row>
    <row r="715" spans="1:11" x14ac:dyDescent="0.35">
      <c r="A715" s="3">
        <f t="shared" si="89"/>
        <v>25000</v>
      </c>
      <c r="B715" s="3">
        <f t="shared" si="83"/>
        <v>135</v>
      </c>
      <c r="C715" s="38">
        <f t="shared" si="87"/>
        <v>68.493150684931507</v>
      </c>
      <c r="D715" s="6">
        <f t="shared" si="84"/>
        <v>135</v>
      </c>
      <c r="E715" s="6"/>
      <c r="F715" s="6">
        <f t="shared" si="85"/>
        <v>225</v>
      </c>
      <c r="G715" s="7">
        <f t="shared" si="88"/>
        <v>5</v>
      </c>
      <c r="H715" s="41" cm="1">
        <f t="array" ref="H715">INDEX(Archetypes!$F$8:$F$16,$G715)</f>
        <v>213.7</v>
      </c>
      <c r="I715" s="25">
        <f>1*(COUNTIFS($A$18:$A715,$A715,$F$18:$F715,$F715,$G$18:$G715,$G715)=1)</f>
        <v>1</v>
      </c>
      <c r="J715" s="7">
        <f t="shared" si="82"/>
        <v>0</v>
      </c>
      <c r="K715">
        <f t="shared" si="86"/>
        <v>0</v>
      </c>
    </row>
    <row r="716" spans="1:11" x14ac:dyDescent="0.35">
      <c r="A716" s="3">
        <f t="shared" si="89"/>
        <v>25000</v>
      </c>
      <c r="B716" s="3">
        <f t="shared" si="83"/>
        <v>135</v>
      </c>
      <c r="C716" s="38">
        <f t="shared" si="87"/>
        <v>68.493150684931507</v>
      </c>
      <c r="D716" s="6">
        <f t="shared" si="84"/>
        <v>135</v>
      </c>
      <c r="E716" s="6"/>
      <c r="F716" s="6">
        <f t="shared" si="85"/>
        <v>225</v>
      </c>
      <c r="G716" s="7">
        <f t="shared" si="88"/>
        <v>6</v>
      </c>
      <c r="H716" s="79" cm="1">
        <f t="array" ref="H716">INDEX(Archetypes!$F$8:$F$16,$G716)</f>
        <v>239.1</v>
      </c>
      <c r="I716" s="25">
        <f>1*(COUNTIFS($A$18:$A716,$A716,$F$18:$F716,$F716,$G$18:$G716,$G716)=1)</f>
        <v>1</v>
      </c>
      <c r="J716" s="7">
        <f t="shared" si="82"/>
        <v>1</v>
      </c>
      <c r="K716">
        <f t="shared" si="86"/>
        <v>1</v>
      </c>
    </row>
    <row r="717" spans="1:11" x14ac:dyDescent="0.35">
      <c r="A717" s="3">
        <f t="shared" si="89"/>
        <v>25000</v>
      </c>
      <c r="B717" s="3">
        <f t="shared" si="83"/>
        <v>135</v>
      </c>
      <c r="C717" s="38">
        <f t="shared" si="87"/>
        <v>68.493150684931507</v>
      </c>
      <c r="D717" s="6">
        <f t="shared" si="84"/>
        <v>135</v>
      </c>
      <c r="E717" s="6"/>
      <c r="F717" s="6">
        <f t="shared" si="85"/>
        <v>225</v>
      </c>
      <c r="G717" s="7">
        <f t="shared" si="88"/>
        <v>7</v>
      </c>
      <c r="H717" s="79" cm="1">
        <f t="array" ref="H717">INDEX(Archetypes!$F$8:$F$16,$G717)</f>
        <v>262.60000000000002</v>
      </c>
      <c r="I717" s="25">
        <f>1*(COUNTIFS($A$18:$A717,$A717,$F$18:$F717,$F717,$G$18:$G717,$G717)=1)</f>
        <v>1</v>
      </c>
      <c r="J717" s="7">
        <f t="shared" si="82"/>
        <v>1</v>
      </c>
      <c r="K717">
        <f t="shared" si="86"/>
        <v>1</v>
      </c>
    </row>
    <row r="718" spans="1:11" x14ac:dyDescent="0.35">
      <c r="A718" s="3">
        <f t="shared" si="89"/>
        <v>25000</v>
      </c>
      <c r="B718" s="3">
        <f t="shared" si="83"/>
        <v>135</v>
      </c>
      <c r="C718" s="38">
        <f t="shared" si="87"/>
        <v>68.493150684931507</v>
      </c>
      <c r="D718" s="6">
        <f t="shared" si="84"/>
        <v>135</v>
      </c>
      <c r="E718" s="6"/>
      <c r="F718" s="6">
        <f t="shared" si="85"/>
        <v>225</v>
      </c>
      <c r="G718" s="7">
        <f t="shared" si="88"/>
        <v>8</v>
      </c>
      <c r="H718" s="79" cm="1">
        <f t="array" ref="H718">INDEX(Archetypes!$F$8:$F$16,$G718)</f>
        <v>285.8</v>
      </c>
      <c r="I718" s="25">
        <f>1*(COUNTIFS($A$18:$A718,$A718,$F$18:$F718,$F718,$G$18:$G718,$G718)=1)</f>
        <v>1</v>
      </c>
      <c r="J718" s="7">
        <f t="shared" si="82"/>
        <v>1</v>
      </c>
      <c r="K718">
        <f t="shared" si="86"/>
        <v>1</v>
      </c>
    </row>
    <row r="719" spans="1:11" x14ac:dyDescent="0.35">
      <c r="A719" s="3">
        <f t="shared" si="89"/>
        <v>25000</v>
      </c>
      <c r="B719" s="3">
        <f t="shared" si="83"/>
        <v>135</v>
      </c>
      <c r="C719" s="38">
        <f t="shared" si="87"/>
        <v>68.493150684931507</v>
      </c>
      <c r="D719" s="6">
        <f t="shared" si="84"/>
        <v>135</v>
      </c>
      <c r="E719" s="6"/>
      <c r="F719" s="6">
        <f t="shared" si="85"/>
        <v>225</v>
      </c>
      <c r="G719" s="7">
        <f t="shared" si="88"/>
        <v>9</v>
      </c>
      <c r="H719" s="79" cm="1">
        <f t="array" ref="H719">INDEX(Archetypes!$F$8:$F$16,$G719)</f>
        <v>312.60000000000002</v>
      </c>
      <c r="I719" s="25">
        <f>1*(COUNTIFS($A$18:$A719,$A719,$F$18:$F719,$F719,$G$18:$G719,$G719)=1)</f>
        <v>1</v>
      </c>
      <c r="J719" s="7">
        <f t="shared" si="82"/>
        <v>1</v>
      </c>
      <c r="K719">
        <f t="shared" si="86"/>
        <v>1</v>
      </c>
    </row>
    <row r="720" spans="1:11" x14ac:dyDescent="0.35">
      <c r="A720" s="3">
        <f t="shared" si="89"/>
        <v>25000</v>
      </c>
      <c r="B720" s="3">
        <f t="shared" si="83"/>
        <v>150</v>
      </c>
      <c r="C720" s="38">
        <f t="shared" si="87"/>
        <v>68.493150684931507</v>
      </c>
      <c r="D720" s="6">
        <f t="shared" si="84"/>
        <v>150</v>
      </c>
      <c r="E720" s="6"/>
      <c r="F720" s="6">
        <f t="shared" si="85"/>
        <v>250</v>
      </c>
      <c r="G720" s="7">
        <f t="shared" si="88"/>
        <v>1</v>
      </c>
      <c r="H720" s="41" cm="1">
        <f t="array" ref="H720">INDEX(Archetypes!$F$8:$F$16,$G720)</f>
        <v>113.9</v>
      </c>
      <c r="I720" s="25">
        <f>1*(COUNTIFS($A$18:$A720,$A720,$F$18:$F720,$F720,$G$18:$G720,$G720)=1)</f>
        <v>1</v>
      </c>
      <c r="J720" s="7">
        <f t="shared" si="82"/>
        <v>0</v>
      </c>
      <c r="K720">
        <f t="shared" si="86"/>
        <v>0</v>
      </c>
    </row>
    <row r="721" spans="1:11" x14ac:dyDescent="0.35">
      <c r="A721" s="3">
        <f t="shared" si="89"/>
        <v>25000</v>
      </c>
      <c r="B721" s="3">
        <f t="shared" si="83"/>
        <v>150</v>
      </c>
      <c r="C721" s="38">
        <f t="shared" si="87"/>
        <v>68.493150684931507</v>
      </c>
      <c r="D721" s="6">
        <f t="shared" si="84"/>
        <v>150</v>
      </c>
      <c r="E721" s="6"/>
      <c r="F721" s="6">
        <f t="shared" si="85"/>
        <v>250</v>
      </c>
      <c r="G721" s="7">
        <f t="shared" si="88"/>
        <v>2</v>
      </c>
      <c r="H721" s="41" cm="1">
        <f t="array" ref="H721">INDEX(Archetypes!$F$8:$F$16,$G721)</f>
        <v>137.5</v>
      </c>
      <c r="I721" s="25">
        <f>1*(COUNTIFS($A$18:$A721,$A721,$F$18:$F721,$F721,$G$18:$G721,$G721)=1)</f>
        <v>1</v>
      </c>
      <c r="J721" s="7">
        <f t="shared" si="82"/>
        <v>0</v>
      </c>
      <c r="K721">
        <f t="shared" si="86"/>
        <v>0</v>
      </c>
    </row>
    <row r="722" spans="1:11" x14ac:dyDescent="0.35">
      <c r="A722" s="3">
        <f t="shared" si="89"/>
        <v>25000</v>
      </c>
      <c r="B722" s="3">
        <f t="shared" si="83"/>
        <v>150</v>
      </c>
      <c r="C722" s="38">
        <f t="shared" si="87"/>
        <v>68.493150684931507</v>
      </c>
      <c r="D722" s="6">
        <f t="shared" si="84"/>
        <v>150</v>
      </c>
      <c r="E722" s="6"/>
      <c r="F722" s="6">
        <f t="shared" si="85"/>
        <v>250</v>
      </c>
      <c r="G722" s="7">
        <f t="shared" si="88"/>
        <v>3</v>
      </c>
      <c r="H722" s="41" cm="1">
        <f t="array" ref="H722">INDEX(Archetypes!$F$8:$F$16,$G722)</f>
        <v>163.1</v>
      </c>
      <c r="I722" s="25">
        <f>1*(COUNTIFS($A$18:$A722,$A722,$F$18:$F722,$F722,$G$18:$G722,$G722)=1)</f>
        <v>1</v>
      </c>
      <c r="J722" s="7">
        <f t="shared" ref="J722:J785" si="90">1*(H722&gt;=F722)</f>
        <v>0</v>
      </c>
      <c r="K722">
        <f t="shared" si="86"/>
        <v>0</v>
      </c>
    </row>
    <row r="723" spans="1:11" x14ac:dyDescent="0.35">
      <c r="A723" s="3">
        <f t="shared" si="89"/>
        <v>25000</v>
      </c>
      <c r="B723" s="3">
        <f t="shared" ref="B723:B786" si="91">IF(G722=9,IF(B722=180,60,B722+15),B722)</f>
        <v>150</v>
      </c>
      <c r="C723" s="38">
        <f t="shared" si="87"/>
        <v>68.493150684931507</v>
      </c>
      <c r="D723" s="6">
        <f t="shared" ref="D723:D786" si="92">ROUND(MAX(B723,A723/365),1)</f>
        <v>150</v>
      </c>
      <c r="E723" s="6"/>
      <c r="F723" s="6">
        <f t="shared" ref="F723:F786" si="93">ROUND(D723/0.6,1)</f>
        <v>250</v>
      </c>
      <c r="G723" s="7">
        <f t="shared" si="88"/>
        <v>4</v>
      </c>
      <c r="H723" s="41" cm="1">
        <f t="array" ref="H723">INDEX(Archetypes!$F$8:$F$16,$G723)</f>
        <v>188.9</v>
      </c>
      <c r="I723" s="25">
        <f>1*(COUNTIFS($A$18:$A723,$A723,$F$18:$F723,$F723,$G$18:$G723,$G723)=1)</f>
        <v>1</v>
      </c>
      <c r="J723" s="7">
        <f t="shared" si="90"/>
        <v>0</v>
      </c>
      <c r="K723">
        <f t="shared" ref="K723:K786" si="94">I723*J723</f>
        <v>0</v>
      </c>
    </row>
    <row r="724" spans="1:11" x14ac:dyDescent="0.35">
      <c r="A724" s="3">
        <f t="shared" si="89"/>
        <v>25000</v>
      </c>
      <c r="B724" s="3">
        <f t="shared" si="91"/>
        <v>150</v>
      </c>
      <c r="C724" s="38">
        <f t="shared" ref="C724:C787" si="95">A724/365</f>
        <v>68.493150684931507</v>
      </c>
      <c r="D724" s="6">
        <f t="shared" si="92"/>
        <v>150</v>
      </c>
      <c r="E724" s="6"/>
      <c r="F724" s="6">
        <f t="shared" si="93"/>
        <v>250</v>
      </c>
      <c r="G724" s="7">
        <f t="shared" ref="G724:G787" si="96">IF(G723=9,1,G723+1)</f>
        <v>5</v>
      </c>
      <c r="H724" s="41" cm="1">
        <f t="array" ref="H724">INDEX(Archetypes!$F$8:$F$16,$G724)</f>
        <v>213.7</v>
      </c>
      <c r="I724" s="25">
        <f>1*(COUNTIFS($A$18:$A724,$A724,$F$18:$F724,$F724,$G$18:$G724,$G724)=1)</f>
        <v>1</v>
      </c>
      <c r="J724" s="7">
        <f t="shared" si="90"/>
        <v>0</v>
      </c>
      <c r="K724">
        <f t="shared" si="94"/>
        <v>0</v>
      </c>
    </row>
    <row r="725" spans="1:11" x14ac:dyDescent="0.35">
      <c r="A725" s="3">
        <f t="shared" ref="A725:A788" si="97">IF(G724=9,IF(B719=180,IF(A724=40000,2500,A724+2500),A724),A724)</f>
        <v>25000</v>
      </c>
      <c r="B725" s="3">
        <f t="shared" si="91"/>
        <v>150</v>
      </c>
      <c r="C725" s="38">
        <f t="shared" si="95"/>
        <v>68.493150684931507</v>
      </c>
      <c r="D725" s="6">
        <f t="shared" si="92"/>
        <v>150</v>
      </c>
      <c r="E725" s="6"/>
      <c r="F725" s="6">
        <f t="shared" si="93"/>
        <v>250</v>
      </c>
      <c r="G725" s="7">
        <f t="shared" si="96"/>
        <v>6</v>
      </c>
      <c r="H725" s="41" cm="1">
        <f t="array" ref="H725">INDEX(Archetypes!$F$8:$F$16,$G725)</f>
        <v>239.1</v>
      </c>
      <c r="I725" s="25">
        <f>1*(COUNTIFS($A$18:$A725,$A725,$F$18:$F725,$F725,$G$18:$G725,$G725)=1)</f>
        <v>1</v>
      </c>
      <c r="J725" s="7">
        <f t="shared" si="90"/>
        <v>0</v>
      </c>
      <c r="K725">
        <f t="shared" si="94"/>
        <v>0</v>
      </c>
    </row>
    <row r="726" spans="1:11" x14ac:dyDescent="0.35">
      <c r="A726" s="3">
        <f t="shared" si="97"/>
        <v>25000</v>
      </c>
      <c r="B726" s="3">
        <f t="shared" si="91"/>
        <v>150</v>
      </c>
      <c r="C726" s="38">
        <f t="shared" si="95"/>
        <v>68.493150684931507</v>
      </c>
      <c r="D726" s="6">
        <f t="shared" si="92"/>
        <v>150</v>
      </c>
      <c r="E726" s="6"/>
      <c r="F726" s="6">
        <f t="shared" si="93"/>
        <v>250</v>
      </c>
      <c r="G726" s="7">
        <f t="shared" si="96"/>
        <v>7</v>
      </c>
      <c r="H726" s="79" cm="1">
        <f t="array" ref="H726">INDEX(Archetypes!$F$8:$F$16,$G726)</f>
        <v>262.60000000000002</v>
      </c>
      <c r="I726" s="25">
        <f>1*(COUNTIFS($A$18:$A726,$A726,$F$18:$F726,$F726,$G$18:$G726,$G726)=1)</f>
        <v>1</v>
      </c>
      <c r="J726" s="7">
        <f t="shared" si="90"/>
        <v>1</v>
      </c>
      <c r="K726">
        <f t="shared" si="94"/>
        <v>1</v>
      </c>
    </row>
    <row r="727" spans="1:11" x14ac:dyDescent="0.35">
      <c r="A727" s="3">
        <f t="shared" si="97"/>
        <v>25000</v>
      </c>
      <c r="B727" s="3">
        <f t="shared" si="91"/>
        <v>150</v>
      </c>
      <c r="C727" s="38">
        <f t="shared" si="95"/>
        <v>68.493150684931507</v>
      </c>
      <c r="D727" s="6">
        <f t="shared" si="92"/>
        <v>150</v>
      </c>
      <c r="E727" s="6"/>
      <c r="F727" s="6">
        <f t="shared" si="93"/>
        <v>250</v>
      </c>
      <c r="G727" s="7">
        <f t="shared" si="96"/>
        <v>8</v>
      </c>
      <c r="H727" s="79" cm="1">
        <f t="array" ref="H727">INDEX(Archetypes!$F$8:$F$16,$G727)</f>
        <v>285.8</v>
      </c>
      <c r="I727" s="25">
        <f>1*(COUNTIFS($A$18:$A727,$A727,$F$18:$F727,$F727,$G$18:$G727,$G727)=1)</f>
        <v>1</v>
      </c>
      <c r="J727" s="7">
        <f t="shared" si="90"/>
        <v>1</v>
      </c>
      <c r="K727">
        <f t="shared" si="94"/>
        <v>1</v>
      </c>
    </row>
    <row r="728" spans="1:11" x14ac:dyDescent="0.35">
      <c r="A728" s="3">
        <f t="shared" si="97"/>
        <v>25000</v>
      </c>
      <c r="B728" s="3">
        <f t="shared" si="91"/>
        <v>150</v>
      </c>
      <c r="C728" s="38">
        <f t="shared" si="95"/>
        <v>68.493150684931507</v>
      </c>
      <c r="D728" s="6">
        <f t="shared" si="92"/>
        <v>150</v>
      </c>
      <c r="E728" s="6"/>
      <c r="F728" s="6">
        <f t="shared" si="93"/>
        <v>250</v>
      </c>
      <c r="G728" s="7">
        <f t="shared" si="96"/>
        <v>9</v>
      </c>
      <c r="H728" s="79" cm="1">
        <f t="array" ref="H728">INDEX(Archetypes!$F$8:$F$16,$G728)</f>
        <v>312.60000000000002</v>
      </c>
      <c r="I728" s="25">
        <f>1*(COUNTIFS($A$18:$A728,$A728,$F$18:$F728,$F728,$G$18:$G728,$G728)=1)</f>
        <v>1</v>
      </c>
      <c r="J728" s="7">
        <f t="shared" si="90"/>
        <v>1</v>
      </c>
      <c r="K728">
        <f t="shared" si="94"/>
        <v>1</v>
      </c>
    </row>
    <row r="729" spans="1:11" x14ac:dyDescent="0.35">
      <c r="A729" s="3">
        <f t="shared" si="97"/>
        <v>25000</v>
      </c>
      <c r="B729" s="3">
        <f t="shared" si="91"/>
        <v>165</v>
      </c>
      <c r="C729" s="38">
        <f t="shared" si="95"/>
        <v>68.493150684931507</v>
      </c>
      <c r="D729" s="6">
        <f t="shared" si="92"/>
        <v>165</v>
      </c>
      <c r="E729" s="6"/>
      <c r="F729" s="6">
        <f t="shared" si="93"/>
        <v>275</v>
      </c>
      <c r="G729" s="7">
        <f t="shared" si="96"/>
        <v>1</v>
      </c>
      <c r="H729" s="41" cm="1">
        <f t="array" ref="H729">INDEX(Archetypes!$F$8:$F$16,$G729)</f>
        <v>113.9</v>
      </c>
      <c r="I729" s="25">
        <f>1*(COUNTIFS($A$18:$A729,$A729,$F$18:$F729,$F729,$G$18:$G729,$G729)=1)</f>
        <v>1</v>
      </c>
      <c r="J729" s="7">
        <f t="shared" si="90"/>
        <v>0</v>
      </c>
      <c r="K729">
        <f t="shared" si="94"/>
        <v>0</v>
      </c>
    </row>
    <row r="730" spans="1:11" x14ac:dyDescent="0.35">
      <c r="A730" s="3">
        <f t="shared" si="97"/>
        <v>25000</v>
      </c>
      <c r="B730" s="3">
        <f t="shared" si="91"/>
        <v>165</v>
      </c>
      <c r="C730" s="38">
        <f t="shared" si="95"/>
        <v>68.493150684931507</v>
      </c>
      <c r="D730" s="6">
        <f t="shared" si="92"/>
        <v>165</v>
      </c>
      <c r="E730" s="6"/>
      <c r="F730" s="6">
        <f t="shared" si="93"/>
        <v>275</v>
      </c>
      <c r="G730" s="7">
        <f t="shared" si="96"/>
        <v>2</v>
      </c>
      <c r="H730" s="41" cm="1">
        <f t="array" ref="H730">INDEX(Archetypes!$F$8:$F$16,$G730)</f>
        <v>137.5</v>
      </c>
      <c r="I730" s="25">
        <f>1*(COUNTIFS($A$18:$A730,$A730,$F$18:$F730,$F730,$G$18:$G730,$G730)=1)</f>
        <v>1</v>
      </c>
      <c r="J730" s="7">
        <f t="shared" si="90"/>
        <v>0</v>
      </c>
      <c r="K730">
        <f t="shared" si="94"/>
        <v>0</v>
      </c>
    </row>
    <row r="731" spans="1:11" x14ac:dyDescent="0.35">
      <c r="A731" s="3">
        <f t="shared" si="97"/>
        <v>25000</v>
      </c>
      <c r="B731" s="3">
        <f t="shared" si="91"/>
        <v>165</v>
      </c>
      <c r="C731" s="38">
        <f t="shared" si="95"/>
        <v>68.493150684931507</v>
      </c>
      <c r="D731" s="6">
        <f t="shared" si="92"/>
        <v>165</v>
      </c>
      <c r="E731" s="6"/>
      <c r="F731" s="6">
        <f t="shared" si="93"/>
        <v>275</v>
      </c>
      <c r="G731" s="7">
        <f t="shared" si="96"/>
        <v>3</v>
      </c>
      <c r="H731" s="41" cm="1">
        <f t="array" ref="H731">INDEX(Archetypes!$F$8:$F$16,$G731)</f>
        <v>163.1</v>
      </c>
      <c r="I731" s="25">
        <f>1*(COUNTIFS($A$18:$A731,$A731,$F$18:$F731,$F731,$G$18:$G731,$G731)=1)</f>
        <v>1</v>
      </c>
      <c r="J731" s="7">
        <f t="shared" si="90"/>
        <v>0</v>
      </c>
      <c r="K731">
        <f t="shared" si="94"/>
        <v>0</v>
      </c>
    </row>
    <row r="732" spans="1:11" x14ac:dyDescent="0.35">
      <c r="A732" s="3">
        <f t="shared" si="97"/>
        <v>25000</v>
      </c>
      <c r="B732" s="3">
        <f t="shared" si="91"/>
        <v>165</v>
      </c>
      <c r="C732" s="38">
        <f t="shared" si="95"/>
        <v>68.493150684931507</v>
      </c>
      <c r="D732" s="6">
        <f t="shared" si="92"/>
        <v>165</v>
      </c>
      <c r="E732" s="6"/>
      <c r="F732" s="6">
        <f t="shared" si="93"/>
        <v>275</v>
      </c>
      <c r="G732" s="7">
        <f t="shared" si="96"/>
        <v>4</v>
      </c>
      <c r="H732" s="41" cm="1">
        <f t="array" ref="H732">INDEX(Archetypes!$F$8:$F$16,$G732)</f>
        <v>188.9</v>
      </c>
      <c r="I732" s="25">
        <f>1*(COUNTIFS($A$18:$A732,$A732,$F$18:$F732,$F732,$G$18:$G732,$G732)=1)</f>
        <v>1</v>
      </c>
      <c r="J732" s="7">
        <f t="shared" si="90"/>
        <v>0</v>
      </c>
      <c r="K732">
        <f t="shared" si="94"/>
        <v>0</v>
      </c>
    </row>
    <row r="733" spans="1:11" x14ac:dyDescent="0.35">
      <c r="A733" s="3">
        <f t="shared" si="97"/>
        <v>25000</v>
      </c>
      <c r="B733" s="3">
        <f t="shared" si="91"/>
        <v>165</v>
      </c>
      <c r="C733" s="38">
        <f t="shared" si="95"/>
        <v>68.493150684931507</v>
      </c>
      <c r="D733" s="6">
        <f t="shared" si="92"/>
        <v>165</v>
      </c>
      <c r="E733" s="6"/>
      <c r="F733" s="6">
        <f t="shared" si="93"/>
        <v>275</v>
      </c>
      <c r="G733" s="7">
        <f t="shared" si="96"/>
        <v>5</v>
      </c>
      <c r="H733" s="41" cm="1">
        <f t="array" ref="H733">INDEX(Archetypes!$F$8:$F$16,$G733)</f>
        <v>213.7</v>
      </c>
      <c r="I733" s="25">
        <f>1*(COUNTIFS($A$18:$A733,$A733,$F$18:$F733,$F733,$G$18:$G733,$G733)=1)</f>
        <v>1</v>
      </c>
      <c r="J733" s="7">
        <f t="shared" si="90"/>
        <v>0</v>
      </c>
      <c r="K733">
        <f t="shared" si="94"/>
        <v>0</v>
      </c>
    </row>
    <row r="734" spans="1:11" x14ac:dyDescent="0.35">
      <c r="A734" s="3">
        <f t="shared" si="97"/>
        <v>25000</v>
      </c>
      <c r="B734" s="3">
        <f t="shared" si="91"/>
        <v>165</v>
      </c>
      <c r="C734" s="38">
        <f t="shared" si="95"/>
        <v>68.493150684931507</v>
      </c>
      <c r="D734" s="6">
        <f t="shared" si="92"/>
        <v>165</v>
      </c>
      <c r="E734" s="6"/>
      <c r="F734" s="6">
        <f t="shared" si="93"/>
        <v>275</v>
      </c>
      <c r="G734" s="7">
        <f t="shared" si="96"/>
        <v>6</v>
      </c>
      <c r="H734" s="41" cm="1">
        <f t="array" ref="H734">INDEX(Archetypes!$F$8:$F$16,$G734)</f>
        <v>239.1</v>
      </c>
      <c r="I734" s="25">
        <f>1*(COUNTIFS($A$18:$A734,$A734,$F$18:$F734,$F734,$G$18:$G734,$G734)=1)</f>
        <v>1</v>
      </c>
      <c r="J734" s="7">
        <f t="shared" si="90"/>
        <v>0</v>
      </c>
      <c r="K734">
        <f t="shared" si="94"/>
        <v>0</v>
      </c>
    </row>
    <row r="735" spans="1:11" x14ac:dyDescent="0.35">
      <c r="A735" s="3">
        <f t="shared" si="97"/>
        <v>25000</v>
      </c>
      <c r="B735" s="3">
        <f t="shared" si="91"/>
        <v>165</v>
      </c>
      <c r="C735" s="38">
        <f t="shared" si="95"/>
        <v>68.493150684931507</v>
      </c>
      <c r="D735" s="6">
        <f t="shared" si="92"/>
        <v>165</v>
      </c>
      <c r="E735" s="6"/>
      <c r="F735" s="6">
        <f t="shared" si="93"/>
        <v>275</v>
      </c>
      <c r="G735" s="7">
        <f t="shared" si="96"/>
        <v>7</v>
      </c>
      <c r="H735" s="41" cm="1">
        <f t="array" ref="H735">INDEX(Archetypes!$F$8:$F$16,$G735)</f>
        <v>262.60000000000002</v>
      </c>
      <c r="I735" s="25">
        <f>1*(COUNTIFS($A$18:$A735,$A735,$F$18:$F735,$F735,$G$18:$G735,$G735)=1)</f>
        <v>1</v>
      </c>
      <c r="J735" s="7">
        <f t="shared" si="90"/>
        <v>0</v>
      </c>
      <c r="K735">
        <f t="shared" si="94"/>
        <v>0</v>
      </c>
    </row>
    <row r="736" spans="1:11" x14ac:dyDescent="0.35">
      <c r="A736" s="3">
        <f t="shared" si="97"/>
        <v>25000</v>
      </c>
      <c r="B736" s="3">
        <f t="shared" si="91"/>
        <v>165</v>
      </c>
      <c r="C736" s="38">
        <f t="shared" si="95"/>
        <v>68.493150684931507</v>
      </c>
      <c r="D736" s="6">
        <f t="shared" si="92"/>
        <v>165</v>
      </c>
      <c r="E736" s="6"/>
      <c r="F736" s="6">
        <f t="shared" si="93"/>
        <v>275</v>
      </c>
      <c r="G736" s="7">
        <f t="shared" si="96"/>
        <v>8</v>
      </c>
      <c r="H736" s="79" cm="1">
        <f t="array" ref="H736">INDEX(Archetypes!$F$8:$F$16,$G736)</f>
        <v>285.8</v>
      </c>
      <c r="I736" s="25">
        <f>1*(COUNTIFS($A$18:$A736,$A736,$F$18:$F736,$F736,$G$18:$G736,$G736)=1)</f>
        <v>1</v>
      </c>
      <c r="J736" s="7">
        <f t="shared" si="90"/>
        <v>1</v>
      </c>
      <c r="K736">
        <f t="shared" si="94"/>
        <v>1</v>
      </c>
    </row>
    <row r="737" spans="1:11" x14ac:dyDescent="0.35">
      <c r="A737" s="3">
        <f t="shared" si="97"/>
        <v>25000</v>
      </c>
      <c r="B737" s="3">
        <f t="shared" si="91"/>
        <v>165</v>
      </c>
      <c r="C737" s="38">
        <f t="shared" si="95"/>
        <v>68.493150684931507</v>
      </c>
      <c r="D737" s="6">
        <f t="shared" si="92"/>
        <v>165</v>
      </c>
      <c r="E737" s="6"/>
      <c r="F737" s="6">
        <f t="shared" si="93"/>
        <v>275</v>
      </c>
      <c r="G737" s="7">
        <f t="shared" si="96"/>
        <v>9</v>
      </c>
      <c r="H737" s="79" cm="1">
        <f t="array" ref="H737">INDEX(Archetypes!$F$8:$F$16,$G737)</f>
        <v>312.60000000000002</v>
      </c>
      <c r="I737" s="25">
        <f>1*(COUNTIFS($A$18:$A737,$A737,$F$18:$F737,$F737,$G$18:$G737,$G737)=1)</f>
        <v>1</v>
      </c>
      <c r="J737" s="7">
        <f t="shared" si="90"/>
        <v>1</v>
      </c>
      <c r="K737">
        <f t="shared" si="94"/>
        <v>1</v>
      </c>
    </row>
    <row r="738" spans="1:11" x14ac:dyDescent="0.35">
      <c r="A738" s="3">
        <f t="shared" si="97"/>
        <v>25000</v>
      </c>
      <c r="B738" s="3">
        <f t="shared" si="91"/>
        <v>180</v>
      </c>
      <c r="C738" s="38">
        <f t="shared" si="95"/>
        <v>68.493150684931507</v>
      </c>
      <c r="D738" s="6">
        <f t="shared" si="92"/>
        <v>180</v>
      </c>
      <c r="E738" s="6"/>
      <c r="F738" s="6">
        <f t="shared" si="93"/>
        <v>300</v>
      </c>
      <c r="G738" s="7">
        <f t="shared" si="96"/>
        <v>1</v>
      </c>
      <c r="H738" s="41" cm="1">
        <f t="array" ref="H738">INDEX(Archetypes!$F$8:$F$16,$G738)</f>
        <v>113.9</v>
      </c>
      <c r="I738" s="25">
        <f>1*(COUNTIFS($A$18:$A738,$A738,$F$18:$F738,$F738,$G$18:$G738,$G738)=1)</f>
        <v>1</v>
      </c>
      <c r="J738" s="7">
        <f t="shared" si="90"/>
        <v>0</v>
      </c>
      <c r="K738">
        <f t="shared" si="94"/>
        <v>0</v>
      </c>
    </row>
    <row r="739" spans="1:11" x14ac:dyDescent="0.35">
      <c r="A739" s="3">
        <f t="shared" si="97"/>
        <v>25000</v>
      </c>
      <c r="B739" s="3">
        <f t="shared" si="91"/>
        <v>180</v>
      </c>
      <c r="C739" s="38">
        <f t="shared" si="95"/>
        <v>68.493150684931507</v>
      </c>
      <c r="D739" s="6">
        <f t="shared" si="92"/>
        <v>180</v>
      </c>
      <c r="E739" s="6"/>
      <c r="F739" s="6">
        <f t="shared" si="93"/>
        <v>300</v>
      </c>
      <c r="G739" s="7">
        <f t="shared" si="96"/>
        <v>2</v>
      </c>
      <c r="H739" s="41" cm="1">
        <f t="array" ref="H739">INDEX(Archetypes!$F$8:$F$16,$G739)</f>
        <v>137.5</v>
      </c>
      <c r="I739" s="25">
        <f>1*(COUNTIFS($A$18:$A739,$A739,$F$18:$F739,$F739,$G$18:$G739,$G739)=1)</f>
        <v>1</v>
      </c>
      <c r="J739" s="7">
        <f t="shared" si="90"/>
        <v>0</v>
      </c>
      <c r="K739">
        <f t="shared" si="94"/>
        <v>0</v>
      </c>
    </row>
    <row r="740" spans="1:11" x14ac:dyDescent="0.35">
      <c r="A740" s="3">
        <f t="shared" si="97"/>
        <v>25000</v>
      </c>
      <c r="B740" s="3">
        <f t="shared" si="91"/>
        <v>180</v>
      </c>
      <c r="C740" s="38">
        <f t="shared" si="95"/>
        <v>68.493150684931507</v>
      </c>
      <c r="D740" s="6">
        <f t="shared" si="92"/>
        <v>180</v>
      </c>
      <c r="E740" s="6"/>
      <c r="F740" s="6">
        <f t="shared" si="93"/>
        <v>300</v>
      </c>
      <c r="G740" s="7">
        <f t="shared" si="96"/>
        <v>3</v>
      </c>
      <c r="H740" s="41" cm="1">
        <f t="array" ref="H740">INDEX(Archetypes!$F$8:$F$16,$G740)</f>
        <v>163.1</v>
      </c>
      <c r="I740" s="25">
        <f>1*(COUNTIFS($A$18:$A740,$A740,$F$18:$F740,$F740,$G$18:$G740,$G740)=1)</f>
        <v>1</v>
      </c>
      <c r="J740" s="7">
        <f t="shared" si="90"/>
        <v>0</v>
      </c>
      <c r="K740">
        <f t="shared" si="94"/>
        <v>0</v>
      </c>
    </row>
    <row r="741" spans="1:11" x14ac:dyDescent="0.35">
      <c r="A741" s="3">
        <f t="shared" si="97"/>
        <v>25000</v>
      </c>
      <c r="B741" s="3">
        <f t="shared" si="91"/>
        <v>180</v>
      </c>
      <c r="C741" s="38">
        <f t="shared" si="95"/>
        <v>68.493150684931507</v>
      </c>
      <c r="D741" s="6">
        <f t="shared" si="92"/>
        <v>180</v>
      </c>
      <c r="E741" s="6"/>
      <c r="F741" s="6">
        <f t="shared" si="93"/>
        <v>300</v>
      </c>
      <c r="G741" s="7">
        <f t="shared" si="96"/>
        <v>4</v>
      </c>
      <c r="H741" s="41" cm="1">
        <f t="array" ref="H741">INDEX(Archetypes!$F$8:$F$16,$G741)</f>
        <v>188.9</v>
      </c>
      <c r="I741" s="25">
        <f>1*(COUNTIFS($A$18:$A741,$A741,$F$18:$F741,$F741,$G$18:$G741,$G741)=1)</f>
        <v>1</v>
      </c>
      <c r="J741" s="7">
        <f t="shared" si="90"/>
        <v>0</v>
      </c>
      <c r="K741">
        <f t="shared" si="94"/>
        <v>0</v>
      </c>
    </row>
    <row r="742" spans="1:11" x14ac:dyDescent="0.35">
      <c r="A742" s="3">
        <f t="shared" si="97"/>
        <v>25000</v>
      </c>
      <c r="B742" s="3">
        <f t="shared" si="91"/>
        <v>180</v>
      </c>
      <c r="C742" s="38">
        <f t="shared" si="95"/>
        <v>68.493150684931507</v>
      </c>
      <c r="D742" s="6">
        <f t="shared" si="92"/>
        <v>180</v>
      </c>
      <c r="E742" s="6"/>
      <c r="F742" s="6">
        <f t="shared" si="93"/>
        <v>300</v>
      </c>
      <c r="G742" s="7">
        <f t="shared" si="96"/>
        <v>5</v>
      </c>
      <c r="H742" s="41" cm="1">
        <f t="array" ref="H742">INDEX(Archetypes!$F$8:$F$16,$G742)</f>
        <v>213.7</v>
      </c>
      <c r="I742" s="25">
        <f>1*(COUNTIFS($A$18:$A742,$A742,$F$18:$F742,$F742,$G$18:$G742,$G742)=1)</f>
        <v>1</v>
      </c>
      <c r="J742" s="7">
        <f t="shared" si="90"/>
        <v>0</v>
      </c>
      <c r="K742">
        <f t="shared" si="94"/>
        <v>0</v>
      </c>
    </row>
    <row r="743" spans="1:11" x14ac:dyDescent="0.35">
      <c r="A743" s="3">
        <f t="shared" si="97"/>
        <v>25000</v>
      </c>
      <c r="B743" s="3">
        <f t="shared" si="91"/>
        <v>180</v>
      </c>
      <c r="C743" s="38">
        <f t="shared" si="95"/>
        <v>68.493150684931507</v>
      </c>
      <c r="D743" s="6">
        <f t="shared" si="92"/>
        <v>180</v>
      </c>
      <c r="E743" s="6"/>
      <c r="F743" s="6">
        <f t="shared" si="93"/>
        <v>300</v>
      </c>
      <c r="G743" s="7">
        <f t="shared" si="96"/>
        <v>6</v>
      </c>
      <c r="H743" s="41" cm="1">
        <f t="array" ref="H743">INDEX(Archetypes!$F$8:$F$16,$G743)</f>
        <v>239.1</v>
      </c>
      <c r="I743" s="25">
        <f>1*(COUNTIFS($A$18:$A743,$A743,$F$18:$F743,$F743,$G$18:$G743,$G743)=1)</f>
        <v>1</v>
      </c>
      <c r="J743" s="7">
        <f t="shared" si="90"/>
        <v>0</v>
      </c>
      <c r="K743">
        <f t="shared" si="94"/>
        <v>0</v>
      </c>
    </row>
    <row r="744" spans="1:11" x14ac:dyDescent="0.35">
      <c r="A744" s="3">
        <f t="shared" si="97"/>
        <v>25000</v>
      </c>
      <c r="B744" s="3">
        <f t="shared" si="91"/>
        <v>180</v>
      </c>
      <c r="C744" s="38">
        <f t="shared" si="95"/>
        <v>68.493150684931507</v>
      </c>
      <c r="D744" s="6">
        <f t="shared" si="92"/>
        <v>180</v>
      </c>
      <c r="E744" s="6"/>
      <c r="F744" s="6">
        <f t="shared" si="93"/>
        <v>300</v>
      </c>
      <c r="G744" s="7">
        <f t="shared" si="96"/>
        <v>7</v>
      </c>
      <c r="H744" s="41" cm="1">
        <f t="array" ref="H744">INDEX(Archetypes!$F$8:$F$16,$G744)</f>
        <v>262.60000000000002</v>
      </c>
      <c r="I744" s="25">
        <f>1*(COUNTIFS($A$18:$A744,$A744,$F$18:$F744,$F744,$G$18:$G744,$G744)=1)</f>
        <v>1</v>
      </c>
      <c r="J744" s="7">
        <f t="shared" si="90"/>
        <v>0</v>
      </c>
      <c r="K744">
        <f t="shared" si="94"/>
        <v>0</v>
      </c>
    </row>
    <row r="745" spans="1:11" x14ac:dyDescent="0.35">
      <c r="A745" s="3">
        <f t="shared" si="97"/>
        <v>25000</v>
      </c>
      <c r="B745" s="3">
        <f t="shared" si="91"/>
        <v>180</v>
      </c>
      <c r="C745" s="38">
        <f t="shared" si="95"/>
        <v>68.493150684931507</v>
      </c>
      <c r="D745" s="6">
        <f t="shared" si="92"/>
        <v>180</v>
      </c>
      <c r="E745" s="6"/>
      <c r="F745" s="6">
        <f t="shared" si="93"/>
        <v>300</v>
      </c>
      <c r="G745" s="7">
        <f t="shared" si="96"/>
        <v>8</v>
      </c>
      <c r="H745" s="41" cm="1">
        <f t="array" ref="H745">INDEX(Archetypes!$F$8:$F$16,$G745)</f>
        <v>285.8</v>
      </c>
      <c r="I745" s="25">
        <f>1*(COUNTIFS($A$18:$A745,$A745,$F$18:$F745,$F745,$G$18:$G745,$G745)=1)</f>
        <v>1</v>
      </c>
      <c r="J745" s="7">
        <f t="shared" si="90"/>
        <v>0</v>
      </c>
      <c r="K745">
        <f t="shared" si="94"/>
        <v>0</v>
      </c>
    </row>
    <row r="746" spans="1:11" x14ac:dyDescent="0.35">
      <c r="A746" s="3">
        <f t="shared" si="97"/>
        <v>25000</v>
      </c>
      <c r="B746" s="3">
        <f t="shared" si="91"/>
        <v>180</v>
      </c>
      <c r="C746" s="38">
        <f t="shared" si="95"/>
        <v>68.493150684931507</v>
      </c>
      <c r="D746" s="6">
        <f t="shared" si="92"/>
        <v>180</v>
      </c>
      <c r="E746" s="6"/>
      <c r="F746" s="6">
        <f t="shared" si="93"/>
        <v>300</v>
      </c>
      <c r="G746" s="7">
        <f t="shared" si="96"/>
        <v>9</v>
      </c>
      <c r="H746" s="79" cm="1">
        <f t="array" ref="H746">INDEX(Archetypes!$F$8:$F$16,$G746)</f>
        <v>312.60000000000002</v>
      </c>
      <c r="I746" s="25">
        <f>1*(COUNTIFS($A$18:$A746,$A746,$F$18:$F746,$F746,$G$18:$G746,$G746)=1)</f>
        <v>1</v>
      </c>
      <c r="J746" s="7">
        <f t="shared" si="90"/>
        <v>1</v>
      </c>
      <c r="K746">
        <f t="shared" si="94"/>
        <v>1</v>
      </c>
    </row>
    <row r="747" spans="1:11" x14ac:dyDescent="0.35">
      <c r="A747" s="3">
        <f t="shared" si="97"/>
        <v>27500</v>
      </c>
      <c r="B747" s="3">
        <f t="shared" si="91"/>
        <v>60</v>
      </c>
      <c r="C747" s="38">
        <f t="shared" si="95"/>
        <v>75.342465753424662</v>
      </c>
      <c r="D747" s="6">
        <f t="shared" si="92"/>
        <v>75.3</v>
      </c>
      <c r="E747" s="6"/>
      <c r="F747" s="6">
        <f t="shared" si="93"/>
        <v>125.5</v>
      </c>
      <c r="G747" s="7">
        <f t="shared" si="96"/>
        <v>1</v>
      </c>
      <c r="H747" s="41" cm="1">
        <f t="array" ref="H747">INDEX(Archetypes!$F$8:$F$16,$G747)</f>
        <v>113.9</v>
      </c>
      <c r="I747" s="25">
        <f>1*(COUNTIFS($A$18:$A747,$A747,$F$18:$F747,$F747,$G$18:$G747,$G747)=1)</f>
        <v>1</v>
      </c>
      <c r="J747" s="7">
        <f t="shared" si="90"/>
        <v>0</v>
      </c>
      <c r="K747">
        <f t="shared" si="94"/>
        <v>0</v>
      </c>
    </row>
    <row r="748" spans="1:11" x14ac:dyDescent="0.35">
      <c r="A748" s="3">
        <f t="shared" si="97"/>
        <v>27500</v>
      </c>
      <c r="B748" s="3">
        <f t="shared" si="91"/>
        <v>60</v>
      </c>
      <c r="C748" s="38">
        <f t="shared" si="95"/>
        <v>75.342465753424662</v>
      </c>
      <c r="D748" s="6">
        <f t="shared" si="92"/>
        <v>75.3</v>
      </c>
      <c r="E748" s="6"/>
      <c r="F748" s="6">
        <f t="shared" si="93"/>
        <v>125.5</v>
      </c>
      <c r="G748" s="7">
        <f t="shared" si="96"/>
        <v>2</v>
      </c>
      <c r="H748" s="79" cm="1">
        <f t="array" ref="H748">INDEX(Archetypes!$F$8:$F$16,$G748)</f>
        <v>137.5</v>
      </c>
      <c r="I748" s="25">
        <f>1*(COUNTIFS($A$18:$A748,$A748,$F$18:$F748,$F748,$G$18:$G748,$G748)=1)</f>
        <v>1</v>
      </c>
      <c r="J748" s="7">
        <f t="shared" si="90"/>
        <v>1</v>
      </c>
      <c r="K748">
        <f t="shared" si="94"/>
        <v>1</v>
      </c>
    </row>
    <row r="749" spans="1:11" x14ac:dyDescent="0.35">
      <c r="A749" s="3">
        <f t="shared" si="97"/>
        <v>27500</v>
      </c>
      <c r="B749" s="3">
        <f t="shared" si="91"/>
        <v>60</v>
      </c>
      <c r="C749" s="38">
        <f t="shared" si="95"/>
        <v>75.342465753424662</v>
      </c>
      <c r="D749" s="6">
        <f t="shared" si="92"/>
        <v>75.3</v>
      </c>
      <c r="E749" s="6"/>
      <c r="F749" s="6">
        <f t="shared" si="93"/>
        <v>125.5</v>
      </c>
      <c r="G749" s="7">
        <f t="shared" si="96"/>
        <v>3</v>
      </c>
      <c r="H749" s="79" cm="1">
        <f t="array" ref="H749">INDEX(Archetypes!$F$8:$F$16,$G749)</f>
        <v>163.1</v>
      </c>
      <c r="I749" s="25">
        <f>1*(COUNTIFS($A$18:$A749,$A749,$F$18:$F749,$F749,$G$18:$G749,$G749)=1)</f>
        <v>1</v>
      </c>
      <c r="J749" s="7">
        <f t="shared" si="90"/>
        <v>1</v>
      </c>
      <c r="K749">
        <f t="shared" si="94"/>
        <v>1</v>
      </c>
    </row>
    <row r="750" spans="1:11" x14ac:dyDescent="0.35">
      <c r="A750" s="3">
        <f t="shared" si="97"/>
        <v>27500</v>
      </c>
      <c r="B750" s="3">
        <f t="shared" si="91"/>
        <v>60</v>
      </c>
      <c r="C750" s="38">
        <f t="shared" si="95"/>
        <v>75.342465753424662</v>
      </c>
      <c r="D750" s="6">
        <f t="shared" si="92"/>
        <v>75.3</v>
      </c>
      <c r="E750" s="6"/>
      <c r="F750" s="6">
        <f t="shared" si="93"/>
        <v>125.5</v>
      </c>
      <c r="G750" s="7">
        <f t="shared" si="96"/>
        <v>4</v>
      </c>
      <c r="H750" s="79" cm="1">
        <f t="array" ref="H750">INDEX(Archetypes!$F$8:$F$16,$G750)</f>
        <v>188.9</v>
      </c>
      <c r="I750" s="25">
        <f>1*(COUNTIFS($A$18:$A750,$A750,$F$18:$F750,$F750,$G$18:$G750,$G750)=1)</f>
        <v>1</v>
      </c>
      <c r="J750" s="7">
        <f t="shared" si="90"/>
        <v>1</v>
      </c>
      <c r="K750">
        <f t="shared" si="94"/>
        <v>1</v>
      </c>
    </row>
    <row r="751" spans="1:11" x14ac:dyDescent="0.35">
      <c r="A751" s="3">
        <f t="shared" si="97"/>
        <v>27500</v>
      </c>
      <c r="B751" s="3">
        <f t="shared" si="91"/>
        <v>60</v>
      </c>
      <c r="C751" s="38">
        <f t="shared" si="95"/>
        <v>75.342465753424662</v>
      </c>
      <c r="D751" s="6">
        <f t="shared" si="92"/>
        <v>75.3</v>
      </c>
      <c r="E751" s="6"/>
      <c r="F751" s="6">
        <f t="shared" si="93"/>
        <v>125.5</v>
      </c>
      <c r="G751" s="7">
        <f t="shared" si="96"/>
        <v>5</v>
      </c>
      <c r="H751" s="79" cm="1">
        <f t="array" ref="H751">INDEX(Archetypes!$F$8:$F$16,$G751)</f>
        <v>213.7</v>
      </c>
      <c r="I751" s="25">
        <f>1*(COUNTIFS($A$18:$A751,$A751,$F$18:$F751,$F751,$G$18:$G751,$G751)=1)</f>
        <v>1</v>
      </c>
      <c r="J751" s="7">
        <f t="shared" si="90"/>
        <v>1</v>
      </c>
      <c r="K751">
        <f t="shared" si="94"/>
        <v>1</v>
      </c>
    </row>
    <row r="752" spans="1:11" x14ac:dyDescent="0.35">
      <c r="A752" s="3">
        <f t="shared" si="97"/>
        <v>27500</v>
      </c>
      <c r="B752" s="3">
        <f t="shared" si="91"/>
        <v>60</v>
      </c>
      <c r="C752" s="38">
        <f t="shared" si="95"/>
        <v>75.342465753424662</v>
      </c>
      <c r="D752" s="6">
        <f t="shared" si="92"/>
        <v>75.3</v>
      </c>
      <c r="E752" s="6"/>
      <c r="F752" s="6">
        <f t="shared" si="93"/>
        <v>125.5</v>
      </c>
      <c r="G752" s="7">
        <f t="shared" si="96"/>
        <v>6</v>
      </c>
      <c r="H752" s="79" cm="1">
        <f t="array" ref="H752">INDEX(Archetypes!$F$8:$F$16,$G752)</f>
        <v>239.1</v>
      </c>
      <c r="I752" s="25">
        <f>1*(COUNTIFS($A$18:$A752,$A752,$F$18:$F752,$F752,$G$18:$G752,$G752)=1)</f>
        <v>1</v>
      </c>
      <c r="J752" s="7">
        <f t="shared" si="90"/>
        <v>1</v>
      </c>
      <c r="K752">
        <f t="shared" si="94"/>
        <v>1</v>
      </c>
    </row>
    <row r="753" spans="1:11" x14ac:dyDescent="0.35">
      <c r="A753" s="3">
        <f t="shared" si="97"/>
        <v>27500</v>
      </c>
      <c r="B753" s="3">
        <f t="shared" si="91"/>
        <v>60</v>
      </c>
      <c r="C753" s="38">
        <f t="shared" si="95"/>
        <v>75.342465753424662</v>
      </c>
      <c r="D753" s="6">
        <f t="shared" si="92"/>
        <v>75.3</v>
      </c>
      <c r="E753" s="6"/>
      <c r="F753" s="6">
        <f t="shared" si="93"/>
        <v>125.5</v>
      </c>
      <c r="G753" s="7">
        <f t="shared" si="96"/>
        <v>7</v>
      </c>
      <c r="H753" s="79" cm="1">
        <f t="array" ref="H753">INDEX(Archetypes!$F$8:$F$16,$G753)</f>
        <v>262.60000000000002</v>
      </c>
      <c r="I753" s="25">
        <f>1*(COUNTIFS($A$18:$A753,$A753,$F$18:$F753,$F753,$G$18:$G753,$G753)=1)</f>
        <v>1</v>
      </c>
      <c r="J753" s="7">
        <f t="shared" si="90"/>
        <v>1</v>
      </c>
      <c r="K753">
        <f t="shared" si="94"/>
        <v>1</v>
      </c>
    </row>
    <row r="754" spans="1:11" x14ac:dyDescent="0.35">
      <c r="A754" s="3">
        <f t="shared" si="97"/>
        <v>27500</v>
      </c>
      <c r="B754" s="3">
        <f t="shared" si="91"/>
        <v>60</v>
      </c>
      <c r="C754" s="38">
        <f t="shared" si="95"/>
        <v>75.342465753424662</v>
      </c>
      <c r="D754" s="6">
        <f t="shared" si="92"/>
        <v>75.3</v>
      </c>
      <c r="E754" s="6"/>
      <c r="F754" s="6">
        <f t="shared" si="93"/>
        <v>125.5</v>
      </c>
      <c r="G754" s="7">
        <f t="shared" si="96"/>
        <v>8</v>
      </c>
      <c r="H754" s="79" cm="1">
        <f t="array" ref="H754">INDEX(Archetypes!$F$8:$F$16,$G754)</f>
        <v>285.8</v>
      </c>
      <c r="I754" s="25">
        <f>1*(COUNTIFS($A$18:$A754,$A754,$F$18:$F754,$F754,$G$18:$G754,$G754)=1)</f>
        <v>1</v>
      </c>
      <c r="J754" s="7">
        <f t="shared" si="90"/>
        <v>1</v>
      </c>
      <c r="K754">
        <f t="shared" si="94"/>
        <v>1</v>
      </c>
    </row>
    <row r="755" spans="1:11" x14ac:dyDescent="0.35">
      <c r="A755" s="3">
        <f t="shared" si="97"/>
        <v>27500</v>
      </c>
      <c r="B755" s="3">
        <f t="shared" si="91"/>
        <v>60</v>
      </c>
      <c r="C755" s="38">
        <f t="shared" si="95"/>
        <v>75.342465753424662</v>
      </c>
      <c r="D755" s="6">
        <f t="shared" si="92"/>
        <v>75.3</v>
      </c>
      <c r="E755" s="6"/>
      <c r="F755" s="6">
        <f t="shared" si="93"/>
        <v>125.5</v>
      </c>
      <c r="G755" s="7">
        <f t="shared" si="96"/>
        <v>9</v>
      </c>
      <c r="H755" s="79" cm="1">
        <f t="array" ref="H755">INDEX(Archetypes!$F$8:$F$16,$G755)</f>
        <v>312.60000000000002</v>
      </c>
      <c r="I755" s="25">
        <f>1*(COUNTIFS($A$18:$A755,$A755,$F$18:$F755,$F755,$G$18:$G755,$G755)=1)</f>
        <v>1</v>
      </c>
      <c r="J755" s="7">
        <f t="shared" si="90"/>
        <v>1</v>
      </c>
      <c r="K755">
        <f t="shared" si="94"/>
        <v>1</v>
      </c>
    </row>
    <row r="756" spans="1:11" x14ac:dyDescent="0.35">
      <c r="A756" s="3">
        <f t="shared" si="97"/>
        <v>27500</v>
      </c>
      <c r="B756" s="3">
        <f t="shared" si="91"/>
        <v>75</v>
      </c>
      <c r="C756" s="38">
        <f t="shared" si="95"/>
        <v>75.342465753424662</v>
      </c>
      <c r="D756" s="6">
        <f t="shared" si="92"/>
        <v>75.3</v>
      </c>
      <c r="E756" s="6"/>
      <c r="F756" s="6">
        <f t="shared" si="93"/>
        <v>125.5</v>
      </c>
      <c r="G756" s="7">
        <f t="shared" si="96"/>
        <v>1</v>
      </c>
      <c r="H756" s="41" cm="1">
        <f t="array" ref="H756">INDEX(Archetypes!$F$8:$F$16,$G756)</f>
        <v>113.9</v>
      </c>
      <c r="I756" s="25">
        <f>1*(COUNTIFS($A$18:$A756,$A756,$F$18:$F756,$F756,$G$18:$G756,$G756)=1)</f>
        <v>0</v>
      </c>
      <c r="J756" s="7">
        <f t="shared" si="90"/>
        <v>0</v>
      </c>
      <c r="K756">
        <f t="shared" si="94"/>
        <v>0</v>
      </c>
    </row>
    <row r="757" spans="1:11" x14ac:dyDescent="0.35">
      <c r="A757" s="3">
        <f t="shared" si="97"/>
        <v>27500</v>
      </c>
      <c r="B757" s="3">
        <f t="shared" si="91"/>
        <v>75</v>
      </c>
      <c r="C757" s="38">
        <f t="shared" si="95"/>
        <v>75.342465753424662</v>
      </c>
      <c r="D757" s="6">
        <f t="shared" si="92"/>
        <v>75.3</v>
      </c>
      <c r="E757" s="6"/>
      <c r="F757" s="6">
        <f t="shared" si="93"/>
        <v>125.5</v>
      </c>
      <c r="G757" s="7">
        <f t="shared" si="96"/>
        <v>2</v>
      </c>
      <c r="H757" s="41" cm="1">
        <f t="array" ref="H757">INDEX(Archetypes!$F$8:$F$16,$G757)</f>
        <v>137.5</v>
      </c>
      <c r="I757" s="25">
        <f>1*(COUNTIFS($A$18:$A757,$A757,$F$18:$F757,$F757,$G$18:$G757,$G757)=1)</f>
        <v>0</v>
      </c>
      <c r="J757" s="7">
        <f t="shared" si="90"/>
        <v>1</v>
      </c>
      <c r="K757">
        <f t="shared" si="94"/>
        <v>0</v>
      </c>
    </row>
    <row r="758" spans="1:11" x14ac:dyDescent="0.35">
      <c r="A758" s="3">
        <f t="shared" si="97"/>
        <v>27500</v>
      </c>
      <c r="B758" s="3">
        <f t="shared" si="91"/>
        <v>75</v>
      </c>
      <c r="C758" s="38">
        <f t="shared" si="95"/>
        <v>75.342465753424662</v>
      </c>
      <c r="D758" s="6">
        <f t="shared" si="92"/>
        <v>75.3</v>
      </c>
      <c r="E758" s="6"/>
      <c r="F758" s="6">
        <f t="shared" si="93"/>
        <v>125.5</v>
      </c>
      <c r="G758" s="7">
        <f t="shared" si="96"/>
        <v>3</v>
      </c>
      <c r="H758" s="41" cm="1">
        <f t="array" ref="H758">INDEX(Archetypes!$F$8:$F$16,$G758)</f>
        <v>163.1</v>
      </c>
      <c r="I758" s="25">
        <f>1*(COUNTIFS($A$18:$A758,$A758,$F$18:$F758,$F758,$G$18:$G758,$G758)=1)</f>
        <v>0</v>
      </c>
      <c r="J758" s="7">
        <f t="shared" si="90"/>
        <v>1</v>
      </c>
      <c r="K758">
        <f t="shared" si="94"/>
        <v>0</v>
      </c>
    </row>
    <row r="759" spans="1:11" x14ac:dyDescent="0.35">
      <c r="A759" s="3">
        <f t="shared" si="97"/>
        <v>27500</v>
      </c>
      <c r="B759" s="3">
        <f t="shared" si="91"/>
        <v>75</v>
      </c>
      <c r="C759" s="38">
        <f t="shared" si="95"/>
        <v>75.342465753424662</v>
      </c>
      <c r="D759" s="6">
        <f t="shared" si="92"/>
        <v>75.3</v>
      </c>
      <c r="E759" s="6"/>
      <c r="F759" s="6">
        <f t="shared" si="93"/>
        <v>125.5</v>
      </c>
      <c r="G759" s="7">
        <f t="shared" si="96"/>
        <v>4</v>
      </c>
      <c r="H759" s="41" cm="1">
        <f t="array" ref="H759">INDEX(Archetypes!$F$8:$F$16,$G759)</f>
        <v>188.9</v>
      </c>
      <c r="I759" s="25">
        <f>1*(COUNTIFS($A$18:$A759,$A759,$F$18:$F759,$F759,$G$18:$G759,$G759)=1)</f>
        <v>0</v>
      </c>
      <c r="J759" s="7">
        <f t="shared" si="90"/>
        <v>1</v>
      </c>
      <c r="K759">
        <f t="shared" si="94"/>
        <v>0</v>
      </c>
    </row>
    <row r="760" spans="1:11" x14ac:dyDescent="0.35">
      <c r="A760" s="3">
        <f t="shared" si="97"/>
        <v>27500</v>
      </c>
      <c r="B760" s="3">
        <f t="shared" si="91"/>
        <v>75</v>
      </c>
      <c r="C760" s="38">
        <f t="shared" si="95"/>
        <v>75.342465753424662</v>
      </c>
      <c r="D760" s="6">
        <f t="shared" si="92"/>
        <v>75.3</v>
      </c>
      <c r="E760" s="6"/>
      <c r="F760" s="6">
        <f t="shared" si="93"/>
        <v>125.5</v>
      </c>
      <c r="G760" s="7">
        <f t="shared" si="96"/>
        <v>5</v>
      </c>
      <c r="H760" s="41" cm="1">
        <f t="array" ref="H760">INDEX(Archetypes!$F$8:$F$16,$G760)</f>
        <v>213.7</v>
      </c>
      <c r="I760" s="25">
        <f>1*(COUNTIFS($A$18:$A760,$A760,$F$18:$F760,$F760,$G$18:$G760,$G760)=1)</f>
        <v>0</v>
      </c>
      <c r="J760" s="7">
        <f t="shared" si="90"/>
        <v>1</v>
      </c>
      <c r="K760">
        <f t="shared" si="94"/>
        <v>0</v>
      </c>
    </row>
    <row r="761" spans="1:11" x14ac:dyDescent="0.35">
      <c r="A761" s="3">
        <f t="shared" si="97"/>
        <v>27500</v>
      </c>
      <c r="B761" s="3">
        <f t="shared" si="91"/>
        <v>75</v>
      </c>
      <c r="C761" s="38">
        <f t="shared" si="95"/>
        <v>75.342465753424662</v>
      </c>
      <c r="D761" s="6">
        <f t="shared" si="92"/>
        <v>75.3</v>
      </c>
      <c r="E761" s="6"/>
      <c r="F761" s="6">
        <f t="shared" si="93"/>
        <v>125.5</v>
      </c>
      <c r="G761" s="7">
        <f t="shared" si="96"/>
        <v>6</v>
      </c>
      <c r="H761" s="41" cm="1">
        <f t="array" ref="H761">INDEX(Archetypes!$F$8:$F$16,$G761)</f>
        <v>239.1</v>
      </c>
      <c r="I761" s="25">
        <f>1*(COUNTIFS($A$18:$A761,$A761,$F$18:$F761,$F761,$G$18:$G761,$G761)=1)</f>
        <v>0</v>
      </c>
      <c r="J761" s="7">
        <f t="shared" si="90"/>
        <v>1</v>
      </c>
      <c r="K761">
        <f t="shared" si="94"/>
        <v>0</v>
      </c>
    </row>
    <row r="762" spans="1:11" x14ac:dyDescent="0.35">
      <c r="A762" s="3">
        <f t="shared" si="97"/>
        <v>27500</v>
      </c>
      <c r="B762" s="3">
        <f t="shared" si="91"/>
        <v>75</v>
      </c>
      <c r="C762" s="38">
        <f t="shared" si="95"/>
        <v>75.342465753424662</v>
      </c>
      <c r="D762" s="6">
        <f t="shared" si="92"/>
        <v>75.3</v>
      </c>
      <c r="E762" s="6"/>
      <c r="F762" s="6">
        <f t="shared" si="93"/>
        <v>125.5</v>
      </c>
      <c r="G762" s="7">
        <f t="shared" si="96"/>
        <v>7</v>
      </c>
      <c r="H762" s="41" cm="1">
        <f t="array" ref="H762">INDEX(Archetypes!$F$8:$F$16,$G762)</f>
        <v>262.60000000000002</v>
      </c>
      <c r="I762" s="25">
        <f>1*(COUNTIFS($A$18:$A762,$A762,$F$18:$F762,$F762,$G$18:$G762,$G762)=1)</f>
        <v>0</v>
      </c>
      <c r="J762" s="7">
        <f t="shared" si="90"/>
        <v>1</v>
      </c>
      <c r="K762">
        <f t="shared" si="94"/>
        <v>0</v>
      </c>
    </row>
    <row r="763" spans="1:11" x14ac:dyDescent="0.35">
      <c r="A763" s="3">
        <f t="shared" si="97"/>
        <v>27500</v>
      </c>
      <c r="B763" s="3">
        <f t="shared" si="91"/>
        <v>75</v>
      </c>
      <c r="C763" s="38">
        <f t="shared" si="95"/>
        <v>75.342465753424662</v>
      </c>
      <c r="D763" s="6">
        <f t="shared" si="92"/>
        <v>75.3</v>
      </c>
      <c r="E763" s="6"/>
      <c r="F763" s="6">
        <f t="shared" si="93"/>
        <v>125.5</v>
      </c>
      <c r="G763" s="7">
        <f t="shared" si="96"/>
        <v>8</v>
      </c>
      <c r="H763" s="41" cm="1">
        <f t="array" ref="H763">INDEX(Archetypes!$F$8:$F$16,$G763)</f>
        <v>285.8</v>
      </c>
      <c r="I763" s="25">
        <f>1*(COUNTIFS($A$18:$A763,$A763,$F$18:$F763,$F763,$G$18:$G763,$G763)=1)</f>
        <v>0</v>
      </c>
      <c r="J763" s="7">
        <f t="shared" si="90"/>
        <v>1</v>
      </c>
      <c r="K763">
        <f t="shared" si="94"/>
        <v>0</v>
      </c>
    </row>
    <row r="764" spans="1:11" x14ac:dyDescent="0.35">
      <c r="A764" s="3">
        <f t="shared" si="97"/>
        <v>27500</v>
      </c>
      <c r="B764" s="3">
        <f t="shared" si="91"/>
        <v>75</v>
      </c>
      <c r="C764" s="38">
        <f t="shared" si="95"/>
        <v>75.342465753424662</v>
      </c>
      <c r="D764" s="6">
        <f t="shared" si="92"/>
        <v>75.3</v>
      </c>
      <c r="E764" s="6"/>
      <c r="F764" s="6">
        <f t="shared" si="93"/>
        <v>125.5</v>
      </c>
      <c r="G764" s="7">
        <f t="shared" si="96"/>
        <v>9</v>
      </c>
      <c r="H764" s="41" cm="1">
        <f t="array" ref="H764">INDEX(Archetypes!$F$8:$F$16,$G764)</f>
        <v>312.60000000000002</v>
      </c>
      <c r="I764" s="25">
        <f>1*(COUNTIFS($A$18:$A764,$A764,$F$18:$F764,$F764,$G$18:$G764,$G764)=1)</f>
        <v>0</v>
      </c>
      <c r="J764" s="7">
        <f t="shared" si="90"/>
        <v>1</v>
      </c>
      <c r="K764">
        <f t="shared" si="94"/>
        <v>0</v>
      </c>
    </row>
    <row r="765" spans="1:11" x14ac:dyDescent="0.35">
      <c r="A765" s="3">
        <f t="shared" si="97"/>
        <v>27500</v>
      </c>
      <c r="B765" s="3">
        <f t="shared" si="91"/>
        <v>90</v>
      </c>
      <c r="C765" s="38">
        <f t="shared" si="95"/>
        <v>75.342465753424662</v>
      </c>
      <c r="D765" s="6">
        <f t="shared" si="92"/>
        <v>90</v>
      </c>
      <c r="E765" s="6"/>
      <c r="F765" s="6">
        <f t="shared" si="93"/>
        <v>150</v>
      </c>
      <c r="G765" s="7">
        <f t="shared" si="96"/>
        <v>1</v>
      </c>
      <c r="H765" s="41" cm="1">
        <f t="array" ref="H765">INDEX(Archetypes!$F$8:$F$16,$G765)</f>
        <v>113.9</v>
      </c>
      <c r="I765" s="25">
        <f>1*(COUNTIFS($A$18:$A765,$A765,$F$18:$F765,$F765,$G$18:$G765,$G765)=1)</f>
        <v>1</v>
      </c>
      <c r="J765" s="7">
        <f t="shared" si="90"/>
        <v>0</v>
      </c>
      <c r="K765">
        <f t="shared" si="94"/>
        <v>0</v>
      </c>
    </row>
    <row r="766" spans="1:11" x14ac:dyDescent="0.35">
      <c r="A766" s="3">
        <f t="shared" si="97"/>
        <v>27500</v>
      </c>
      <c r="B766" s="3">
        <f t="shared" si="91"/>
        <v>90</v>
      </c>
      <c r="C766" s="38">
        <f t="shared" si="95"/>
        <v>75.342465753424662</v>
      </c>
      <c r="D766" s="6">
        <f t="shared" si="92"/>
        <v>90</v>
      </c>
      <c r="E766" s="6"/>
      <c r="F766" s="6">
        <f t="shared" si="93"/>
        <v>150</v>
      </c>
      <c r="G766" s="7">
        <f t="shared" si="96"/>
        <v>2</v>
      </c>
      <c r="H766" s="41" cm="1">
        <f t="array" ref="H766">INDEX(Archetypes!$F$8:$F$16,$G766)</f>
        <v>137.5</v>
      </c>
      <c r="I766" s="25">
        <f>1*(COUNTIFS($A$18:$A766,$A766,$F$18:$F766,$F766,$G$18:$G766,$G766)=1)</f>
        <v>1</v>
      </c>
      <c r="J766" s="7">
        <f t="shared" si="90"/>
        <v>0</v>
      </c>
      <c r="K766">
        <f t="shared" si="94"/>
        <v>0</v>
      </c>
    </row>
    <row r="767" spans="1:11" x14ac:dyDescent="0.35">
      <c r="A767" s="3">
        <f t="shared" si="97"/>
        <v>27500</v>
      </c>
      <c r="B767" s="3">
        <f t="shared" si="91"/>
        <v>90</v>
      </c>
      <c r="C767" s="38">
        <f t="shared" si="95"/>
        <v>75.342465753424662</v>
      </c>
      <c r="D767" s="6">
        <f t="shared" si="92"/>
        <v>90</v>
      </c>
      <c r="E767" s="6"/>
      <c r="F767" s="6">
        <f t="shared" si="93"/>
        <v>150</v>
      </c>
      <c r="G767" s="7">
        <f t="shared" si="96"/>
        <v>3</v>
      </c>
      <c r="H767" s="79" cm="1">
        <f t="array" ref="H767">INDEX(Archetypes!$F$8:$F$16,$G767)</f>
        <v>163.1</v>
      </c>
      <c r="I767" s="25">
        <f>1*(COUNTIFS($A$18:$A767,$A767,$F$18:$F767,$F767,$G$18:$G767,$G767)=1)</f>
        <v>1</v>
      </c>
      <c r="J767" s="7">
        <f t="shared" si="90"/>
        <v>1</v>
      </c>
      <c r="K767">
        <f t="shared" si="94"/>
        <v>1</v>
      </c>
    </row>
    <row r="768" spans="1:11" x14ac:dyDescent="0.35">
      <c r="A768" s="3">
        <f t="shared" si="97"/>
        <v>27500</v>
      </c>
      <c r="B768" s="3">
        <f t="shared" si="91"/>
        <v>90</v>
      </c>
      <c r="C768" s="38">
        <f t="shared" si="95"/>
        <v>75.342465753424662</v>
      </c>
      <c r="D768" s="6">
        <f t="shared" si="92"/>
        <v>90</v>
      </c>
      <c r="E768" s="6"/>
      <c r="F768" s="6">
        <f t="shared" si="93"/>
        <v>150</v>
      </c>
      <c r="G768" s="7">
        <f t="shared" si="96"/>
        <v>4</v>
      </c>
      <c r="H768" s="79" cm="1">
        <f t="array" ref="H768">INDEX(Archetypes!$F$8:$F$16,$G768)</f>
        <v>188.9</v>
      </c>
      <c r="I768" s="25">
        <f>1*(COUNTIFS($A$18:$A768,$A768,$F$18:$F768,$F768,$G$18:$G768,$G768)=1)</f>
        <v>1</v>
      </c>
      <c r="J768" s="7">
        <f t="shared" si="90"/>
        <v>1</v>
      </c>
      <c r="K768">
        <f t="shared" si="94"/>
        <v>1</v>
      </c>
    </row>
    <row r="769" spans="1:11" x14ac:dyDescent="0.35">
      <c r="A769" s="3">
        <f t="shared" si="97"/>
        <v>27500</v>
      </c>
      <c r="B769" s="3">
        <f t="shared" si="91"/>
        <v>90</v>
      </c>
      <c r="C769" s="38">
        <f t="shared" si="95"/>
        <v>75.342465753424662</v>
      </c>
      <c r="D769" s="6">
        <f t="shared" si="92"/>
        <v>90</v>
      </c>
      <c r="E769" s="6"/>
      <c r="F769" s="6">
        <f t="shared" si="93"/>
        <v>150</v>
      </c>
      <c r="G769" s="7">
        <f t="shared" si="96"/>
        <v>5</v>
      </c>
      <c r="H769" s="79" cm="1">
        <f t="array" ref="H769">INDEX(Archetypes!$F$8:$F$16,$G769)</f>
        <v>213.7</v>
      </c>
      <c r="I769" s="25">
        <f>1*(COUNTIFS($A$18:$A769,$A769,$F$18:$F769,$F769,$G$18:$G769,$G769)=1)</f>
        <v>1</v>
      </c>
      <c r="J769" s="7">
        <f t="shared" si="90"/>
        <v>1</v>
      </c>
      <c r="K769">
        <f t="shared" si="94"/>
        <v>1</v>
      </c>
    </row>
    <row r="770" spans="1:11" x14ac:dyDescent="0.35">
      <c r="A770" s="3">
        <f t="shared" si="97"/>
        <v>27500</v>
      </c>
      <c r="B770" s="3">
        <f t="shared" si="91"/>
        <v>90</v>
      </c>
      <c r="C770" s="38">
        <f t="shared" si="95"/>
        <v>75.342465753424662</v>
      </c>
      <c r="D770" s="6">
        <f t="shared" si="92"/>
        <v>90</v>
      </c>
      <c r="E770" s="6"/>
      <c r="F770" s="6">
        <f t="shared" si="93"/>
        <v>150</v>
      </c>
      <c r="G770" s="7">
        <f t="shared" si="96"/>
        <v>6</v>
      </c>
      <c r="H770" s="79" cm="1">
        <f t="array" ref="H770">INDEX(Archetypes!$F$8:$F$16,$G770)</f>
        <v>239.1</v>
      </c>
      <c r="I770" s="25">
        <f>1*(COUNTIFS($A$18:$A770,$A770,$F$18:$F770,$F770,$G$18:$G770,$G770)=1)</f>
        <v>1</v>
      </c>
      <c r="J770" s="7">
        <f t="shared" si="90"/>
        <v>1</v>
      </c>
      <c r="K770">
        <f t="shared" si="94"/>
        <v>1</v>
      </c>
    </row>
    <row r="771" spans="1:11" x14ac:dyDescent="0.35">
      <c r="A771" s="3">
        <f t="shared" si="97"/>
        <v>27500</v>
      </c>
      <c r="B771" s="3">
        <f t="shared" si="91"/>
        <v>90</v>
      </c>
      <c r="C771" s="38">
        <f t="shared" si="95"/>
        <v>75.342465753424662</v>
      </c>
      <c r="D771" s="6">
        <f t="shared" si="92"/>
        <v>90</v>
      </c>
      <c r="E771" s="6"/>
      <c r="F771" s="6">
        <f t="shared" si="93"/>
        <v>150</v>
      </c>
      <c r="G771" s="7">
        <f t="shared" si="96"/>
        <v>7</v>
      </c>
      <c r="H771" s="79" cm="1">
        <f t="array" ref="H771">INDEX(Archetypes!$F$8:$F$16,$G771)</f>
        <v>262.60000000000002</v>
      </c>
      <c r="I771" s="25">
        <f>1*(COUNTIFS($A$18:$A771,$A771,$F$18:$F771,$F771,$G$18:$G771,$G771)=1)</f>
        <v>1</v>
      </c>
      <c r="J771" s="7">
        <f t="shared" si="90"/>
        <v>1</v>
      </c>
      <c r="K771">
        <f t="shared" si="94"/>
        <v>1</v>
      </c>
    </row>
    <row r="772" spans="1:11" x14ac:dyDescent="0.35">
      <c r="A772" s="3">
        <f t="shared" si="97"/>
        <v>27500</v>
      </c>
      <c r="B772" s="3">
        <f t="shared" si="91"/>
        <v>90</v>
      </c>
      <c r="C772" s="38">
        <f t="shared" si="95"/>
        <v>75.342465753424662</v>
      </c>
      <c r="D772" s="6">
        <f t="shared" si="92"/>
        <v>90</v>
      </c>
      <c r="E772" s="6"/>
      <c r="F772" s="6">
        <f t="shared" si="93"/>
        <v>150</v>
      </c>
      <c r="G772" s="7">
        <f t="shared" si="96"/>
        <v>8</v>
      </c>
      <c r="H772" s="79" cm="1">
        <f t="array" ref="H772">INDEX(Archetypes!$F$8:$F$16,$G772)</f>
        <v>285.8</v>
      </c>
      <c r="I772" s="25">
        <f>1*(COUNTIFS($A$18:$A772,$A772,$F$18:$F772,$F772,$G$18:$G772,$G772)=1)</f>
        <v>1</v>
      </c>
      <c r="J772" s="7">
        <f t="shared" si="90"/>
        <v>1</v>
      </c>
      <c r="K772">
        <f t="shared" si="94"/>
        <v>1</v>
      </c>
    </row>
    <row r="773" spans="1:11" x14ac:dyDescent="0.35">
      <c r="A773" s="3">
        <f t="shared" si="97"/>
        <v>27500</v>
      </c>
      <c r="B773" s="3">
        <f t="shared" si="91"/>
        <v>90</v>
      </c>
      <c r="C773" s="38">
        <f t="shared" si="95"/>
        <v>75.342465753424662</v>
      </c>
      <c r="D773" s="6">
        <f t="shared" si="92"/>
        <v>90</v>
      </c>
      <c r="E773" s="6"/>
      <c r="F773" s="6">
        <f t="shared" si="93"/>
        <v>150</v>
      </c>
      <c r="G773" s="7">
        <f t="shared" si="96"/>
        <v>9</v>
      </c>
      <c r="H773" s="79" cm="1">
        <f t="array" ref="H773">INDEX(Archetypes!$F$8:$F$16,$G773)</f>
        <v>312.60000000000002</v>
      </c>
      <c r="I773" s="25">
        <f>1*(COUNTIFS($A$18:$A773,$A773,$F$18:$F773,$F773,$G$18:$G773,$G773)=1)</f>
        <v>1</v>
      </c>
      <c r="J773" s="7">
        <f t="shared" si="90"/>
        <v>1</v>
      </c>
      <c r="K773">
        <f t="shared" si="94"/>
        <v>1</v>
      </c>
    </row>
    <row r="774" spans="1:11" x14ac:dyDescent="0.35">
      <c r="A774" s="3">
        <f t="shared" si="97"/>
        <v>27500</v>
      </c>
      <c r="B774" s="3">
        <f t="shared" si="91"/>
        <v>105</v>
      </c>
      <c r="C774" s="38">
        <f t="shared" si="95"/>
        <v>75.342465753424662</v>
      </c>
      <c r="D774" s="6">
        <f t="shared" si="92"/>
        <v>105</v>
      </c>
      <c r="E774" s="6"/>
      <c r="F774" s="6">
        <f t="shared" si="93"/>
        <v>175</v>
      </c>
      <c r="G774" s="7">
        <f t="shared" si="96"/>
        <v>1</v>
      </c>
      <c r="H774" s="41" cm="1">
        <f t="array" ref="H774">INDEX(Archetypes!$F$8:$F$16,$G774)</f>
        <v>113.9</v>
      </c>
      <c r="I774" s="25">
        <f>1*(COUNTIFS($A$18:$A774,$A774,$F$18:$F774,$F774,$G$18:$G774,$G774)=1)</f>
        <v>1</v>
      </c>
      <c r="J774" s="7">
        <f t="shared" si="90"/>
        <v>0</v>
      </c>
      <c r="K774">
        <f t="shared" si="94"/>
        <v>0</v>
      </c>
    </row>
    <row r="775" spans="1:11" x14ac:dyDescent="0.35">
      <c r="A775" s="3">
        <f t="shared" si="97"/>
        <v>27500</v>
      </c>
      <c r="B775" s="3">
        <f t="shared" si="91"/>
        <v>105</v>
      </c>
      <c r="C775" s="38">
        <f t="shared" si="95"/>
        <v>75.342465753424662</v>
      </c>
      <c r="D775" s="6">
        <f t="shared" si="92"/>
        <v>105</v>
      </c>
      <c r="E775" s="6"/>
      <c r="F775" s="6">
        <f t="shared" si="93"/>
        <v>175</v>
      </c>
      <c r="G775" s="7">
        <f t="shared" si="96"/>
        <v>2</v>
      </c>
      <c r="H775" s="41" cm="1">
        <f t="array" ref="H775">INDEX(Archetypes!$F$8:$F$16,$G775)</f>
        <v>137.5</v>
      </c>
      <c r="I775" s="25">
        <f>1*(COUNTIFS($A$18:$A775,$A775,$F$18:$F775,$F775,$G$18:$G775,$G775)=1)</f>
        <v>1</v>
      </c>
      <c r="J775" s="7">
        <f t="shared" si="90"/>
        <v>0</v>
      </c>
      <c r="K775">
        <f t="shared" si="94"/>
        <v>0</v>
      </c>
    </row>
    <row r="776" spans="1:11" x14ac:dyDescent="0.35">
      <c r="A776" s="3">
        <f t="shared" si="97"/>
        <v>27500</v>
      </c>
      <c r="B776" s="3">
        <f t="shared" si="91"/>
        <v>105</v>
      </c>
      <c r="C776" s="38">
        <f t="shared" si="95"/>
        <v>75.342465753424662</v>
      </c>
      <c r="D776" s="6">
        <f t="shared" si="92"/>
        <v>105</v>
      </c>
      <c r="E776" s="6"/>
      <c r="F776" s="6">
        <f t="shared" si="93"/>
        <v>175</v>
      </c>
      <c r="G776" s="7">
        <f t="shared" si="96"/>
        <v>3</v>
      </c>
      <c r="H776" s="41" cm="1">
        <f t="array" ref="H776">INDEX(Archetypes!$F$8:$F$16,$G776)</f>
        <v>163.1</v>
      </c>
      <c r="I776" s="25">
        <f>1*(COUNTIFS($A$18:$A776,$A776,$F$18:$F776,$F776,$G$18:$G776,$G776)=1)</f>
        <v>1</v>
      </c>
      <c r="J776" s="7">
        <f t="shared" si="90"/>
        <v>0</v>
      </c>
      <c r="K776">
        <f t="shared" si="94"/>
        <v>0</v>
      </c>
    </row>
    <row r="777" spans="1:11" x14ac:dyDescent="0.35">
      <c r="A777" s="3">
        <f t="shared" si="97"/>
        <v>27500</v>
      </c>
      <c r="B777" s="3">
        <f t="shared" si="91"/>
        <v>105</v>
      </c>
      <c r="C777" s="38">
        <f t="shared" si="95"/>
        <v>75.342465753424662</v>
      </c>
      <c r="D777" s="6">
        <f t="shared" si="92"/>
        <v>105</v>
      </c>
      <c r="E777" s="6"/>
      <c r="F777" s="6">
        <f t="shared" si="93"/>
        <v>175</v>
      </c>
      <c r="G777" s="7">
        <f t="shared" si="96"/>
        <v>4</v>
      </c>
      <c r="H777" s="79" cm="1">
        <f t="array" ref="H777">INDEX(Archetypes!$F$8:$F$16,$G777)</f>
        <v>188.9</v>
      </c>
      <c r="I777" s="25">
        <f>1*(COUNTIFS($A$18:$A777,$A777,$F$18:$F777,$F777,$G$18:$G777,$G777)=1)</f>
        <v>1</v>
      </c>
      <c r="J777" s="7">
        <f t="shared" si="90"/>
        <v>1</v>
      </c>
      <c r="K777">
        <f t="shared" si="94"/>
        <v>1</v>
      </c>
    </row>
    <row r="778" spans="1:11" x14ac:dyDescent="0.35">
      <c r="A778" s="3">
        <f t="shared" si="97"/>
        <v>27500</v>
      </c>
      <c r="B778" s="3">
        <f t="shared" si="91"/>
        <v>105</v>
      </c>
      <c r="C778" s="38">
        <f t="shared" si="95"/>
        <v>75.342465753424662</v>
      </c>
      <c r="D778" s="6">
        <f t="shared" si="92"/>
        <v>105</v>
      </c>
      <c r="E778" s="6"/>
      <c r="F778" s="6">
        <f t="shared" si="93"/>
        <v>175</v>
      </c>
      <c r="G778" s="7">
        <f t="shared" si="96"/>
        <v>5</v>
      </c>
      <c r="H778" s="79" cm="1">
        <f t="array" ref="H778">INDEX(Archetypes!$F$8:$F$16,$G778)</f>
        <v>213.7</v>
      </c>
      <c r="I778" s="25">
        <f>1*(COUNTIFS($A$18:$A778,$A778,$F$18:$F778,$F778,$G$18:$G778,$G778)=1)</f>
        <v>1</v>
      </c>
      <c r="J778" s="7">
        <f t="shared" si="90"/>
        <v>1</v>
      </c>
      <c r="K778">
        <f t="shared" si="94"/>
        <v>1</v>
      </c>
    </row>
    <row r="779" spans="1:11" x14ac:dyDescent="0.35">
      <c r="A779" s="3">
        <f t="shared" si="97"/>
        <v>27500</v>
      </c>
      <c r="B779" s="3">
        <f t="shared" si="91"/>
        <v>105</v>
      </c>
      <c r="C779" s="38">
        <f t="shared" si="95"/>
        <v>75.342465753424662</v>
      </c>
      <c r="D779" s="6">
        <f t="shared" si="92"/>
        <v>105</v>
      </c>
      <c r="E779" s="6"/>
      <c r="F779" s="6">
        <f t="shared" si="93"/>
        <v>175</v>
      </c>
      <c r="G779" s="7">
        <f t="shared" si="96"/>
        <v>6</v>
      </c>
      <c r="H779" s="79" cm="1">
        <f t="array" ref="H779">INDEX(Archetypes!$F$8:$F$16,$G779)</f>
        <v>239.1</v>
      </c>
      <c r="I779" s="25">
        <f>1*(COUNTIFS($A$18:$A779,$A779,$F$18:$F779,$F779,$G$18:$G779,$G779)=1)</f>
        <v>1</v>
      </c>
      <c r="J779" s="7">
        <f t="shared" si="90"/>
        <v>1</v>
      </c>
      <c r="K779">
        <f t="shared" si="94"/>
        <v>1</v>
      </c>
    </row>
    <row r="780" spans="1:11" x14ac:dyDescent="0.35">
      <c r="A780" s="3">
        <f t="shared" si="97"/>
        <v>27500</v>
      </c>
      <c r="B780" s="3">
        <f t="shared" si="91"/>
        <v>105</v>
      </c>
      <c r="C780" s="38">
        <f t="shared" si="95"/>
        <v>75.342465753424662</v>
      </c>
      <c r="D780" s="6">
        <f t="shared" si="92"/>
        <v>105</v>
      </c>
      <c r="E780" s="6"/>
      <c r="F780" s="6">
        <f t="shared" si="93"/>
        <v>175</v>
      </c>
      <c r="G780" s="7">
        <f t="shared" si="96"/>
        <v>7</v>
      </c>
      <c r="H780" s="79" cm="1">
        <f t="array" ref="H780">INDEX(Archetypes!$F$8:$F$16,$G780)</f>
        <v>262.60000000000002</v>
      </c>
      <c r="I780" s="25">
        <f>1*(COUNTIFS($A$18:$A780,$A780,$F$18:$F780,$F780,$G$18:$G780,$G780)=1)</f>
        <v>1</v>
      </c>
      <c r="J780" s="7">
        <f t="shared" si="90"/>
        <v>1</v>
      </c>
      <c r="K780">
        <f t="shared" si="94"/>
        <v>1</v>
      </c>
    </row>
    <row r="781" spans="1:11" x14ac:dyDescent="0.35">
      <c r="A781" s="3">
        <f t="shared" si="97"/>
        <v>27500</v>
      </c>
      <c r="B781" s="3">
        <f t="shared" si="91"/>
        <v>105</v>
      </c>
      <c r="C781" s="38">
        <f t="shared" si="95"/>
        <v>75.342465753424662</v>
      </c>
      <c r="D781" s="6">
        <f t="shared" si="92"/>
        <v>105</v>
      </c>
      <c r="E781" s="6"/>
      <c r="F781" s="6">
        <f t="shared" si="93"/>
        <v>175</v>
      </c>
      <c r="G781" s="7">
        <f t="shared" si="96"/>
        <v>8</v>
      </c>
      <c r="H781" s="79" cm="1">
        <f t="array" ref="H781">INDEX(Archetypes!$F$8:$F$16,$G781)</f>
        <v>285.8</v>
      </c>
      <c r="I781" s="25">
        <f>1*(COUNTIFS($A$18:$A781,$A781,$F$18:$F781,$F781,$G$18:$G781,$G781)=1)</f>
        <v>1</v>
      </c>
      <c r="J781" s="7">
        <f t="shared" si="90"/>
        <v>1</v>
      </c>
      <c r="K781">
        <f t="shared" si="94"/>
        <v>1</v>
      </c>
    </row>
    <row r="782" spans="1:11" x14ac:dyDescent="0.35">
      <c r="A782" s="3">
        <f t="shared" si="97"/>
        <v>27500</v>
      </c>
      <c r="B782" s="3">
        <f t="shared" si="91"/>
        <v>105</v>
      </c>
      <c r="C782" s="38">
        <f t="shared" si="95"/>
        <v>75.342465753424662</v>
      </c>
      <c r="D782" s="6">
        <f t="shared" si="92"/>
        <v>105</v>
      </c>
      <c r="E782" s="6"/>
      <c r="F782" s="6">
        <f t="shared" si="93"/>
        <v>175</v>
      </c>
      <c r="G782" s="7">
        <f t="shared" si="96"/>
        <v>9</v>
      </c>
      <c r="H782" s="79" cm="1">
        <f t="array" ref="H782">INDEX(Archetypes!$F$8:$F$16,$G782)</f>
        <v>312.60000000000002</v>
      </c>
      <c r="I782" s="25">
        <f>1*(COUNTIFS($A$18:$A782,$A782,$F$18:$F782,$F782,$G$18:$G782,$G782)=1)</f>
        <v>1</v>
      </c>
      <c r="J782" s="7">
        <f t="shared" si="90"/>
        <v>1</v>
      </c>
      <c r="K782">
        <f t="shared" si="94"/>
        <v>1</v>
      </c>
    </row>
    <row r="783" spans="1:11" x14ac:dyDescent="0.35">
      <c r="A783" s="3">
        <f t="shared" si="97"/>
        <v>27500</v>
      </c>
      <c r="B783" s="3">
        <f t="shared" si="91"/>
        <v>120</v>
      </c>
      <c r="C783" s="38">
        <f t="shared" si="95"/>
        <v>75.342465753424662</v>
      </c>
      <c r="D783" s="6">
        <f t="shared" si="92"/>
        <v>120</v>
      </c>
      <c r="E783" s="6"/>
      <c r="F783" s="6">
        <f t="shared" si="93"/>
        <v>200</v>
      </c>
      <c r="G783" s="7">
        <f t="shared" si="96"/>
        <v>1</v>
      </c>
      <c r="H783" s="41" cm="1">
        <f t="array" ref="H783">INDEX(Archetypes!$F$8:$F$16,$G783)</f>
        <v>113.9</v>
      </c>
      <c r="I783" s="25">
        <f>1*(COUNTIFS($A$18:$A783,$A783,$F$18:$F783,$F783,$G$18:$G783,$G783)=1)</f>
        <v>1</v>
      </c>
      <c r="J783" s="7">
        <f t="shared" si="90"/>
        <v>0</v>
      </c>
      <c r="K783">
        <f t="shared" si="94"/>
        <v>0</v>
      </c>
    </row>
    <row r="784" spans="1:11" x14ac:dyDescent="0.35">
      <c r="A784" s="3">
        <f t="shared" si="97"/>
        <v>27500</v>
      </c>
      <c r="B784" s="3">
        <f t="shared" si="91"/>
        <v>120</v>
      </c>
      <c r="C784" s="38">
        <f t="shared" si="95"/>
        <v>75.342465753424662</v>
      </c>
      <c r="D784" s="6">
        <f t="shared" si="92"/>
        <v>120</v>
      </c>
      <c r="E784" s="6"/>
      <c r="F784" s="6">
        <f t="shared" si="93"/>
        <v>200</v>
      </c>
      <c r="G784" s="7">
        <f t="shared" si="96"/>
        <v>2</v>
      </c>
      <c r="H784" s="41" cm="1">
        <f t="array" ref="H784">INDEX(Archetypes!$F$8:$F$16,$G784)</f>
        <v>137.5</v>
      </c>
      <c r="I784" s="25">
        <f>1*(COUNTIFS($A$18:$A784,$A784,$F$18:$F784,$F784,$G$18:$G784,$G784)=1)</f>
        <v>1</v>
      </c>
      <c r="J784" s="7">
        <f t="shared" si="90"/>
        <v>0</v>
      </c>
      <c r="K784">
        <f t="shared" si="94"/>
        <v>0</v>
      </c>
    </row>
    <row r="785" spans="1:11" x14ac:dyDescent="0.35">
      <c r="A785" s="3">
        <f t="shared" si="97"/>
        <v>27500</v>
      </c>
      <c r="B785" s="3">
        <f t="shared" si="91"/>
        <v>120</v>
      </c>
      <c r="C785" s="38">
        <f t="shared" si="95"/>
        <v>75.342465753424662</v>
      </c>
      <c r="D785" s="6">
        <f t="shared" si="92"/>
        <v>120</v>
      </c>
      <c r="E785" s="6"/>
      <c r="F785" s="6">
        <f t="shared" si="93"/>
        <v>200</v>
      </c>
      <c r="G785" s="7">
        <f t="shared" si="96"/>
        <v>3</v>
      </c>
      <c r="H785" s="41" cm="1">
        <f t="array" ref="H785">INDEX(Archetypes!$F$8:$F$16,$G785)</f>
        <v>163.1</v>
      </c>
      <c r="I785" s="25">
        <f>1*(COUNTIFS($A$18:$A785,$A785,$F$18:$F785,$F785,$G$18:$G785,$G785)=1)</f>
        <v>1</v>
      </c>
      <c r="J785" s="7">
        <f t="shared" si="90"/>
        <v>0</v>
      </c>
      <c r="K785">
        <f t="shared" si="94"/>
        <v>0</v>
      </c>
    </row>
    <row r="786" spans="1:11" x14ac:dyDescent="0.35">
      <c r="A786" s="3">
        <f t="shared" si="97"/>
        <v>27500</v>
      </c>
      <c r="B786" s="3">
        <f t="shared" si="91"/>
        <v>120</v>
      </c>
      <c r="C786" s="38">
        <f t="shared" si="95"/>
        <v>75.342465753424662</v>
      </c>
      <c r="D786" s="6">
        <f t="shared" si="92"/>
        <v>120</v>
      </c>
      <c r="E786" s="6"/>
      <c r="F786" s="6">
        <f t="shared" si="93"/>
        <v>200</v>
      </c>
      <c r="G786" s="7">
        <f t="shared" si="96"/>
        <v>4</v>
      </c>
      <c r="H786" s="41" cm="1">
        <f t="array" ref="H786">INDEX(Archetypes!$F$8:$F$16,$G786)</f>
        <v>188.9</v>
      </c>
      <c r="I786" s="25">
        <f>1*(COUNTIFS($A$18:$A786,$A786,$F$18:$F786,$F786,$G$18:$G786,$G786)=1)</f>
        <v>1</v>
      </c>
      <c r="J786" s="7">
        <f t="shared" ref="J786:J849" si="98">1*(H786&gt;=F786)</f>
        <v>0</v>
      </c>
      <c r="K786">
        <f t="shared" si="94"/>
        <v>0</v>
      </c>
    </row>
    <row r="787" spans="1:11" x14ac:dyDescent="0.35">
      <c r="A787" s="3">
        <f t="shared" si="97"/>
        <v>27500</v>
      </c>
      <c r="B787" s="3">
        <f t="shared" ref="B787:B850" si="99">IF(G786=9,IF(B786=180,60,B786+15),B786)</f>
        <v>120</v>
      </c>
      <c r="C787" s="38">
        <f t="shared" si="95"/>
        <v>75.342465753424662</v>
      </c>
      <c r="D787" s="6">
        <f t="shared" ref="D787:D850" si="100">ROUND(MAX(B787,A787/365),1)</f>
        <v>120</v>
      </c>
      <c r="E787" s="6"/>
      <c r="F787" s="6">
        <f t="shared" ref="F787:F850" si="101">ROUND(D787/0.6,1)</f>
        <v>200</v>
      </c>
      <c r="G787" s="7">
        <f t="shared" si="96"/>
        <v>5</v>
      </c>
      <c r="H787" s="79" cm="1">
        <f t="array" ref="H787">INDEX(Archetypes!$F$8:$F$16,$G787)</f>
        <v>213.7</v>
      </c>
      <c r="I787" s="25">
        <f>1*(COUNTIFS($A$18:$A787,$A787,$F$18:$F787,$F787,$G$18:$G787,$G787)=1)</f>
        <v>1</v>
      </c>
      <c r="J787" s="7">
        <f t="shared" si="98"/>
        <v>1</v>
      </c>
      <c r="K787">
        <f t="shared" ref="K787:K850" si="102">I787*J787</f>
        <v>1</v>
      </c>
    </row>
    <row r="788" spans="1:11" x14ac:dyDescent="0.35">
      <c r="A788" s="3">
        <f t="shared" si="97"/>
        <v>27500</v>
      </c>
      <c r="B788" s="3">
        <f t="shared" si="99"/>
        <v>120</v>
      </c>
      <c r="C788" s="38">
        <f t="shared" ref="C788:C851" si="103">A788/365</f>
        <v>75.342465753424662</v>
      </c>
      <c r="D788" s="6">
        <f t="shared" si="100"/>
        <v>120</v>
      </c>
      <c r="E788" s="6"/>
      <c r="F788" s="6">
        <f t="shared" si="101"/>
        <v>200</v>
      </c>
      <c r="G788" s="7">
        <f t="shared" ref="G788:G851" si="104">IF(G787=9,1,G787+1)</f>
        <v>6</v>
      </c>
      <c r="H788" s="79" cm="1">
        <f t="array" ref="H788">INDEX(Archetypes!$F$8:$F$16,$G788)</f>
        <v>239.1</v>
      </c>
      <c r="I788" s="25">
        <f>1*(COUNTIFS($A$18:$A788,$A788,$F$18:$F788,$F788,$G$18:$G788,$G788)=1)</f>
        <v>1</v>
      </c>
      <c r="J788" s="7">
        <f t="shared" si="98"/>
        <v>1</v>
      </c>
      <c r="K788">
        <f t="shared" si="102"/>
        <v>1</v>
      </c>
    </row>
    <row r="789" spans="1:11" x14ac:dyDescent="0.35">
      <c r="A789" s="3">
        <f t="shared" ref="A789:A852" si="105">IF(G788=9,IF(B783=180,IF(A788=40000,2500,A788+2500),A788),A788)</f>
        <v>27500</v>
      </c>
      <c r="B789" s="3">
        <f t="shared" si="99"/>
        <v>120</v>
      </c>
      <c r="C789" s="38">
        <f t="shared" si="103"/>
        <v>75.342465753424662</v>
      </c>
      <c r="D789" s="6">
        <f t="shared" si="100"/>
        <v>120</v>
      </c>
      <c r="E789" s="6"/>
      <c r="F789" s="6">
        <f t="shared" si="101"/>
        <v>200</v>
      </c>
      <c r="G789" s="7">
        <f t="shared" si="104"/>
        <v>7</v>
      </c>
      <c r="H789" s="79" cm="1">
        <f t="array" ref="H789">INDEX(Archetypes!$F$8:$F$16,$G789)</f>
        <v>262.60000000000002</v>
      </c>
      <c r="I789" s="25">
        <f>1*(COUNTIFS($A$18:$A789,$A789,$F$18:$F789,$F789,$G$18:$G789,$G789)=1)</f>
        <v>1</v>
      </c>
      <c r="J789" s="7">
        <f t="shared" si="98"/>
        <v>1</v>
      </c>
      <c r="K789">
        <f t="shared" si="102"/>
        <v>1</v>
      </c>
    </row>
    <row r="790" spans="1:11" x14ac:dyDescent="0.35">
      <c r="A790" s="3">
        <f t="shared" si="105"/>
        <v>27500</v>
      </c>
      <c r="B790" s="3">
        <f t="shared" si="99"/>
        <v>120</v>
      </c>
      <c r="C790" s="38">
        <f t="shared" si="103"/>
        <v>75.342465753424662</v>
      </c>
      <c r="D790" s="6">
        <f t="shared" si="100"/>
        <v>120</v>
      </c>
      <c r="E790" s="6"/>
      <c r="F790" s="6">
        <f t="shared" si="101"/>
        <v>200</v>
      </c>
      <c r="G790" s="7">
        <f t="shared" si="104"/>
        <v>8</v>
      </c>
      <c r="H790" s="79" cm="1">
        <f t="array" ref="H790">INDEX(Archetypes!$F$8:$F$16,$G790)</f>
        <v>285.8</v>
      </c>
      <c r="I790" s="25">
        <f>1*(COUNTIFS($A$18:$A790,$A790,$F$18:$F790,$F790,$G$18:$G790,$G790)=1)</f>
        <v>1</v>
      </c>
      <c r="J790" s="7">
        <f t="shared" si="98"/>
        <v>1</v>
      </c>
      <c r="K790">
        <f t="shared" si="102"/>
        <v>1</v>
      </c>
    </row>
    <row r="791" spans="1:11" x14ac:dyDescent="0.35">
      <c r="A791" s="3">
        <f t="shared" si="105"/>
        <v>27500</v>
      </c>
      <c r="B791" s="3">
        <f t="shared" si="99"/>
        <v>120</v>
      </c>
      <c r="C791" s="38">
        <f t="shared" si="103"/>
        <v>75.342465753424662</v>
      </c>
      <c r="D791" s="6">
        <f t="shared" si="100"/>
        <v>120</v>
      </c>
      <c r="E791" s="6"/>
      <c r="F791" s="6">
        <f t="shared" si="101"/>
        <v>200</v>
      </c>
      <c r="G791" s="7">
        <f t="shared" si="104"/>
        <v>9</v>
      </c>
      <c r="H791" s="79" cm="1">
        <f t="array" ref="H791">INDEX(Archetypes!$F$8:$F$16,$G791)</f>
        <v>312.60000000000002</v>
      </c>
      <c r="I791" s="25">
        <f>1*(COUNTIFS($A$18:$A791,$A791,$F$18:$F791,$F791,$G$18:$G791,$G791)=1)</f>
        <v>1</v>
      </c>
      <c r="J791" s="7">
        <f t="shared" si="98"/>
        <v>1</v>
      </c>
      <c r="K791">
        <f t="shared" si="102"/>
        <v>1</v>
      </c>
    </row>
    <row r="792" spans="1:11" x14ac:dyDescent="0.35">
      <c r="A792" s="3">
        <f t="shared" si="105"/>
        <v>27500</v>
      </c>
      <c r="B792" s="3">
        <f t="shared" si="99"/>
        <v>135</v>
      </c>
      <c r="C792" s="38">
        <f t="shared" si="103"/>
        <v>75.342465753424662</v>
      </c>
      <c r="D792" s="6">
        <f t="shared" si="100"/>
        <v>135</v>
      </c>
      <c r="E792" s="6"/>
      <c r="F792" s="6">
        <f t="shared" si="101"/>
        <v>225</v>
      </c>
      <c r="G792" s="7">
        <f t="shared" si="104"/>
        <v>1</v>
      </c>
      <c r="H792" s="41" cm="1">
        <f t="array" ref="H792">INDEX(Archetypes!$F$8:$F$16,$G792)</f>
        <v>113.9</v>
      </c>
      <c r="I792" s="25">
        <f>1*(COUNTIFS($A$18:$A792,$A792,$F$18:$F792,$F792,$G$18:$G792,$G792)=1)</f>
        <v>1</v>
      </c>
      <c r="J792" s="7">
        <f t="shared" si="98"/>
        <v>0</v>
      </c>
      <c r="K792">
        <f t="shared" si="102"/>
        <v>0</v>
      </c>
    </row>
    <row r="793" spans="1:11" x14ac:dyDescent="0.35">
      <c r="A793" s="3">
        <f t="shared" si="105"/>
        <v>27500</v>
      </c>
      <c r="B793" s="3">
        <f t="shared" si="99"/>
        <v>135</v>
      </c>
      <c r="C793" s="38">
        <f t="shared" si="103"/>
        <v>75.342465753424662</v>
      </c>
      <c r="D793" s="6">
        <f t="shared" si="100"/>
        <v>135</v>
      </c>
      <c r="E793" s="6"/>
      <c r="F793" s="6">
        <f t="shared" si="101"/>
        <v>225</v>
      </c>
      <c r="G793" s="7">
        <f t="shared" si="104"/>
        <v>2</v>
      </c>
      <c r="H793" s="41" cm="1">
        <f t="array" ref="H793">INDEX(Archetypes!$F$8:$F$16,$G793)</f>
        <v>137.5</v>
      </c>
      <c r="I793" s="25">
        <f>1*(COUNTIFS($A$18:$A793,$A793,$F$18:$F793,$F793,$G$18:$G793,$G793)=1)</f>
        <v>1</v>
      </c>
      <c r="J793" s="7">
        <f t="shared" si="98"/>
        <v>0</v>
      </c>
      <c r="K793">
        <f t="shared" si="102"/>
        <v>0</v>
      </c>
    </row>
    <row r="794" spans="1:11" x14ac:dyDescent="0.35">
      <c r="A794" s="3">
        <f t="shared" si="105"/>
        <v>27500</v>
      </c>
      <c r="B794" s="3">
        <f t="shared" si="99"/>
        <v>135</v>
      </c>
      <c r="C794" s="38">
        <f t="shared" si="103"/>
        <v>75.342465753424662</v>
      </c>
      <c r="D794" s="6">
        <f t="shared" si="100"/>
        <v>135</v>
      </c>
      <c r="E794" s="6"/>
      <c r="F794" s="6">
        <f t="shared" si="101"/>
        <v>225</v>
      </c>
      <c r="G794" s="7">
        <f t="shared" si="104"/>
        <v>3</v>
      </c>
      <c r="H794" s="41" cm="1">
        <f t="array" ref="H794">INDEX(Archetypes!$F$8:$F$16,$G794)</f>
        <v>163.1</v>
      </c>
      <c r="I794" s="25">
        <f>1*(COUNTIFS($A$18:$A794,$A794,$F$18:$F794,$F794,$G$18:$G794,$G794)=1)</f>
        <v>1</v>
      </c>
      <c r="J794" s="7">
        <f t="shared" si="98"/>
        <v>0</v>
      </c>
      <c r="K794">
        <f t="shared" si="102"/>
        <v>0</v>
      </c>
    </row>
    <row r="795" spans="1:11" x14ac:dyDescent="0.35">
      <c r="A795" s="3">
        <f t="shared" si="105"/>
        <v>27500</v>
      </c>
      <c r="B795" s="3">
        <f t="shared" si="99"/>
        <v>135</v>
      </c>
      <c r="C795" s="38">
        <f t="shared" si="103"/>
        <v>75.342465753424662</v>
      </c>
      <c r="D795" s="6">
        <f t="shared" si="100"/>
        <v>135</v>
      </c>
      <c r="E795" s="6"/>
      <c r="F795" s="6">
        <f t="shared" si="101"/>
        <v>225</v>
      </c>
      <c r="G795" s="7">
        <f t="shared" si="104"/>
        <v>4</v>
      </c>
      <c r="H795" s="41" cm="1">
        <f t="array" ref="H795">INDEX(Archetypes!$F$8:$F$16,$G795)</f>
        <v>188.9</v>
      </c>
      <c r="I795" s="25">
        <f>1*(COUNTIFS($A$18:$A795,$A795,$F$18:$F795,$F795,$G$18:$G795,$G795)=1)</f>
        <v>1</v>
      </c>
      <c r="J795" s="7">
        <f t="shared" si="98"/>
        <v>0</v>
      </c>
      <c r="K795">
        <f t="shared" si="102"/>
        <v>0</v>
      </c>
    </row>
    <row r="796" spans="1:11" x14ac:dyDescent="0.35">
      <c r="A796" s="3">
        <f t="shared" si="105"/>
        <v>27500</v>
      </c>
      <c r="B796" s="3">
        <f t="shared" si="99"/>
        <v>135</v>
      </c>
      <c r="C796" s="38">
        <f t="shared" si="103"/>
        <v>75.342465753424662</v>
      </c>
      <c r="D796" s="6">
        <f t="shared" si="100"/>
        <v>135</v>
      </c>
      <c r="E796" s="6"/>
      <c r="F796" s="6">
        <f t="shared" si="101"/>
        <v>225</v>
      </c>
      <c r="G796" s="7">
        <f t="shared" si="104"/>
        <v>5</v>
      </c>
      <c r="H796" s="41" cm="1">
        <f t="array" ref="H796">INDEX(Archetypes!$F$8:$F$16,$G796)</f>
        <v>213.7</v>
      </c>
      <c r="I796" s="25">
        <f>1*(COUNTIFS($A$18:$A796,$A796,$F$18:$F796,$F796,$G$18:$G796,$G796)=1)</f>
        <v>1</v>
      </c>
      <c r="J796" s="7">
        <f t="shared" si="98"/>
        <v>0</v>
      </c>
      <c r="K796">
        <f t="shared" si="102"/>
        <v>0</v>
      </c>
    </row>
    <row r="797" spans="1:11" x14ac:dyDescent="0.35">
      <c r="A797" s="3">
        <f t="shared" si="105"/>
        <v>27500</v>
      </c>
      <c r="B797" s="3">
        <f t="shared" si="99"/>
        <v>135</v>
      </c>
      <c r="C797" s="38">
        <f t="shared" si="103"/>
        <v>75.342465753424662</v>
      </c>
      <c r="D797" s="6">
        <f t="shared" si="100"/>
        <v>135</v>
      </c>
      <c r="E797" s="6"/>
      <c r="F797" s="6">
        <f t="shared" si="101"/>
        <v>225</v>
      </c>
      <c r="G797" s="7">
        <f t="shared" si="104"/>
        <v>6</v>
      </c>
      <c r="H797" s="79" cm="1">
        <f t="array" ref="H797">INDEX(Archetypes!$F$8:$F$16,$G797)</f>
        <v>239.1</v>
      </c>
      <c r="I797" s="25">
        <f>1*(COUNTIFS($A$18:$A797,$A797,$F$18:$F797,$F797,$G$18:$G797,$G797)=1)</f>
        <v>1</v>
      </c>
      <c r="J797" s="7">
        <f t="shared" si="98"/>
        <v>1</v>
      </c>
      <c r="K797">
        <f t="shared" si="102"/>
        <v>1</v>
      </c>
    </row>
    <row r="798" spans="1:11" x14ac:dyDescent="0.35">
      <c r="A798" s="3">
        <f t="shared" si="105"/>
        <v>27500</v>
      </c>
      <c r="B798" s="3">
        <f t="shared" si="99"/>
        <v>135</v>
      </c>
      <c r="C798" s="38">
        <f t="shared" si="103"/>
        <v>75.342465753424662</v>
      </c>
      <c r="D798" s="6">
        <f t="shared" si="100"/>
        <v>135</v>
      </c>
      <c r="E798" s="6"/>
      <c r="F798" s="6">
        <f t="shared" si="101"/>
        <v>225</v>
      </c>
      <c r="G798" s="7">
        <f t="shared" si="104"/>
        <v>7</v>
      </c>
      <c r="H798" s="79" cm="1">
        <f t="array" ref="H798">INDEX(Archetypes!$F$8:$F$16,$G798)</f>
        <v>262.60000000000002</v>
      </c>
      <c r="I798" s="25">
        <f>1*(COUNTIFS($A$18:$A798,$A798,$F$18:$F798,$F798,$G$18:$G798,$G798)=1)</f>
        <v>1</v>
      </c>
      <c r="J798" s="7">
        <f t="shared" si="98"/>
        <v>1</v>
      </c>
      <c r="K798">
        <f t="shared" si="102"/>
        <v>1</v>
      </c>
    </row>
    <row r="799" spans="1:11" x14ac:dyDescent="0.35">
      <c r="A799" s="3">
        <f t="shared" si="105"/>
        <v>27500</v>
      </c>
      <c r="B799" s="3">
        <f t="shared" si="99"/>
        <v>135</v>
      </c>
      <c r="C799" s="38">
        <f t="shared" si="103"/>
        <v>75.342465753424662</v>
      </c>
      <c r="D799" s="6">
        <f t="shared" si="100"/>
        <v>135</v>
      </c>
      <c r="E799" s="6"/>
      <c r="F799" s="6">
        <f t="shared" si="101"/>
        <v>225</v>
      </c>
      <c r="G799" s="7">
        <f t="shared" si="104"/>
        <v>8</v>
      </c>
      <c r="H799" s="79" cm="1">
        <f t="array" ref="H799">INDEX(Archetypes!$F$8:$F$16,$G799)</f>
        <v>285.8</v>
      </c>
      <c r="I799" s="25">
        <f>1*(COUNTIFS($A$18:$A799,$A799,$F$18:$F799,$F799,$G$18:$G799,$G799)=1)</f>
        <v>1</v>
      </c>
      <c r="J799" s="7">
        <f t="shared" si="98"/>
        <v>1</v>
      </c>
      <c r="K799">
        <f t="shared" si="102"/>
        <v>1</v>
      </c>
    </row>
    <row r="800" spans="1:11" x14ac:dyDescent="0.35">
      <c r="A800" s="3">
        <f t="shared" si="105"/>
        <v>27500</v>
      </c>
      <c r="B800" s="3">
        <f t="shared" si="99"/>
        <v>135</v>
      </c>
      <c r="C800" s="38">
        <f t="shared" si="103"/>
        <v>75.342465753424662</v>
      </c>
      <c r="D800" s="6">
        <f t="shared" si="100"/>
        <v>135</v>
      </c>
      <c r="E800" s="6"/>
      <c r="F800" s="6">
        <f t="shared" si="101"/>
        <v>225</v>
      </c>
      <c r="G800" s="7">
        <f t="shared" si="104"/>
        <v>9</v>
      </c>
      <c r="H800" s="79" cm="1">
        <f t="array" ref="H800">INDEX(Archetypes!$F$8:$F$16,$G800)</f>
        <v>312.60000000000002</v>
      </c>
      <c r="I800" s="25">
        <f>1*(COUNTIFS($A$18:$A800,$A800,$F$18:$F800,$F800,$G$18:$G800,$G800)=1)</f>
        <v>1</v>
      </c>
      <c r="J800" s="7">
        <f t="shared" si="98"/>
        <v>1</v>
      </c>
      <c r="K800">
        <f t="shared" si="102"/>
        <v>1</v>
      </c>
    </row>
    <row r="801" spans="1:11" x14ac:dyDescent="0.35">
      <c r="A801" s="3">
        <f t="shared" si="105"/>
        <v>27500</v>
      </c>
      <c r="B801" s="3">
        <f t="shared" si="99"/>
        <v>150</v>
      </c>
      <c r="C801" s="38">
        <f t="shared" si="103"/>
        <v>75.342465753424662</v>
      </c>
      <c r="D801" s="6">
        <f t="shared" si="100"/>
        <v>150</v>
      </c>
      <c r="E801" s="6"/>
      <c r="F801" s="6">
        <f t="shared" si="101"/>
        <v>250</v>
      </c>
      <c r="G801" s="7">
        <f t="shared" si="104"/>
        <v>1</v>
      </c>
      <c r="H801" s="41" cm="1">
        <f t="array" ref="H801">INDEX(Archetypes!$F$8:$F$16,$G801)</f>
        <v>113.9</v>
      </c>
      <c r="I801" s="25">
        <f>1*(COUNTIFS($A$18:$A801,$A801,$F$18:$F801,$F801,$G$18:$G801,$G801)=1)</f>
        <v>1</v>
      </c>
      <c r="J801" s="7">
        <f t="shared" si="98"/>
        <v>0</v>
      </c>
      <c r="K801">
        <f t="shared" si="102"/>
        <v>0</v>
      </c>
    </row>
    <row r="802" spans="1:11" x14ac:dyDescent="0.35">
      <c r="A802" s="3">
        <f t="shared" si="105"/>
        <v>27500</v>
      </c>
      <c r="B802" s="3">
        <f t="shared" si="99"/>
        <v>150</v>
      </c>
      <c r="C802" s="38">
        <f t="shared" si="103"/>
        <v>75.342465753424662</v>
      </c>
      <c r="D802" s="6">
        <f t="shared" si="100"/>
        <v>150</v>
      </c>
      <c r="E802" s="6"/>
      <c r="F802" s="6">
        <f t="shared" si="101"/>
        <v>250</v>
      </c>
      <c r="G802" s="7">
        <f t="shared" si="104"/>
        <v>2</v>
      </c>
      <c r="H802" s="41" cm="1">
        <f t="array" ref="H802">INDEX(Archetypes!$F$8:$F$16,$G802)</f>
        <v>137.5</v>
      </c>
      <c r="I802" s="25">
        <f>1*(COUNTIFS($A$18:$A802,$A802,$F$18:$F802,$F802,$G$18:$G802,$G802)=1)</f>
        <v>1</v>
      </c>
      <c r="J802" s="7">
        <f t="shared" si="98"/>
        <v>0</v>
      </c>
      <c r="K802">
        <f t="shared" si="102"/>
        <v>0</v>
      </c>
    </row>
    <row r="803" spans="1:11" x14ac:dyDescent="0.35">
      <c r="A803" s="3">
        <f t="shared" si="105"/>
        <v>27500</v>
      </c>
      <c r="B803" s="3">
        <f t="shared" si="99"/>
        <v>150</v>
      </c>
      <c r="C803" s="38">
        <f t="shared" si="103"/>
        <v>75.342465753424662</v>
      </c>
      <c r="D803" s="6">
        <f t="shared" si="100"/>
        <v>150</v>
      </c>
      <c r="E803" s="6"/>
      <c r="F803" s="6">
        <f t="shared" si="101"/>
        <v>250</v>
      </c>
      <c r="G803" s="7">
        <f t="shared" si="104"/>
        <v>3</v>
      </c>
      <c r="H803" s="41" cm="1">
        <f t="array" ref="H803">INDEX(Archetypes!$F$8:$F$16,$G803)</f>
        <v>163.1</v>
      </c>
      <c r="I803" s="25">
        <f>1*(COUNTIFS($A$18:$A803,$A803,$F$18:$F803,$F803,$G$18:$G803,$G803)=1)</f>
        <v>1</v>
      </c>
      <c r="J803" s="7">
        <f t="shared" si="98"/>
        <v>0</v>
      </c>
      <c r="K803">
        <f t="shared" si="102"/>
        <v>0</v>
      </c>
    </row>
    <row r="804" spans="1:11" x14ac:dyDescent="0.35">
      <c r="A804" s="3">
        <f t="shared" si="105"/>
        <v>27500</v>
      </c>
      <c r="B804" s="3">
        <f t="shared" si="99"/>
        <v>150</v>
      </c>
      <c r="C804" s="38">
        <f t="shared" si="103"/>
        <v>75.342465753424662</v>
      </c>
      <c r="D804" s="6">
        <f t="shared" si="100"/>
        <v>150</v>
      </c>
      <c r="E804" s="6"/>
      <c r="F804" s="6">
        <f t="shared" si="101"/>
        <v>250</v>
      </c>
      <c r="G804" s="7">
        <f t="shared" si="104"/>
        <v>4</v>
      </c>
      <c r="H804" s="41" cm="1">
        <f t="array" ref="H804">INDEX(Archetypes!$F$8:$F$16,$G804)</f>
        <v>188.9</v>
      </c>
      <c r="I804" s="25">
        <f>1*(COUNTIFS($A$18:$A804,$A804,$F$18:$F804,$F804,$G$18:$G804,$G804)=1)</f>
        <v>1</v>
      </c>
      <c r="J804" s="7">
        <f t="shared" si="98"/>
        <v>0</v>
      </c>
      <c r="K804">
        <f t="shared" si="102"/>
        <v>0</v>
      </c>
    </row>
    <row r="805" spans="1:11" x14ac:dyDescent="0.35">
      <c r="A805" s="3">
        <f t="shared" si="105"/>
        <v>27500</v>
      </c>
      <c r="B805" s="3">
        <f t="shared" si="99"/>
        <v>150</v>
      </c>
      <c r="C805" s="38">
        <f t="shared" si="103"/>
        <v>75.342465753424662</v>
      </c>
      <c r="D805" s="6">
        <f t="shared" si="100"/>
        <v>150</v>
      </c>
      <c r="E805" s="6"/>
      <c r="F805" s="6">
        <f t="shared" si="101"/>
        <v>250</v>
      </c>
      <c r="G805" s="7">
        <f t="shared" si="104"/>
        <v>5</v>
      </c>
      <c r="H805" s="41" cm="1">
        <f t="array" ref="H805">INDEX(Archetypes!$F$8:$F$16,$G805)</f>
        <v>213.7</v>
      </c>
      <c r="I805" s="25">
        <f>1*(COUNTIFS($A$18:$A805,$A805,$F$18:$F805,$F805,$G$18:$G805,$G805)=1)</f>
        <v>1</v>
      </c>
      <c r="J805" s="7">
        <f t="shared" si="98"/>
        <v>0</v>
      </c>
      <c r="K805">
        <f t="shared" si="102"/>
        <v>0</v>
      </c>
    </row>
    <row r="806" spans="1:11" x14ac:dyDescent="0.35">
      <c r="A806" s="3">
        <f t="shared" si="105"/>
        <v>27500</v>
      </c>
      <c r="B806" s="3">
        <f t="shared" si="99"/>
        <v>150</v>
      </c>
      <c r="C806" s="38">
        <f t="shared" si="103"/>
        <v>75.342465753424662</v>
      </c>
      <c r="D806" s="6">
        <f t="shared" si="100"/>
        <v>150</v>
      </c>
      <c r="E806" s="6"/>
      <c r="F806" s="6">
        <f t="shared" si="101"/>
        <v>250</v>
      </c>
      <c r="G806" s="7">
        <f t="shared" si="104"/>
        <v>6</v>
      </c>
      <c r="H806" s="41" cm="1">
        <f t="array" ref="H806">INDEX(Archetypes!$F$8:$F$16,$G806)</f>
        <v>239.1</v>
      </c>
      <c r="I806" s="25">
        <f>1*(COUNTIFS($A$18:$A806,$A806,$F$18:$F806,$F806,$G$18:$G806,$G806)=1)</f>
        <v>1</v>
      </c>
      <c r="J806" s="7">
        <f t="shared" si="98"/>
        <v>0</v>
      </c>
      <c r="K806">
        <f t="shared" si="102"/>
        <v>0</v>
      </c>
    </row>
    <row r="807" spans="1:11" x14ac:dyDescent="0.35">
      <c r="A807" s="3">
        <f t="shared" si="105"/>
        <v>27500</v>
      </c>
      <c r="B807" s="3">
        <f t="shared" si="99"/>
        <v>150</v>
      </c>
      <c r="C807" s="38">
        <f t="shared" si="103"/>
        <v>75.342465753424662</v>
      </c>
      <c r="D807" s="6">
        <f t="shared" si="100"/>
        <v>150</v>
      </c>
      <c r="E807" s="6"/>
      <c r="F807" s="6">
        <f t="shared" si="101"/>
        <v>250</v>
      </c>
      <c r="G807" s="7">
        <f t="shared" si="104"/>
        <v>7</v>
      </c>
      <c r="H807" s="79" cm="1">
        <f t="array" ref="H807">INDEX(Archetypes!$F$8:$F$16,$G807)</f>
        <v>262.60000000000002</v>
      </c>
      <c r="I807" s="25">
        <f>1*(COUNTIFS($A$18:$A807,$A807,$F$18:$F807,$F807,$G$18:$G807,$G807)=1)</f>
        <v>1</v>
      </c>
      <c r="J807" s="7">
        <f t="shared" si="98"/>
        <v>1</v>
      </c>
      <c r="K807">
        <f t="shared" si="102"/>
        <v>1</v>
      </c>
    </row>
    <row r="808" spans="1:11" x14ac:dyDescent="0.35">
      <c r="A808" s="3">
        <f t="shared" si="105"/>
        <v>27500</v>
      </c>
      <c r="B808" s="3">
        <f t="shared" si="99"/>
        <v>150</v>
      </c>
      <c r="C808" s="38">
        <f t="shared" si="103"/>
        <v>75.342465753424662</v>
      </c>
      <c r="D808" s="6">
        <f t="shared" si="100"/>
        <v>150</v>
      </c>
      <c r="E808" s="6"/>
      <c r="F808" s="6">
        <f t="shared" si="101"/>
        <v>250</v>
      </c>
      <c r="G808" s="7">
        <f t="shared" si="104"/>
        <v>8</v>
      </c>
      <c r="H808" s="79" cm="1">
        <f t="array" ref="H808">INDEX(Archetypes!$F$8:$F$16,$G808)</f>
        <v>285.8</v>
      </c>
      <c r="I808" s="25">
        <f>1*(COUNTIFS($A$18:$A808,$A808,$F$18:$F808,$F808,$G$18:$G808,$G808)=1)</f>
        <v>1</v>
      </c>
      <c r="J808" s="7">
        <f t="shared" si="98"/>
        <v>1</v>
      </c>
      <c r="K808">
        <f t="shared" si="102"/>
        <v>1</v>
      </c>
    </row>
    <row r="809" spans="1:11" x14ac:dyDescent="0.35">
      <c r="A809" s="3">
        <f t="shared" si="105"/>
        <v>27500</v>
      </c>
      <c r="B809" s="3">
        <f t="shared" si="99"/>
        <v>150</v>
      </c>
      <c r="C809" s="38">
        <f t="shared" si="103"/>
        <v>75.342465753424662</v>
      </c>
      <c r="D809" s="6">
        <f t="shared" si="100"/>
        <v>150</v>
      </c>
      <c r="E809" s="6"/>
      <c r="F809" s="6">
        <f t="shared" si="101"/>
        <v>250</v>
      </c>
      <c r="G809" s="7">
        <f t="shared" si="104"/>
        <v>9</v>
      </c>
      <c r="H809" s="79" cm="1">
        <f t="array" ref="H809">INDEX(Archetypes!$F$8:$F$16,$G809)</f>
        <v>312.60000000000002</v>
      </c>
      <c r="I809" s="25">
        <f>1*(COUNTIFS($A$18:$A809,$A809,$F$18:$F809,$F809,$G$18:$G809,$G809)=1)</f>
        <v>1</v>
      </c>
      <c r="J809" s="7">
        <f t="shared" si="98"/>
        <v>1</v>
      </c>
      <c r="K809">
        <f t="shared" si="102"/>
        <v>1</v>
      </c>
    </row>
    <row r="810" spans="1:11" x14ac:dyDescent="0.35">
      <c r="A810" s="3">
        <f t="shared" si="105"/>
        <v>27500</v>
      </c>
      <c r="B810" s="3">
        <f t="shared" si="99"/>
        <v>165</v>
      </c>
      <c r="C810" s="38">
        <f t="shared" si="103"/>
        <v>75.342465753424662</v>
      </c>
      <c r="D810" s="6">
        <f t="shared" si="100"/>
        <v>165</v>
      </c>
      <c r="E810" s="6"/>
      <c r="F810" s="6">
        <f t="shared" si="101"/>
        <v>275</v>
      </c>
      <c r="G810" s="7">
        <f t="shared" si="104"/>
        <v>1</v>
      </c>
      <c r="H810" s="41" cm="1">
        <f t="array" ref="H810">INDEX(Archetypes!$F$8:$F$16,$G810)</f>
        <v>113.9</v>
      </c>
      <c r="I810" s="25">
        <f>1*(COUNTIFS($A$18:$A810,$A810,$F$18:$F810,$F810,$G$18:$G810,$G810)=1)</f>
        <v>1</v>
      </c>
      <c r="J810" s="7">
        <f t="shared" si="98"/>
        <v>0</v>
      </c>
      <c r="K810">
        <f t="shared" si="102"/>
        <v>0</v>
      </c>
    </row>
    <row r="811" spans="1:11" x14ac:dyDescent="0.35">
      <c r="A811" s="3">
        <f t="shared" si="105"/>
        <v>27500</v>
      </c>
      <c r="B811" s="3">
        <f t="shared" si="99"/>
        <v>165</v>
      </c>
      <c r="C811" s="38">
        <f t="shared" si="103"/>
        <v>75.342465753424662</v>
      </c>
      <c r="D811" s="6">
        <f t="shared" si="100"/>
        <v>165</v>
      </c>
      <c r="E811" s="6"/>
      <c r="F811" s="6">
        <f t="shared" si="101"/>
        <v>275</v>
      </c>
      <c r="G811" s="7">
        <f t="shared" si="104"/>
        <v>2</v>
      </c>
      <c r="H811" s="41" cm="1">
        <f t="array" ref="H811">INDEX(Archetypes!$F$8:$F$16,$G811)</f>
        <v>137.5</v>
      </c>
      <c r="I811" s="25">
        <f>1*(COUNTIFS($A$18:$A811,$A811,$F$18:$F811,$F811,$G$18:$G811,$G811)=1)</f>
        <v>1</v>
      </c>
      <c r="J811" s="7">
        <f t="shared" si="98"/>
        <v>0</v>
      </c>
      <c r="K811">
        <f t="shared" si="102"/>
        <v>0</v>
      </c>
    </row>
    <row r="812" spans="1:11" x14ac:dyDescent="0.35">
      <c r="A812" s="3">
        <f t="shared" si="105"/>
        <v>27500</v>
      </c>
      <c r="B812" s="3">
        <f t="shared" si="99"/>
        <v>165</v>
      </c>
      <c r="C812" s="38">
        <f t="shared" si="103"/>
        <v>75.342465753424662</v>
      </c>
      <c r="D812" s="6">
        <f t="shared" si="100"/>
        <v>165</v>
      </c>
      <c r="E812" s="6"/>
      <c r="F812" s="6">
        <f t="shared" si="101"/>
        <v>275</v>
      </c>
      <c r="G812" s="7">
        <f t="shared" si="104"/>
        <v>3</v>
      </c>
      <c r="H812" s="41" cm="1">
        <f t="array" ref="H812">INDEX(Archetypes!$F$8:$F$16,$G812)</f>
        <v>163.1</v>
      </c>
      <c r="I812" s="25">
        <f>1*(COUNTIFS($A$18:$A812,$A812,$F$18:$F812,$F812,$G$18:$G812,$G812)=1)</f>
        <v>1</v>
      </c>
      <c r="J812" s="7">
        <f t="shared" si="98"/>
        <v>0</v>
      </c>
      <c r="K812">
        <f t="shared" si="102"/>
        <v>0</v>
      </c>
    </row>
    <row r="813" spans="1:11" x14ac:dyDescent="0.35">
      <c r="A813" s="3">
        <f t="shared" si="105"/>
        <v>27500</v>
      </c>
      <c r="B813" s="3">
        <f t="shared" si="99"/>
        <v>165</v>
      </c>
      <c r="C813" s="38">
        <f t="shared" si="103"/>
        <v>75.342465753424662</v>
      </c>
      <c r="D813" s="6">
        <f t="shared" si="100"/>
        <v>165</v>
      </c>
      <c r="E813" s="6"/>
      <c r="F813" s="6">
        <f t="shared" si="101"/>
        <v>275</v>
      </c>
      <c r="G813" s="7">
        <f t="shared" si="104"/>
        <v>4</v>
      </c>
      <c r="H813" s="41" cm="1">
        <f t="array" ref="H813">INDEX(Archetypes!$F$8:$F$16,$G813)</f>
        <v>188.9</v>
      </c>
      <c r="I813" s="25">
        <f>1*(COUNTIFS($A$18:$A813,$A813,$F$18:$F813,$F813,$G$18:$G813,$G813)=1)</f>
        <v>1</v>
      </c>
      <c r="J813" s="7">
        <f t="shared" si="98"/>
        <v>0</v>
      </c>
      <c r="K813">
        <f t="shared" si="102"/>
        <v>0</v>
      </c>
    </row>
    <row r="814" spans="1:11" x14ac:dyDescent="0.35">
      <c r="A814" s="3">
        <f t="shared" si="105"/>
        <v>27500</v>
      </c>
      <c r="B814" s="3">
        <f t="shared" si="99"/>
        <v>165</v>
      </c>
      <c r="C814" s="38">
        <f t="shared" si="103"/>
        <v>75.342465753424662</v>
      </c>
      <c r="D814" s="6">
        <f t="shared" si="100"/>
        <v>165</v>
      </c>
      <c r="E814" s="6"/>
      <c r="F814" s="6">
        <f t="shared" si="101"/>
        <v>275</v>
      </c>
      <c r="G814" s="7">
        <f t="shared" si="104"/>
        <v>5</v>
      </c>
      <c r="H814" s="41" cm="1">
        <f t="array" ref="H814">INDEX(Archetypes!$F$8:$F$16,$G814)</f>
        <v>213.7</v>
      </c>
      <c r="I814" s="25">
        <f>1*(COUNTIFS($A$18:$A814,$A814,$F$18:$F814,$F814,$G$18:$G814,$G814)=1)</f>
        <v>1</v>
      </c>
      <c r="J814" s="7">
        <f t="shared" si="98"/>
        <v>0</v>
      </c>
      <c r="K814">
        <f t="shared" si="102"/>
        <v>0</v>
      </c>
    </row>
    <row r="815" spans="1:11" x14ac:dyDescent="0.35">
      <c r="A815" s="3">
        <f t="shared" si="105"/>
        <v>27500</v>
      </c>
      <c r="B815" s="3">
        <f t="shared" si="99"/>
        <v>165</v>
      </c>
      <c r="C815" s="38">
        <f t="shared" si="103"/>
        <v>75.342465753424662</v>
      </c>
      <c r="D815" s="6">
        <f t="shared" si="100"/>
        <v>165</v>
      </c>
      <c r="E815" s="6"/>
      <c r="F815" s="6">
        <f t="shared" si="101"/>
        <v>275</v>
      </c>
      <c r="G815" s="7">
        <f t="shared" si="104"/>
        <v>6</v>
      </c>
      <c r="H815" s="41" cm="1">
        <f t="array" ref="H815">INDEX(Archetypes!$F$8:$F$16,$G815)</f>
        <v>239.1</v>
      </c>
      <c r="I815" s="25">
        <f>1*(COUNTIFS($A$18:$A815,$A815,$F$18:$F815,$F815,$G$18:$G815,$G815)=1)</f>
        <v>1</v>
      </c>
      <c r="J815" s="7">
        <f t="shared" si="98"/>
        <v>0</v>
      </c>
      <c r="K815">
        <f t="shared" si="102"/>
        <v>0</v>
      </c>
    </row>
    <row r="816" spans="1:11" x14ac:dyDescent="0.35">
      <c r="A816" s="3">
        <f t="shared" si="105"/>
        <v>27500</v>
      </c>
      <c r="B816" s="3">
        <f t="shared" si="99"/>
        <v>165</v>
      </c>
      <c r="C816" s="38">
        <f t="shared" si="103"/>
        <v>75.342465753424662</v>
      </c>
      <c r="D816" s="6">
        <f t="shared" si="100"/>
        <v>165</v>
      </c>
      <c r="E816" s="6"/>
      <c r="F816" s="6">
        <f t="shared" si="101"/>
        <v>275</v>
      </c>
      <c r="G816" s="7">
        <f t="shared" si="104"/>
        <v>7</v>
      </c>
      <c r="H816" s="41" cm="1">
        <f t="array" ref="H816">INDEX(Archetypes!$F$8:$F$16,$G816)</f>
        <v>262.60000000000002</v>
      </c>
      <c r="I816" s="25">
        <f>1*(COUNTIFS($A$18:$A816,$A816,$F$18:$F816,$F816,$G$18:$G816,$G816)=1)</f>
        <v>1</v>
      </c>
      <c r="J816" s="7">
        <f t="shared" si="98"/>
        <v>0</v>
      </c>
      <c r="K816">
        <f t="shared" si="102"/>
        <v>0</v>
      </c>
    </row>
    <row r="817" spans="1:11" x14ac:dyDescent="0.35">
      <c r="A817" s="3">
        <f t="shared" si="105"/>
        <v>27500</v>
      </c>
      <c r="B817" s="3">
        <f t="shared" si="99"/>
        <v>165</v>
      </c>
      <c r="C817" s="38">
        <f t="shared" si="103"/>
        <v>75.342465753424662</v>
      </c>
      <c r="D817" s="6">
        <f t="shared" si="100"/>
        <v>165</v>
      </c>
      <c r="E817" s="6"/>
      <c r="F817" s="6">
        <f t="shared" si="101"/>
        <v>275</v>
      </c>
      <c r="G817" s="7">
        <f t="shared" si="104"/>
        <v>8</v>
      </c>
      <c r="H817" s="79" cm="1">
        <f t="array" ref="H817">INDEX(Archetypes!$F$8:$F$16,$G817)</f>
        <v>285.8</v>
      </c>
      <c r="I817" s="25">
        <f>1*(COUNTIFS($A$18:$A817,$A817,$F$18:$F817,$F817,$G$18:$G817,$G817)=1)</f>
        <v>1</v>
      </c>
      <c r="J817" s="7">
        <f t="shared" si="98"/>
        <v>1</v>
      </c>
      <c r="K817">
        <f t="shared" si="102"/>
        <v>1</v>
      </c>
    </row>
    <row r="818" spans="1:11" x14ac:dyDescent="0.35">
      <c r="A818" s="3">
        <f t="shared" si="105"/>
        <v>27500</v>
      </c>
      <c r="B818" s="3">
        <f t="shared" si="99"/>
        <v>165</v>
      </c>
      <c r="C818" s="38">
        <f t="shared" si="103"/>
        <v>75.342465753424662</v>
      </c>
      <c r="D818" s="6">
        <f t="shared" si="100"/>
        <v>165</v>
      </c>
      <c r="E818" s="6"/>
      <c r="F818" s="6">
        <f t="shared" si="101"/>
        <v>275</v>
      </c>
      <c r="G818" s="7">
        <f t="shared" si="104"/>
        <v>9</v>
      </c>
      <c r="H818" s="79" cm="1">
        <f t="array" ref="H818">INDEX(Archetypes!$F$8:$F$16,$G818)</f>
        <v>312.60000000000002</v>
      </c>
      <c r="I818" s="25">
        <f>1*(COUNTIFS($A$18:$A818,$A818,$F$18:$F818,$F818,$G$18:$G818,$G818)=1)</f>
        <v>1</v>
      </c>
      <c r="J818" s="7">
        <f t="shared" si="98"/>
        <v>1</v>
      </c>
      <c r="K818">
        <f t="shared" si="102"/>
        <v>1</v>
      </c>
    </row>
    <row r="819" spans="1:11" x14ac:dyDescent="0.35">
      <c r="A819" s="3">
        <f t="shared" si="105"/>
        <v>27500</v>
      </c>
      <c r="B819" s="3">
        <f t="shared" si="99"/>
        <v>180</v>
      </c>
      <c r="C819" s="38">
        <f t="shared" si="103"/>
        <v>75.342465753424662</v>
      </c>
      <c r="D819" s="6">
        <f t="shared" si="100"/>
        <v>180</v>
      </c>
      <c r="E819" s="6"/>
      <c r="F819" s="6">
        <f t="shared" si="101"/>
        <v>300</v>
      </c>
      <c r="G819" s="7">
        <f t="shared" si="104"/>
        <v>1</v>
      </c>
      <c r="H819" s="41" cm="1">
        <f t="array" ref="H819">INDEX(Archetypes!$F$8:$F$16,$G819)</f>
        <v>113.9</v>
      </c>
      <c r="I819" s="25">
        <f>1*(COUNTIFS($A$18:$A819,$A819,$F$18:$F819,$F819,$G$18:$G819,$G819)=1)</f>
        <v>1</v>
      </c>
      <c r="J819" s="7">
        <f t="shared" si="98"/>
        <v>0</v>
      </c>
      <c r="K819">
        <f t="shared" si="102"/>
        <v>0</v>
      </c>
    </row>
    <row r="820" spans="1:11" x14ac:dyDescent="0.35">
      <c r="A820" s="3">
        <f t="shared" si="105"/>
        <v>27500</v>
      </c>
      <c r="B820" s="3">
        <f t="shared" si="99"/>
        <v>180</v>
      </c>
      <c r="C820" s="38">
        <f t="shared" si="103"/>
        <v>75.342465753424662</v>
      </c>
      <c r="D820" s="6">
        <f t="shared" si="100"/>
        <v>180</v>
      </c>
      <c r="E820" s="6"/>
      <c r="F820" s="6">
        <f t="shared" si="101"/>
        <v>300</v>
      </c>
      <c r="G820" s="7">
        <f t="shared" si="104"/>
        <v>2</v>
      </c>
      <c r="H820" s="41" cm="1">
        <f t="array" ref="H820">INDEX(Archetypes!$F$8:$F$16,$G820)</f>
        <v>137.5</v>
      </c>
      <c r="I820" s="25">
        <f>1*(COUNTIFS($A$18:$A820,$A820,$F$18:$F820,$F820,$G$18:$G820,$G820)=1)</f>
        <v>1</v>
      </c>
      <c r="J820" s="7">
        <f t="shared" si="98"/>
        <v>0</v>
      </c>
      <c r="K820">
        <f t="shared" si="102"/>
        <v>0</v>
      </c>
    </row>
    <row r="821" spans="1:11" x14ac:dyDescent="0.35">
      <c r="A821" s="3">
        <f t="shared" si="105"/>
        <v>27500</v>
      </c>
      <c r="B821" s="3">
        <f t="shared" si="99"/>
        <v>180</v>
      </c>
      <c r="C821" s="38">
        <f t="shared" si="103"/>
        <v>75.342465753424662</v>
      </c>
      <c r="D821" s="6">
        <f t="shared" si="100"/>
        <v>180</v>
      </c>
      <c r="E821" s="6"/>
      <c r="F821" s="6">
        <f t="shared" si="101"/>
        <v>300</v>
      </c>
      <c r="G821" s="7">
        <f t="shared" si="104"/>
        <v>3</v>
      </c>
      <c r="H821" s="41" cm="1">
        <f t="array" ref="H821">INDEX(Archetypes!$F$8:$F$16,$G821)</f>
        <v>163.1</v>
      </c>
      <c r="I821" s="25">
        <f>1*(COUNTIFS($A$18:$A821,$A821,$F$18:$F821,$F821,$G$18:$G821,$G821)=1)</f>
        <v>1</v>
      </c>
      <c r="J821" s="7">
        <f t="shared" si="98"/>
        <v>0</v>
      </c>
      <c r="K821">
        <f t="shared" si="102"/>
        <v>0</v>
      </c>
    </row>
    <row r="822" spans="1:11" x14ac:dyDescent="0.35">
      <c r="A822" s="3">
        <f t="shared" si="105"/>
        <v>27500</v>
      </c>
      <c r="B822" s="3">
        <f t="shared" si="99"/>
        <v>180</v>
      </c>
      <c r="C822" s="38">
        <f t="shared" si="103"/>
        <v>75.342465753424662</v>
      </c>
      <c r="D822" s="6">
        <f t="shared" si="100"/>
        <v>180</v>
      </c>
      <c r="E822" s="6"/>
      <c r="F822" s="6">
        <f t="shared" si="101"/>
        <v>300</v>
      </c>
      <c r="G822" s="7">
        <f t="shared" si="104"/>
        <v>4</v>
      </c>
      <c r="H822" s="41" cm="1">
        <f t="array" ref="H822">INDEX(Archetypes!$F$8:$F$16,$G822)</f>
        <v>188.9</v>
      </c>
      <c r="I822" s="25">
        <f>1*(COUNTIFS($A$18:$A822,$A822,$F$18:$F822,$F822,$G$18:$G822,$G822)=1)</f>
        <v>1</v>
      </c>
      <c r="J822" s="7">
        <f t="shared" si="98"/>
        <v>0</v>
      </c>
      <c r="K822">
        <f t="shared" si="102"/>
        <v>0</v>
      </c>
    </row>
    <row r="823" spans="1:11" x14ac:dyDescent="0.35">
      <c r="A823" s="3">
        <f t="shared" si="105"/>
        <v>27500</v>
      </c>
      <c r="B823" s="3">
        <f t="shared" si="99"/>
        <v>180</v>
      </c>
      <c r="C823" s="38">
        <f t="shared" si="103"/>
        <v>75.342465753424662</v>
      </c>
      <c r="D823" s="6">
        <f t="shared" si="100"/>
        <v>180</v>
      </c>
      <c r="E823" s="6"/>
      <c r="F823" s="6">
        <f t="shared" si="101"/>
        <v>300</v>
      </c>
      <c r="G823" s="7">
        <f t="shared" si="104"/>
        <v>5</v>
      </c>
      <c r="H823" s="41" cm="1">
        <f t="array" ref="H823">INDEX(Archetypes!$F$8:$F$16,$G823)</f>
        <v>213.7</v>
      </c>
      <c r="I823" s="25">
        <f>1*(COUNTIFS($A$18:$A823,$A823,$F$18:$F823,$F823,$G$18:$G823,$G823)=1)</f>
        <v>1</v>
      </c>
      <c r="J823" s="7">
        <f t="shared" si="98"/>
        <v>0</v>
      </c>
      <c r="K823">
        <f t="shared" si="102"/>
        <v>0</v>
      </c>
    </row>
    <row r="824" spans="1:11" x14ac:dyDescent="0.35">
      <c r="A824" s="3">
        <f t="shared" si="105"/>
        <v>27500</v>
      </c>
      <c r="B824" s="3">
        <f t="shared" si="99"/>
        <v>180</v>
      </c>
      <c r="C824" s="38">
        <f t="shared" si="103"/>
        <v>75.342465753424662</v>
      </c>
      <c r="D824" s="6">
        <f t="shared" si="100"/>
        <v>180</v>
      </c>
      <c r="E824" s="6"/>
      <c r="F824" s="6">
        <f t="shared" si="101"/>
        <v>300</v>
      </c>
      <c r="G824" s="7">
        <f t="shared" si="104"/>
        <v>6</v>
      </c>
      <c r="H824" s="41" cm="1">
        <f t="array" ref="H824">INDEX(Archetypes!$F$8:$F$16,$G824)</f>
        <v>239.1</v>
      </c>
      <c r="I824" s="25">
        <f>1*(COUNTIFS($A$18:$A824,$A824,$F$18:$F824,$F824,$G$18:$G824,$G824)=1)</f>
        <v>1</v>
      </c>
      <c r="J824" s="7">
        <f t="shared" si="98"/>
        <v>0</v>
      </c>
      <c r="K824">
        <f t="shared" si="102"/>
        <v>0</v>
      </c>
    </row>
    <row r="825" spans="1:11" x14ac:dyDescent="0.35">
      <c r="A825" s="3">
        <f t="shared" si="105"/>
        <v>27500</v>
      </c>
      <c r="B825" s="3">
        <f t="shared" si="99"/>
        <v>180</v>
      </c>
      <c r="C825" s="38">
        <f t="shared" si="103"/>
        <v>75.342465753424662</v>
      </c>
      <c r="D825" s="6">
        <f t="shared" si="100"/>
        <v>180</v>
      </c>
      <c r="E825" s="6"/>
      <c r="F825" s="6">
        <f t="shared" si="101"/>
        <v>300</v>
      </c>
      <c r="G825" s="7">
        <f t="shared" si="104"/>
        <v>7</v>
      </c>
      <c r="H825" s="41" cm="1">
        <f t="array" ref="H825">INDEX(Archetypes!$F$8:$F$16,$G825)</f>
        <v>262.60000000000002</v>
      </c>
      <c r="I825" s="25">
        <f>1*(COUNTIFS($A$18:$A825,$A825,$F$18:$F825,$F825,$G$18:$G825,$G825)=1)</f>
        <v>1</v>
      </c>
      <c r="J825" s="7">
        <f t="shared" si="98"/>
        <v>0</v>
      </c>
      <c r="K825">
        <f t="shared" si="102"/>
        <v>0</v>
      </c>
    </row>
    <row r="826" spans="1:11" x14ac:dyDescent="0.35">
      <c r="A826" s="3">
        <f t="shared" si="105"/>
        <v>27500</v>
      </c>
      <c r="B826" s="3">
        <f t="shared" si="99"/>
        <v>180</v>
      </c>
      <c r="C826" s="38">
        <f t="shared" si="103"/>
        <v>75.342465753424662</v>
      </c>
      <c r="D826" s="6">
        <f t="shared" si="100"/>
        <v>180</v>
      </c>
      <c r="E826" s="6"/>
      <c r="F826" s="6">
        <f t="shared" si="101"/>
        <v>300</v>
      </c>
      <c r="G826" s="7">
        <f t="shared" si="104"/>
        <v>8</v>
      </c>
      <c r="H826" s="41" cm="1">
        <f t="array" ref="H826">INDEX(Archetypes!$F$8:$F$16,$G826)</f>
        <v>285.8</v>
      </c>
      <c r="I826" s="25">
        <f>1*(COUNTIFS($A$18:$A826,$A826,$F$18:$F826,$F826,$G$18:$G826,$G826)=1)</f>
        <v>1</v>
      </c>
      <c r="J826" s="7">
        <f t="shared" si="98"/>
        <v>0</v>
      </c>
      <c r="K826">
        <f t="shared" si="102"/>
        <v>0</v>
      </c>
    </row>
    <row r="827" spans="1:11" x14ac:dyDescent="0.35">
      <c r="A827" s="3">
        <f t="shared" si="105"/>
        <v>27500</v>
      </c>
      <c r="B827" s="3">
        <f t="shared" si="99"/>
        <v>180</v>
      </c>
      <c r="C827" s="38">
        <f t="shared" si="103"/>
        <v>75.342465753424662</v>
      </c>
      <c r="D827" s="6">
        <f t="shared" si="100"/>
        <v>180</v>
      </c>
      <c r="E827" s="6"/>
      <c r="F827" s="6">
        <f t="shared" si="101"/>
        <v>300</v>
      </c>
      <c r="G827" s="7">
        <f t="shared" si="104"/>
        <v>9</v>
      </c>
      <c r="H827" s="79" cm="1">
        <f t="array" ref="H827">INDEX(Archetypes!$F$8:$F$16,$G827)</f>
        <v>312.60000000000002</v>
      </c>
      <c r="I827" s="25">
        <f>1*(COUNTIFS($A$18:$A827,$A827,$F$18:$F827,$F827,$G$18:$G827,$G827)=1)</f>
        <v>1</v>
      </c>
      <c r="J827" s="7">
        <f t="shared" si="98"/>
        <v>1</v>
      </c>
      <c r="K827">
        <f t="shared" si="102"/>
        <v>1</v>
      </c>
    </row>
    <row r="828" spans="1:11" x14ac:dyDescent="0.35">
      <c r="A828" s="3">
        <f t="shared" si="105"/>
        <v>30000</v>
      </c>
      <c r="B828" s="3">
        <f t="shared" si="99"/>
        <v>60</v>
      </c>
      <c r="C828" s="38">
        <f t="shared" si="103"/>
        <v>82.191780821917803</v>
      </c>
      <c r="D828" s="6">
        <f t="shared" si="100"/>
        <v>82.2</v>
      </c>
      <c r="E828" s="6"/>
      <c r="F828" s="6">
        <f t="shared" si="101"/>
        <v>137</v>
      </c>
      <c r="G828" s="7">
        <f t="shared" si="104"/>
        <v>1</v>
      </c>
      <c r="H828" s="41" cm="1">
        <f t="array" ref="H828">INDEX(Archetypes!$F$8:$F$16,$G828)</f>
        <v>113.9</v>
      </c>
      <c r="I828" s="25">
        <f>1*(COUNTIFS($A$18:$A828,$A828,$F$18:$F828,$F828,$G$18:$G828,$G828)=1)</f>
        <v>1</v>
      </c>
      <c r="J828" s="7">
        <f t="shared" si="98"/>
        <v>0</v>
      </c>
      <c r="K828">
        <f t="shared" si="102"/>
        <v>0</v>
      </c>
    </row>
    <row r="829" spans="1:11" x14ac:dyDescent="0.35">
      <c r="A829" s="3">
        <f t="shared" si="105"/>
        <v>30000</v>
      </c>
      <c r="B829" s="3">
        <f t="shared" si="99"/>
        <v>60</v>
      </c>
      <c r="C829" s="38">
        <f t="shared" si="103"/>
        <v>82.191780821917803</v>
      </c>
      <c r="D829" s="6">
        <f t="shared" si="100"/>
        <v>82.2</v>
      </c>
      <c r="E829" s="6"/>
      <c r="F829" s="6">
        <f t="shared" si="101"/>
        <v>137</v>
      </c>
      <c r="G829" s="7">
        <f t="shared" si="104"/>
        <v>2</v>
      </c>
      <c r="H829" s="79" cm="1">
        <f t="array" ref="H829">INDEX(Archetypes!$F$8:$F$16,$G829)</f>
        <v>137.5</v>
      </c>
      <c r="I829" s="25">
        <f>1*(COUNTIFS($A$18:$A829,$A829,$F$18:$F829,$F829,$G$18:$G829,$G829)=1)</f>
        <v>1</v>
      </c>
      <c r="J829" s="7">
        <f t="shared" si="98"/>
        <v>1</v>
      </c>
      <c r="K829">
        <f t="shared" si="102"/>
        <v>1</v>
      </c>
    </row>
    <row r="830" spans="1:11" x14ac:dyDescent="0.35">
      <c r="A830" s="3">
        <f t="shared" si="105"/>
        <v>30000</v>
      </c>
      <c r="B830" s="3">
        <f t="shared" si="99"/>
        <v>60</v>
      </c>
      <c r="C830" s="38">
        <f t="shared" si="103"/>
        <v>82.191780821917803</v>
      </c>
      <c r="D830" s="6">
        <f t="shared" si="100"/>
        <v>82.2</v>
      </c>
      <c r="E830" s="6"/>
      <c r="F830" s="6">
        <f t="shared" si="101"/>
        <v>137</v>
      </c>
      <c r="G830" s="7">
        <f t="shared" si="104"/>
        <v>3</v>
      </c>
      <c r="H830" s="79" cm="1">
        <f t="array" ref="H830">INDEX(Archetypes!$F$8:$F$16,$G830)</f>
        <v>163.1</v>
      </c>
      <c r="I830" s="25">
        <f>1*(COUNTIFS($A$18:$A830,$A830,$F$18:$F830,$F830,$G$18:$G830,$G830)=1)</f>
        <v>1</v>
      </c>
      <c r="J830" s="7">
        <f t="shared" si="98"/>
        <v>1</v>
      </c>
      <c r="K830">
        <f t="shared" si="102"/>
        <v>1</v>
      </c>
    </row>
    <row r="831" spans="1:11" x14ac:dyDescent="0.35">
      <c r="A831" s="3">
        <f t="shared" si="105"/>
        <v>30000</v>
      </c>
      <c r="B831" s="3">
        <f t="shared" si="99"/>
        <v>60</v>
      </c>
      <c r="C831" s="38">
        <f t="shared" si="103"/>
        <v>82.191780821917803</v>
      </c>
      <c r="D831" s="6">
        <f t="shared" si="100"/>
        <v>82.2</v>
      </c>
      <c r="E831" s="6"/>
      <c r="F831" s="6">
        <f t="shared" si="101"/>
        <v>137</v>
      </c>
      <c r="G831" s="7">
        <f t="shared" si="104"/>
        <v>4</v>
      </c>
      <c r="H831" s="79" cm="1">
        <f t="array" ref="H831">INDEX(Archetypes!$F$8:$F$16,$G831)</f>
        <v>188.9</v>
      </c>
      <c r="I831" s="25">
        <f>1*(COUNTIFS($A$18:$A831,$A831,$F$18:$F831,$F831,$G$18:$G831,$G831)=1)</f>
        <v>1</v>
      </c>
      <c r="J831" s="7">
        <f t="shared" si="98"/>
        <v>1</v>
      </c>
      <c r="K831">
        <f t="shared" si="102"/>
        <v>1</v>
      </c>
    </row>
    <row r="832" spans="1:11" x14ac:dyDescent="0.35">
      <c r="A832" s="3">
        <f t="shared" si="105"/>
        <v>30000</v>
      </c>
      <c r="B832" s="3">
        <f t="shared" si="99"/>
        <v>60</v>
      </c>
      <c r="C832" s="38">
        <f t="shared" si="103"/>
        <v>82.191780821917803</v>
      </c>
      <c r="D832" s="6">
        <f t="shared" si="100"/>
        <v>82.2</v>
      </c>
      <c r="E832" s="6"/>
      <c r="F832" s="6">
        <f t="shared" si="101"/>
        <v>137</v>
      </c>
      <c r="G832" s="7">
        <f t="shared" si="104"/>
        <v>5</v>
      </c>
      <c r="H832" s="79" cm="1">
        <f t="array" ref="H832">INDEX(Archetypes!$F$8:$F$16,$G832)</f>
        <v>213.7</v>
      </c>
      <c r="I832" s="25">
        <f>1*(COUNTIFS($A$18:$A832,$A832,$F$18:$F832,$F832,$G$18:$G832,$G832)=1)</f>
        <v>1</v>
      </c>
      <c r="J832" s="7">
        <f t="shared" si="98"/>
        <v>1</v>
      </c>
      <c r="K832">
        <f t="shared" si="102"/>
        <v>1</v>
      </c>
    </row>
    <row r="833" spans="1:11" x14ac:dyDescent="0.35">
      <c r="A833" s="3">
        <f t="shared" si="105"/>
        <v>30000</v>
      </c>
      <c r="B833" s="3">
        <f t="shared" si="99"/>
        <v>60</v>
      </c>
      <c r="C833" s="38">
        <f t="shared" si="103"/>
        <v>82.191780821917803</v>
      </c>
      <c r="D833" s="6">
        <f t="shared" si="100"/>
        <v>82.2</v>
      </c>
      <c r="E833" s="6"/>
      <c r="F833" s="6">
        <f t="shared" si="101"/>
        <v>137</v>
      </c>
      <c r="G833" s="7">
        <f t="shared" si="104"/>
        <v>6</v>
      </c>
      <c r="H833" s="79" cm="1">
        <f t="array" ref="H833">INDEX(Archetypes!$F$8:$F$16,$G833)</f>
        <v>239.1</v>
      </c>
      <c r="I833" s="25">
        <f>1*(COUNTIFS($A$18:$A833,$A833,$F$18:$F833,$F833,$G$18:$G833,$G833)=1)</f>
        <v>1</v>
      </c>
      <c r="J833" s="7">
        <f t="shared" si="98"/>
        <v>1</v>
      </c>
      <c r="K833">
        <f t="shared" si="102"/>
        <v>1</v>
      </c>
    </row>
    <row r="834" spans="1:11" x14ac:dyDescent="0.35">
      <c r="A834" s="3">
        <f t="shared" si="105"/>
        <v>30000</v>
      </c>
      <c r="B834" s="3">
        <f t="shared" si="99"/>
        <v>60</v>
      </c>
      <c r="C834" s="38">
        <f t="shared" si="103"/>
        <v>82.191780821917803</v>
      </c>
      <c r="D834" s="6">
        <f t="shared" si="100"/>
        <v>82.2</v>
      </c>
      <c r="E834" s="6"/>
      <c r="F834" s="6">
        <f t="shared" si="101"/>
        <v>137</v>
      </c>
      <c r="G834" s="7">
        <f t="shared" si="104"/>
        <v>7</v>
      </c>
      <c r="H834" s="79" cm="1">
        <f t="array" ref="H834">INDEX(Archetypes!$F$8:$F$16,$G834)</f>
        <v>262.60000000000002</v>
      </c>
      <c r="I834" s="25">
        <f>1*(COUNTIFS($A$18:$A834,$A834,$F$18:$F834,$F834,$G$18:$G834,$G834)=1)</f>
        <v>1</v>
      </c>
      <c r="J834" s="7">
        <f t="shared" si="98"/>
        <v>1</v>
      </c>
      <c r="K834">
        <f t="shared" si="102"/>
        <v>1</v>
      </c>
    </row>
    <row r="835" spans="1:11" x14ac:dyDescent="0.35">
      <c r="A835" s="3">
        <f t="shared" si="105"/>
        <v>30000</v>
      </c>
      <c r="B835" s="3">
        <f t="shared" si="99"/>
        <v>60</v>
      </c>
      <c r="C835" s="38">
        <f t="shared" si="103"/>
        <v>82.191780821917803</v>
      </c>
      <c r="D835" s="6">
        <f t="shared" si="100"/>
        <v>82.2</v>
      </c>
      <c r="E835" s="6"/>
      <c r="F835" s="6">
        <f t="shared" si="101"/>
        <v>137</v>
      </c>
      <c r="G835" s="7">
        <f t="shared" si="104"/>
        <v>8</v>
      </c>
      <c r="H835" s="79" cm="1">
        <f t="array" ref="H835">INDEX(Archetypes!$F$8:$F$16,$G835)</f>
        <v>285.8</v>
      </c>
      <c r="I835" s="25">
        <f>1*(COUNTIFS($A$18:$A835,$A835,$F$18:$F835,$F835,$G$18:$G835,$G835)=1)</f>
        <v>1</v>
      </c>
      <c r="J835" s="7">
        <f t="shared" si="98"/>
        <v>1</v>
      </c>
      <c r="K835">
        <f t="shared" si="102"/>
        <v>1</v>
      </c>
    </row>
    <row r="836" spans="1:11" x14ac:dyDescent="0.35">
      <c r="A836" s="3">
        <f t="shared" si="105"/>
        <v>30000</v>
      </c>
      <c r="B836" s="3">
        <f t="shared" si="99"/>
        <v>60</v>
      </c>
      <c r="C836" s="38">
        <f t="shared" si="103"/>
        <v>82.191780821917803</v>
      </c>
      <c r="D836" s="6">
        <f t="shared" si="100"/>
        <v>82.2</v>
      </c>
      <c r="E836" s="6"/>
      <c r="F836" s="6">
        <f t="shared" si="101"/>
        <v>137</v>
      </c>
      <c r="G836" s="7">
        <f t="shared" si="104"/>
        <v>9</v>
      </c>
      <c r="H836" s="79" cm="1">
        <f t="array" ref="H836">INDEX(Archetypes!$F$8:$F$16,$G836)</f>
        <v>312.60000000000002</v>
      </c>
      <c r="I836" s="25">
        <f>1*(COUNTIFS($A$18:$A836,$A836,$F$18:$F836,$F836,$G$18:$G836,$G836)=1)</f>
        <v>1</v>
      </c>
      <c r="J836" s="7">
        <f t="shared" si="98"/>
        <v>1</v>
      </c>
      <c r="K836">
        <f t="shared" si="102"/>
        <v>1</v>
      </c>
    </row>
    <row r="837" spans="1:11" x14ac:dyDescent="0.35">
      <c r="A837" s="3">
        <f t="shared" si="105"/>
        <v>30000</v>
      </c>
      <c r="B837" s="3">
        <f t="shared" si="99"/>
        <v>75</v>
      </c>
      <c r="C837" s="38">
        <f t="shared" si="103"/>
        <v>82.191780821917803</v>
      </c>
      <c r="D837" s="6">
        <f t="shared" si="100"/>
        <v>82.2</v>
      </c>
      <c r="E837" s="6"/>
      <c r="F837" s="6">
        <f t="shared" si="101"/>
        <v>137</v>
      </c>
      <c r="G837" s="7">
        <f t="shared" si="104"/>
        <v>1</v>
      </c>
      <c r="H837" s="41" cm="1">
        <f t="array" ref="H837">INDEX(Archetypes!$F$8:$F$16,$G837)</f>
        <v>113.9</v>
      </c>
      <c r="I837" s="25">
        <f>1*(COUNTIFS($A$18:$A837,$A837,$F$18:$F837,$F837,$G$18:$G837,$G837)=1)</f>
        <v>0</v>
      </c>
      <c r="J837" s="7">
        <f t="shared" si="98"/>
        <v>0</v>
      </c>
      <c r="K837">
        <f t="shared" si="102"/>
        <v>0</v>
      </c>
    </row>
    <row r="838" spans="1:11" x14ac:dyDescent="0.35">
      <c r="A838" s="3">
        <f t="shared" si="105"/>
        <v>30000</v>
      </c>
      <c r="B838" s="3">
        <f t="shared" si="99"/>
        <v>75</v>
      </c>
      <c r="C838" s="38">
        <f t="shared" si="103"/>
        <v>82.191780821917803</v>
      </c>
      <c r="D838" s="6">
        <f t="shared" si="100"/>
        <v>82.2</v>
      </c>
      <c r="E838" s="6"/>
      <c r="F838" s="6">
        <f t="shared" si="101"/>
        <v>137</v>
      </c>
      <c r="G838" s="7">
        <f t="shared" si="104"/>
        <v>2</v>
      </c>
      <c r="H838" s="41" cm="1">
        <f t="array" ref="H838">INDEX(Archetypes!$F$8:$F$16,$G838)</f>
        <v>137.5</v>
      </c>
      <c r="I838" s="25">
        <f>1*(COUNTIFS($A$18:$A838,$A838,$F$18:$F838,$F838,$G$18:$G838,$G838)=1)</f>
        <v>0</v>
      </c>
      <c r="J838" s="7">
        <f t="shared" si="98"/>
        <v>1</v>
      </c>
      <c r="K838">
        <f t="shared" si="102"/>
        <v>0</v>
      </c>
    </row>
    <row r="839" spans="1:11" x14ac:dyDescent="0.35">
      <c r="A839" s="3">
        <f t="shared" si="105"/>
        <v>30000</v>
      </c>
      <c r="B839" s="3">
        <f t="shared" si="99"/>
        <v>75</v>
      </c>
      <c r="C839" s="38">
        <f t="shared" si="103"/>
        <v>82.191780821917803</v>
      </c>
      <c r="D839" s="6">
        <f t="shared" si="100"/>
        <v>82.2</v>
      </c>
      <c r="E839" s="6"/>
      <c r="F839" s="6">
        <f t="shared" si="101"/>
        <v>137</v>
      </c>
      <c r="G839" s="7">
        <f t="shared" si="104"/>
        <v>3</v>
      </c>
      <c r="H839" s="41" cm="1">
        <f t="array" ref="H839">INDEX(Archetypes!$F$8:$F$16,$G839)</f>
        <v>163.1</v>
      </c>
      <c r="I839" s="25">
        <f>1*(COUNTIFS($A$18:$A839,$A839,$F$18:$F839,$F839,$G$18:$G839,$G839)=1)</f>
        <v>0</v>
      </c>
      <c r="J839" s="7">
        <f t="shared" si="98"/>
        <v>1</v>
      </c>
      <c r="K839">
        <f t="shared" si="102"/>
        <v>0</v>
      </c>
    </row>
    <row r="840" spans="1:11" x14ac:dyDescent="0.35">
      <c r="A840" s="3">
        <f t="shared" si="105"/>
        <v>30000</v>
      </c>
      <c r="B840" s="3">
        <f t="shared" si="99"/>
        <v>75</v>
      </c>
      <c r="C840" s="38">
        <f t="shared" si="103"/>
        <v>82.191780821917803</v>
      </c>
      <c r="D840" s="6">
        <f t="shared" si="100"/>
        <v>82.2</v>
      </c>
      <c r="E840" s="6"/>
      <c r="F840" s="6">
        <f t="shared" si="101"/>
        <v>137</v>
      </c>
      <c r="G840" s="7">
        <f t="shared" si="104"/>
        <v>4</v>
      </c>
      <c r="H840" s="41" cm="1">
        <f t="array" ref="H840">INDEX(Archetypes!$F$8:$F$16,$G840)</f>
        <v>188.9</v>
      </c>
      <c r="I840" s="25">
        <f>1*(COUNTIFS($A$18:$A840,$A840,$F$18:$F840,$F840,$G$18:$G840,$G840)=1)</f>
        <v>0</v>
      </c>
      <c r="J840" s="7">
        <f t="shared" si="98"/>
        <v>1</v>
      </c>
      <c r="K840">
        <f t="shared" si="102"/>
        <v>0</v>
      </c>
    </row>
    <row r="841" spans="1:11" x14ac:dyDescent="0.35">
      <c r="A841" s="3">
        <f t="shared" si="105"/>
        <v>30000</v>
      </c>
      <c r="B841" s="3">
        <f t="shared" si="99"/>
        <v>75</v>
      </c>
      <c r="C841" s="38">
        <f t="shared" si="103"/>
        <v>82.191780821917803</v>
      </c>
      <c r="D841" s="6">
        <f t="shared" si="100"/>
        <v>82.2</v>
      </c>
      <c r="E841" s="6"/>
      <c r="F841" s="6">
        <f t="shared" si="101"/>
        <v>137</v>
      </c>
      <c r="G841" s="7">
        <f t="shared" si="104"/>
        <v>5</v>
      </c>
      <c r="H841" s="41" cm="1">
        <f t="array" ref="H841">INDEX(Archetypes!$F$8:$F$16,$G841)</f>
        <v>213.7</v>
      </c>
      <c r="I841" s="25">
        <f>1*(COUNTIFS($A$18:$A841,$A841,$F$18:$F841,$F841,$G$18:$G841,$G841)=1)</f>
        <v>0</v>
      </c>
      <c r="J841" s="7">
        <f t="shared" si="98"/>
        <v>1</v>
      </c>
      <c r="K841">
        <f t="shared" si="102"/>
        <v>0</v>
      </c>
    </row>
    <row r="842" spans="1:11" x14ac:dyDescent="0.35">
      <c r="A842" s="3">
        <f t="shared" si="105"/>
        <v>30000</v>
      </c>
      <c r="B842" s="3">
        <f t="shared" si="99"/>
        <v>75</v>
      </c>
      <c r="C842" s="38">
        <f t="shared" si="103"/>
        <v>82.191780821917803</v>
      </c>
      <c r="D842" s="6">
        <f t="shared" si="100"/>
        <v>82.2</v>
      </c>
      <c r="E842" s="6"/>
      <c r="F842" s="6">
        <f t="shared" si="101"/>
        <v>137</v>
      </c>
      <c r="G842" s="7">
        <f t="shared" si="104"/>
        <v>6</v>
      </c>
      <c r="H842" s="41" cm="1">
        <f t="array" ref="H842">INDEX(Archetypes!$F$8:$F$16,$G842)</f>
        <v>239.1</v>
      </c>
      <c r="I842" s="25">
        <f>1*(COUNTIFS($A$18:$A842,$A842,$F$18:$F842,$F842,$G$18:$G842,$G842)=1)</f>
        <v>0</v>
      </c>
      <c r="J842" s="7">
        <f t="shared" si="98"/>
        <v>1</v>
      </c>
      <c r="K842">
        <f t="shared" si="102"/>
        <v>0</v>
      </c>
    </row>
    <row r="843" spans="1:11" x14ac:dyDescent="0.35">
      <c r="A843" s="3">
        <f t="shared" si="105"/>
        <v>30000</v>
      </c>
      <c r="B843" s="3">
        <f t="shared" si="99"/>
        <v>75</v>
      </c>
      <c r="C843" s="38">
        <f t="shared" si="103"/>
        <v>82.191780821917803</v>
      </c>
      <c r="D843" s="6">
        <f t="shared" si="100"/>
        <v>82.2</v>
      </c>
      <c r="E843" s="6"/>
      <c r="F843" s="6">
        <f t="shared" si="101"/>
        <v>137</v>
      </c>
      <c r="G843" s="7">
        <f t="shared" si="104"/>
        <v>7</v>
      </c>
      <c r="H843" s="41" cm="1">
        <f t="array" ref="H843">INDEX(Archetypes!$F$8:$F$16,$G843)</f>
        <v>262.60000000000002</v>
      </c>
      <c r="I843" s="25">
        <f>1*(COUNTIFS($A$18:$A843,$A843,$F$18:$F843,$F843,$G$18:$G843,$G843)=1)</f>
        <v>0</v>
      </c>
      <c r="J843" s="7">
        <f t="shared" si="98"/>
        <v>1</v>
      </c>
      <c r="K843">
        <f t="shared" si="102"/>
        <v>0</v>
      </c>
    </row>
    <row r="844" spans="1:11" x14ac:dyDescent="0.35">
      <c r="A844" s="3">
        <f t="shared" si="105"/>
        <v>30000</v>
      </c>
      <c r="B844" s="3">
        <f t="shared" si="99"/>
        <v>75</v>
      </c>
      <c r="C844" s="38">
        <f t="shared" si="103"/>
        <v>82.191780821917803</v>
      </c>
      <c r="D844" s="6">
        <f t="shared" si="100"/>
        <v>82.2</v>
      </c>
      <c r="E844" s="6"/>
      <c r="F844" s="6">
        <f t="shared" si="101"/>
        <v>137</v>
      </c>
      <c r="G844" s="7">
        <f t="shared" si="104"/>
        <v>8</v>
      </c>
      <c r="H844" s="41" cm="1">
        <f t="array" ref="H844">INDEX(Archetypes!$F$8:$F$16,$G844)</f>
        <v>285.8</v>
      </c>
      <c r="I844" s="25">
        <f>1*(COUNTIFS($A$18:$A844,$A844,$F$18:$F844,$F844,$G$18:$G844,$G844)=1)</f>
        <v>0</v>
      </c>
      <c r="J844" s="7">
        <f t="shared" si="98"/>
        <v>1</v>
      </c>
      <c r="K844">
        <f t="shared" si="102"/>
        <v>0</v>
      </c>
    </row>
    <row r="845" spans="1:11" x14ac:dyDescent="0.35">
      <c r="A845" s="3">
        <f t="shared" si="105"/>
        <v>30000</v>
      </c>
      <c r="B845" s="3">
        <f t="shared" si="99"/>
        <v>75</v>
      </c>
      <c r="C845" s="38">
        <f t="shared" si="103"/>
        <v>82.191780821917803</v>
      </c>
      <c r="D845" s="6">
        <f t="shared" si="100"/>
        <v>82.2</v>
      </c>
      <c r="E845" s="6"/>
      <c r="F845" s="6">
        <f t="shared" si="101"/>
        <v>137</v>
      </c>
      <c r="G845" s="7">
        <f t="shared" si="104"/>
        <v>9</v>
      </c>
      <c r="H845" s="41" cm="1">
        <f t="array" ref="H845">INDEX(Archetypes!$F$8:$F$16,$G845)</f>
        <v>312.60000000000002</v>
      </c>
      <c r="I845" s="25">
        <f>1*(COUNTIFS($A$18:$A845,$A845,$F$18:$F845,$F845,$G$18:$G845,$G845)=1)</f>
        <v>0</v>
      </c>
      <c r="J845" s="7">
        <f t="shared" si="98"/>
        <v>1</v>
      </c>
      <c r="K845">
        <f t="shared" si="102"/>
        <v>0</v>
      </c>
    </row>
    <row r="846" spans="1:11" x14ac:dyDescent="0.35">
      <c r="A846" s="3">
        <f t="shared" si="105"/>
        <v>30000</v>
      </c>
      <c r="B846" s="3">
        <f t="shared" si="99"/>
        <v>90</v>
      </c>
      <c r="C846" s="38">
        <f t="shared" si="103"/>
        <v>82.191780821917803</v>
      </c>
      <c r="D846" s="6">
        <f t="shared" si="100"/>
        <v>90</v>
      </c>
      <c r="E846" s="6"/>
      <c r="F846" s="6">
        <f t="shared" si="101"/>
        <v>150</v>
      </c>
      <c r="G846" s="7">
        <f t="shared" si="104"/>
        <v>1</v>
      </c>
      <c r="H846" s="41" cm="1">
        <f t="array" ref="H846">INDEX(Archetypes!$F$8:$F$16,$G846)</f>
        <v>113.9</v>
      </c>
      <c r="I846" s="25">
        <f>1*(COUNTIFS($A$18:$A846,$A846,$F$18:$F846,$F846,$G$18:$G846,$G846)=1)</f>
        <v>1</v>
      </c>
      <c r="J846" s="7">
        <f t="shared" si="98"/>
        <v>0</v>
      </c>
      <c r="K846">
        <f t="shared" si="102"/>
        <v>0</v>
      </c>
    </row>
    <row r="847" spans="1:11" x14ac:dyDescent="0.35">
      <c r="A847" s="3">
        <f t="shared" si="105"/>
        <v>30000</v>
      </c>
      <c r="B847" s="3">
        <f t="shared" si="99"/>
        <v>90</v>
      </c>
      <c r="C847" s="38">
        <f t="shared" si="103"/>
        <v>82.191780821917803</v>
      </c>
      <c r="D847" s="6">
        <f t="shared" si="100"/>
        <v>90</v>
      </c>
      <c r="E847" s="6"/>
      <c r="F847" s="6">
        <f t="shared" si="101"/>
        <v>150</v>
      </c>
      <c r="G847" s="7">
        <f t="shared" si="104"/>
        <v>2</v>
      </c>
      <c r="H847" s="41" cm="1">
        <f t="array" ref="H847">INDEX(Archetypes!$F$8:$F$16,$G847)</f>
        <v>137.5</v>
      </c>
      <c r="I847" s="25">
        <f>1*(COUNTIFS($A$18:$A847,$A847,$F$18:$F847,$F847,$G$18:$G847,$G847)=1)</f>
        <v>1</v>
      </c>
      <c r="J847" s="7">
        <f t="shared" si="98"/>
        <v>0</v>
      </c>
      <c r="K847">
        <f t="shared" si="102"/>
        <v>0</v>
      </c>
    </row>
    <row r="848" spans="1:11" x14ac:dyDescent="0.35">
      <c r="A848" s="3">
        <f t="shared" si="105"/>
        <v>30000</v>
      </c>
      <c r="B848" s="3">
        <f t="shared" si="99"/>
        <v>90</v>
      </c>
      <c r="C848" s="38">
        <f t="shared" si="103"/>
        <v>82.191780821917803</v>
      </c>
      <c r="D848" s="6">
        <f t="shared" si="100"/>
        <v>90</v>
      </c>
      <c r="E848" s="6"/>
      <c r="F848" s="6">
        <f t="shared" si="101"/>
        <v>150</v>
      </c>
      <c r="G848" s="7">
        <f t="shared" si="104"/>
        <v>3</v>
      </c>
      <c r="H848" s="79" cm="1">
        <f t="array" ref="H848">INDEX(Archetypes!$F$8:$F$16,$G848)</f>
        <v>163.1</v>
      </c>
      <c r="I848" s="25">
        <f>1*(COUNTIFS($A$18:$A848,$A848,$F$18:$F848,$F848,$G$18:$G848,$G848)=1)</f>
        <v>1</v>
      </c>
      <c r="J848" s="7">
        <f t="shared" si="98"/>
        <v>1</v>
      </c>
      <c r="K848">
        <f t="shared" si="102"/>
        <v>1</v>
      </c>
    </row>
    <row r="849" spans="1:11" x14ac:dyDescent="0.35">
      <c r="A849" s="3">
        <f t="shared" si="105"/>
        <v>30000</v>
      </c>
      <c r="B849" s="3">
        <f t="shared" si="99"/>
        <v>90</v>
      </c>
      <c r="C849" s="38">
        <f t="shared" si="103"/>
        <v>82.191780821917803</v>
      </c>
      <c r="D849" s="6">
        <f t="shared" si="100"/>
        <v>90</v>
      </c>
      <c r="E849" s="6"/>
      <c r="F849" s="6">
        <f t="shared" si="101"/>
        <v>150</v>
      </c>
      <c r="G849" s="7">
        <f t="shared" si="104"/>
        <v>4</v>
      </c>
      <c r="H849" s="79" cm="1">
        <f t="array" ref="H849">INDEX(Archetypes!$F$8:$F$16,$G849)</f>
        <v>188.9</v>
      </c>
      <c r="I849" s="25">
        <f>1*(COUNTIFS($A$18:$A849,$A849,$F$18:$F849,$F849,$G$18:$G849,$G849)=1)</f>
        <v>1</v>
      </c>
      <c r="J849" s="7">
        <f t="shared" si="98"/>
        <v>1</v>
      </c>
      <c r="K849">
        <f t="shared" si="102"/>
        <v>1</v>
      </c>
    </row>
    <row r="850" spans="1:11" x14ac:dyDescent="0.35">
      <c r="A850" s="3">
        <f t="shared" si="105"/>
        <v>30000</v>
      </c>
      <c r="B850" s="3">
        <f t="shared" si="99"/>
        <v>90</v>
      </c>
      <c r="C850" s="38">
        <f t="shared" si="103"/>
        <v>82.191780821917803</v>
      </c>
      <c r="D850" s="6">
        <f t="shared" si="100"/>
        <v>90</v>
      </c>
      <c r="E850" s="6"/>
      <c r="F850" s="6">
        <f t="shared" si="101"/>
        <v>150</v>
      </c>
      <c r="G850" s="7">
        <f t="shared" si="104"/>
        <v>5</v>
      </c>
      <c r="H850" s="79" cm="1">
        <f t="array" ref="H850">INDEX(Archetypes!$F$8:$F$16,$G850)</f>
        <v>213.7</v>
      </c>
      <c r="I850" s="25">
        <f>1*(COUNTIFS($A$18:$A850,$A850,$F$18:$F850,$F850,$G$18:$G850,$G850)=1)</f>
        <v>1</v>
      </c>
      <c r="J850" s="7">
        <f t="shared" ref="J850:J913" si="106">1*(H850&gt;=F850)</f>
        <v>1</v>
      </c>
      <c r="K850">
        <f t="shared" si="102"/>
        <v>1</v>
      </c>
    </row>
    <row r="851" spans="1:11" x14ac:dyDescent="0.35">
      <c r="A851" s="3">
        <f t="shared" si="105"/>
        <v>30000</v>
      </c>
      <c r="B851" s="3">
        <f t="shared" ref="B851:B914" si="107">IF(G850=9,IF(B850=180,60,B850+15),B850)</f>
        <v>90</v>
      </c>
      <c r="C851" s="38">
        <f t="shared" si="103"/>
        <v>82.191780821917803</v>
      </c>
      <c r="D851" s="6">
        <f t="shared" ref="D851:D914" si="108">ROUND(MAX(B851,A851/365),1)</f>
        <v>90</v>
      </c>
      <c r="E851" s="6"/>
      <c r="F851" s="6">
        <f t="shared" ref="F851:F914" si="109">ROUND(D851/0.6,1)</f>
        <v>150</v>
      </c>
      <c r="G851" s="7">
        <f t="shared" si="104"/>
        <v>6</v>
      </c>
      <c r="H851" s="79" cm="1">
        <f t="array" ref="H851">INDEX(Archetypes!$F$8:$F$16,$G851)</f>
        <v>239.1</v>
      </c>
      <c r="I851" s="25">
        <f>1*(COUNTIFS($A$18:$A851,$A851,$F$18:$F851,$F851,$G$18:$G851,$G851)=1)</f>
        <v>1</v>
      </c>
      <c r="J851" s="7">
        <f t="shared" si="106"/>
        <v>1</v>
      </c>
      <c r="K851">
        <f t="shared" ref="K851:K914" si="110">I851*J851</f>
        <v>1</v>
      </c>
    </row>
    <row r="852" spans="1:11" x14ac:dyDescent="0.35">
      <c r="A852" s="3">
        <f t="shared" si="105"/>
        <v>30000</v>
      </c>
      <c r="B852" s="3">
        <f t="shared" si="107"/>
        <v>90</v>
      </c>
      <c r="C852" s="38">
        <f t="shared" ref="C852:C915" si="111">A852/365</f>
        <v>82.191780821917803</v>
      </c>
      <c r="D852" s="6">
        <f t="shared" si="108"/>
        <v>90</v>
      </c>
      <c r="E852" s="6"/>
      <c r="F852" s="6">
        <f t="shared" si="109"/>
        <v>150</v>
      </c>
      <c r="G852" s="7">
        <f t="shared" ref="G852:G915" si="112">IF(G851=9,1,G851+1)</f>
        <v>7</v>
      </c>
      <c r="H852" s="79" cm="1">
        <f t="array" ref="H852">INDEX(Archetypes!$F$8:$F$16,$G852)</f>
        <v>262.60000000000002</v>
      </c>
      <c r="I852" s="25">
        <f>1*(COUNTIFS($A$18:$A852,$A852,$F$18:$F852,$F852,$G$18:$G852,$G852)=1)</f>
        <v>1</v>
      </c>
      <c r="J852" s="7">
        <f t="shared" si="106"/>
        <v>1</v>
      </c>
      <c r="K852">
        <f t="shared" si="110"/>
        <v>1</v>
      </c>
    </row>
    <row r="853" spans="1:11" x14ac:dyDescent="0.35">
      <c r="A853" s="3">
        <f t="shared" ref="A853:A916" si="113">IF(G852=9,IF(B847=180,IF(A852=40000,2500,A852+2500),A852),A852)</f>
        <v>30000</v>
      </c>
      <c r="B853" s="3">
        <f t="shared" si="107"/>
        <v>90</v>
      </c>
      <c r="C853" s="38">
        <f t="shared" si="111"/>
        <v>82.191780821917803</v>
      </c>
      <c r="D853" s="6">
        <f t="shared" si="108"/>
        <v>90</v>
      </c>
      <c r="E853" s="6"/>
      <c r="F853" s="6">
        <f t="shared" si="109"/>
        <v>150</v>
      </c>
      <c r="G853" s="7">
        <f t="shared" si="112"/>
        <v>8</v>
      </c>
      <c r="H853" s="79" cm="1">
        <f t="array" ref="H853">INDEX(Archetypes!$F$8:$F$16,$G853)</f>
        <v>285.8</v>
      </c>
      <c r="I853" s="25">
        <f>1*(COUNTIFS($A$18:$A853,$A853,$F$18:$F853,$F853,$G$18:$G853,$G853)=1)</f>
        <v>1</v>
      </c>
      <c r="J853" s="7">
        <f t="shared" si="106"/>
        <v>1</v>
      </c>
      <c r="K853">
        <f t="shared" si="110"/>
        <v>1</v>
      </c>
    </row>
    <row r="854" spans="1:11" x14ac:dyDescent="0.35">
      <c r="A854" s="3">
        <f t="shared" si="113"/>
        <v>30000</v>
      </c>
      <c r="B854" s="3">
        <f t="shared" si="107"/>
        <v>90</v>
      </c>
      <c r="C854" s="38">
        <f t="shared" si="111"/>
        <v>82.191780821917803</v>
      </c>
      <c r="D854" s="6">
        <f t="shared" si="108"/>
        <v>90</v>
      </c>
      <c r="E854" s="6"/>
      <c r="F854" s="6">
        <f t="shared" si="109"/>
        <v>150</v>
      </c>
      <c r="G854" s="7">
        <f t="shared" si="112"/>
        <v>9</v>
      </c>
      <c r="H854" s="79" cm="1">
        <f t="array" ref="H854">INDEX(Archetypes!$F$8:$F$16,$G854)</f>
        <v>312.60000000000002</v>
      </c>
      <c r="I854" s="25">
        <f>1*(COUNTIFS($A$18:$A854,$A854,$F$18:$F854,$F854,$G$18:$G854,$G854)=1)</f>
        <v>1</v>
      </c>
      <c r="J854" s="7">
        <f t="shared" si="106"/>
        <v>1</v>
      </c>
      <c r="K854">
        <f t="shared" si="110"/>
        <v>1</v>
      </c>
    </row>
    <row r="855" spans="1:11" x14ac:dyDescent="0.35">
      <c r="A855" s="3">
        <f t="shared" si="113"/>
        <v>30000</v>
      </c>
      <c r="B855" s="3">
        <f t="shared" si="107"/>
        <v>105</v>
      </c>
      <c r="C855" s="38">
        <f t="shared" si="111"/>
        <v>82.191780821917803</v>
      </c>
      <c r="D855" s="6">
        <f t="shared" si="108"/>
        <v>105</v>
      </c>
      <c r="E855" s="6"/>
      <c r="F855" s="6">
        <f t="shared" si="109"/>
        <v>175</v>
      </c>
      <c r="G855" s="7">
        <f t="shared" si="112"/>
        <v>1</v>
      </c>
      <c r="H855" s="41" cm="1">
        <f t="array" ref="H855">INDEX(Archetypes!$F$8:$F$16,$G855)</f>
        <v>113.9</v>
      </c>
      <c r="I855" s="25">
        <f>1*(COUNTIFS($A$18:$A855,$A855,$F$18:$F855,$F855,$G$18:$G855,$G855)=1)</f>
        <v>1</v>
      </c>
      <c r="J855" s="7">
        <f t="shared" si="106"/>
        <v>0</v>
      </c>
      <c r="K855">
        <f t="shared" si="110"/>
        <v>0</v>
      </c>
    </row>
    <row r="856" spans="1:11" x14ac:dyDescent="0.35">
      <c r="A856" s="3">
        <f t="shared" si="113"/>
        <v>30000</v>
      </c>
      <c r="B856" s="3">
        <f t="shared" si="107"/>
        <v>105</v>
      </c>
      <c r="C856" s="38">
        <f t="shared" si="111"/>
        <v>82.191780821917803</v>
      </c>
      <c r="D856" s="6">
        <f t="shared" si="108"/>
        <v>105</v>
      </c>
      <c r="E856" s="6"/>
      <c r="F856" s="6">
        <f t="shared" si="109"/>
        <v>175</v>
      </c>
      <c r="G856" s="7">
        <f t="shared" si="112"/>
        <v>2</v>
      </c>
      <c r="H856" s="41" cm="1">
        <f t="array" ref="H856">INDEX(Archetypes!$F$8:$F$16,$G856)</f>
        <v>137.5</v>
      </c>
      <c r="I856" s="25">
        <f>1*(COUNTIFS($A$18:$A856,$A856,$F$18:$F856,$F856,$G$18:$G856,$G856)=1)</f>
        <v>1</v>
      </c>
      <c r="J856" s="7">
        <f t="shared" si="106"/>
        <v>0</v>
      </c>
      <c r="K856">
        <f t="shared" si="110"/>
        <v>0</v>
      </c>
    </row>
    <row r="857" spans="1:11" x14ac:dyDescent="0.35">
      <c r="A857" s="3">
        <f t="shared" si="113"/>
        <v>30000</v>
      </c>
      <c r="B857" s="3">
        <f t="shared" si="107"/>
        <v>105</v>
      </c>
      <c r="C857" s="38">
        <f t="shared" si="111"/>
        <v>82.191780821917803</v>
      </c>
      <c r="D857" s="6">
        <f t="shared" si="108"/>
        <v>105</v>
      </c>
      <c r="E857" s="6"/>
      <c r="F857" s="6">
        <f t="shared" si="109"/>
        <v>175</v>
      </c>
      <c r="G857" s="7">
        <f t="shared" si="112"/>
        <v>3</v>
      </c>
      <c r="H857" s="41" cm="1">
        <f t="array" ref="H857">INDEX(Archetypes!$F$8:$F$16,$G857)</f>
        <v>163.1</v>
      </c>
      <c r="I857" s="25">
        <f>1*(COUNTIFS($A$18:$A857,$A857,$F$18:$F857,$F857,$G$18:$G857,$G857)=1)</f>
        <v>1</v>
      </c>
      <c r="J857" s="7">
        <f t="shared" si="106"/>
        <v>0</v>
      </c>
      <c r="K857">
        <f t="shared" si="110"/>
        <v>0</v>
      </c>
    </row>
    <row r="858" spans="1:11" x14ac:dyDescent="0.35">
      <c r="A858" s="3">
        <f t="shared" si="113"/>
        <v>30000</v>
      </c>
      <c r="B858" s="3">
        <f t="shared" si="107"/>
        <v>105</v>
      </c>
      <c r="C858" s="38">
        <f t="shared" si="111"/>
        <v>82.191780821917803</v>
      </c>
      <c r="D858" s="6">
        <f t="shared" si="108"/>
        <v>105</v>
      </c>
      <c r="E858" s="6"/>
      <c r="F858" s="6">
        <f t="shared" si="109"/>
        <v>175</v>
      </c>
      <c r="G858" s="7">
        <f t="shared" si="112"/>
        <v>4</v>
      </c>
      <c r="H858" s="79" cm="1">
        <f t="array" ref="H858">INDEX(Archetypes!$F$8:$F$16,$G858)</f>
        <v>188.9</v>
      </c>
      <c r="I858" s="25">
        <f>1*(COUNTIFS($A$18:$A858,$A858,$F$18:$F858,$F858,$G$18:$G858,$G858)=1)</f>
        <v>1</v>
      </c>
      <c r="J858" s="7">
        <f t="shared" si="106"/>
        <v>1</v>
      </c>
      <c r="K858">
        <f t="shared" si="110"/>
        <v>1</v>
      </c>
    </row>
    <row r="859" spans="1:11" x14ac:dyDescent="0.35">
      <c r="A859" s="3">
        <f t="shared" si="113"/>
        <v>30000</v>
      </c>
      <c r="B859" s="3">
        <f t="shared" si="107"/>
        <v>105</v>
      </c>
      <c r="C859" s="38">
        <f t="shared" si="111"/>
        <v>82.191780821917803</v>
      </c>
      <c r="D859" s="6">
        <f t="shared" si="108"/>
        <v>105</v>
      </c>
      <c r="E859" s="6"/>
      <c r="F859" s="6">
        <f t="shared" si="109"/>
        <v>175</v>
      </c>
      <c r="G859" s="7">
        <f t="shared" si="112"/>
        <v>5</v>
      </c>
      <c r="H859" s="79" cm="1">
        <f t="array" ref="H859">INDEX(Archetypes!$F$8:$F$16,$G859)</f>
        <v>213.7</v>
      </c>
      <c r="I859" s="25">
        <f>1*(COUNTIFS($A$18:$A859,$A859,$F$18:$F859,$F859,$G$18:$G859,$G859)=1)</f>
        <v>1</v>
      </c>
      <c r="J859" s="7">
        <f t="shared" si="106"/>
        <v>1</v>
      </c>
      <c r="K859">
        <f t="shared" si="110"/>
        <v>1</v>
      </c>
    </row>
    <row r="860" spans="1:11" x14ac:dyDescent="0.35">
      <c r="A860" s="3">
        <f t="shared" si="113"/>
        <v>30000</v>
      </c>
      <c r="B860" s="3">
        <f t="shared" si="107"/>
        <v>105</v>
      </c>
      <c r="C860" s="38">
        <f t="shared" si="111"/>
        <v>82.191780821917803</v>
      </c>
      <c r="D860" s="6">
        <f t="shared" si="108"/>
        <v>105</v>
      </c>
      <c r="E860" s="6"/>
      <c r="F860" s="6">
        <f t="shared" si="109"/>
        <v>175</v>
      </c>
      <c r="G860" s="7">
        <f t="shared" si="112"/>
        <v>6</v>
      </c>
      <c r="H860" s="79" cm="1">
        <f t="array" ref="H860">INDEX(Archetypes!$F$8:$F$16,$G860)</f>
        <v>239.1</v>
      </c>
      <c r="I860" s="25">
        <f>1*(COUNTIFS($A$18:$A860,$A860,$F$18:$F860,$F860,$G$18:$G860,$G860)=1)</f>
        <v>1</v>
      </c>
      <c r="J860" s="7">
        <f t="shared" si="106"/>
        <v>1</v>
      </c>
      <c r="K860">
        <f t="shared" si="110"/>
        <v>1</v>
      </c>
    </row>
    <row r="861" spans="1:11" x14ac:dyDescent="0.35">
      <c r="A861" s="3">
        <f t="shared" si="113"/>
        <v>30000</v>
      </c>
      <c r="B861" s="3">
        <f t="shared" si="107"/>
        <v>105</v>
      </c>
      <c r="C861" s="38">
        <f t="shared" si="111"/>
        <v>82.191780821917803</v>
      </c>
      <c r="D861" s="6">
        <f t="shared" si="108"/>
        <v>105</v>
      </c>
      <c r="E861" s="6"/>
      <c r="F861" s="6">
        <f t="shared" si="109"/>
        <v>175</v>
      </c>
      <c r="G861" s="7">
        <f t="shared" si="112"/>
        <v>7</v>
      </c>
      <c r="H861" s="79" cm="1">
        <f t="array" ref="H861">INDEX(Archetypes!$F$8:$F$16,$G861)</f>
        <v>262.60000000000002</v>
      </c>
      <c r="I861" s="25">
        <f>1*(COUNTIFS($A$18:$A861,$A861,$F$18:$F861,$F861,$G$18:$G861,$G861)=1)</f>
        <v>1</v>
      </c>
      <c r="J861" s="7">
        <f t="shared" si="106"/>
        <v>1</v>
      </c>
      <c r="K861">
        <f t="shared" si="110"/>
        <v>1</v>
      </c>
    </row>
    <row r="862" spans="1:11" x14ac:dyDescent="0.35">
      <c r="A862" s="3">
        <f t="shared" si="113"/>
        <v>30000</v>
      </c>
      <c r="B862" s="3">
        <f t="shared" si="107"/>
        <v>105</v>
      </c>
      <c r="C862" s="38">
        <f t="shared" si="111"/>
        <v>82.191780821917803</v>
      </c>
      <c r="D862" s="6">
        <f t="shared" si="108"/>
        <v>105</v>
      </c>
      <c r="E862" s="6"/>
      <c r="F862" s="6">
        <f t="shared" si="109"/>
        <v>175</v>
      </c>
      <c r="G862" s="7">
        <f t="shared" si="112"/>
        <v>8</v>
      </c>
      <c r="H862" s="79" cm="1">
        <f t="array" ref="H862">INDEX(Archetypes!$F$8:$F$16,$G862)</f>
        <v>285.8</v>
      </c>
      <c r="I862" s="25">
        <f>1*(COUNTIFS($A$18:$A862,$A862,$F$18:$F862,$F862,$G$18:$G862,$G862)=1)</f>
        <v>1</v>
      </c>
      <c r="J862" s="7">
        <f t="shared" si="106"/>
        <v>1</v>
      </c>
      <c r="K862">
        <f t="shared" si="110"/>
        <v>1</v>
      </c>
    </row>
    <row r="863" spans="1:11" x14ac:dyDescent="0.35">
      <c r="A863" s="3">
        <f t="shared" si="113"/>
        <v>30000</v>
      </c>
      <c r="B863" s="3">
        <f t="shared" si="107"/>
        <v>105</v>
      </c>
      <c r="C863" s="38">
        <f t="shared" si="111"/>
        <v>82.191780821917803</v>
      </c>
      <c r="D863" s="6">
        <f t="shared" si="108"/>
        <v>105</v>
      </c>
      <c r="E863" s="6"/>
      <c r="F863" s="6">
        <f t="shared" si="109"/>
        <v>175</v>
      </c>
      <c r="G863" s="7">
        <f t="shared" si="112"/>
        <v>9</v>
      </c>
      <c r="H863" s="79" cm="1">
        <f t="array" ref="H863">INDEX(Archetypes!$F$8:$F$16,$G863)</f>
        <v>312.60000000000002</v>
      </c>
      <c r="I863" s="25">
        <f>1*(COUNTIFS($A$18:$A863,$A863,$F$18:$F863,$F863,$G$18:$G863,$G863)=1)</f>
        <v>1</v>
      </c>
      <c r="J863" s="7">
        <f t="shared" si="106"/>
        <v>1</v>
      </c>
      <c r="K863">
        <f t="shared" si="110"/>
        <v>1</v>
      </c>
    </row>
    <row r="864" spans="1:11" x14ac:dyDescent="0.35">
      <c r="A864" s="3">
        <f t="shared" si="113"/>
        <v>30000</v>
      </c>
      <c r="B864" s="3">
        <f t="shared" si="107"/>
        <v>120</v>
      </c>
      <c r="C864" s="38">
        <f t="shared" si="111"/>
        <v>82.191780821917803</v>
      </c>
      <c r="D864" s="6">
        <f t="shared" si="108"/>
        <v>120</v>
      </c>
      <c r="E864" s="6"/>
      <c r="F864" s="6">
        <f t="shared" si="109"/>
        <v>200</v>
      </c>
      <c r="G864" s="7">
        <f t="shared" si="112"/>
        <v>1</v>
      </c>
      <c r="H864" s="41" cm="1">
        <f t="array" ref="H864">INDEX(Archetypes!$F$8:$F$16,$G864)</f>
        <v>113.9</v>
      </c>
      <c r="I864" s="25">
        <f>1*(COUNTIFS($A$18:$A864,$A864,$F$18:$F864,$F864,$G$18:$G864,$G864)=1)</f>
        <v>1</v>
      </c>
      <c r="J864" s="7">
        <f t="shared" si="106"/>
        <v>0</v>
      </c>
      <c r="K864">
        <f t="shared" si="110"/>
        <v>0</v>
      </c>
    </row>
    <row r="865" spans="1:11" x14ac:dyDescent="0.35">
      <c r="A865" s="3">
        <f t="shared" si="113"/>
        <v>30000</v>
      </c>
      <c r="B865" s="3">
        <f t="shared" si="107"/>
        <v>120</v>
      </c>
      <c r="C865" s="38">
        <f t="shared" si="111"/>
        <v>82.191780821917803</v>
      </c>
      <c r="D865" s="6">
        <f t="shared" si="108"/>
        <v>120</v>
      </c>
      <c r="E865" s="6"/>
      <c r="F865" s="6">
        <f t="shared" si="109"/>
        <v>200</v>
      </c>
      <c r="G865" s="7">
        <f t="shared" si="112"/>
        <v>2</v>
      </c>
      <c r="H865" s="41" cm="1">
        <f t="array" ref="H865">INDEX(Archetypes!$F$8:$F$16,$G865)</f>
        <v>137.5</v>
      </c>
      <c r="I865" s="25">
        <f>1*(COUNTIFS($A$18:$A865,$A865,$F$18:$F865,$F865,$G$18:$G865,$G865)=1)</f>
        <v>1</v>
      </c>
      <c r="J865" s="7">
        <f t="shared" si="106"/>
        <v>0</v>
      </c>
      <c r="K865">
        <f t="shared" si="110"/>
        <v>0</v>
      </c>
    </row>
    <row r="866" spans="1:11" x14ac:dyDescent="0.35">
      <c r="A866" s="3">
        <f t="shared" si="113"/>
        <v>30000</v>
      </c>
      <c r="B866" s="3">
        <f t="shared" si="107"/>
        <v>120</v>
      </c>
      <c r="C866" s="38">
        <f t="shared" si="111"/>
        <v>82.191780821917803</v>
      </c>
      <c r="D866" s="6">
        <f t="shared" si="108"/>
        <v>120</v>
      </c>
      <c r="E866" s="6"/>
      <c r="F866" s="6">
        <f t="shared" si="109"/>
        <v>200</v>
      </c>
      <c r="G866" s="7">
        <f t="shared" si="112"/>
        <v>3</v>
      </c>
      <c r="H866" s="41" cm="1">
        <f t="array" ref="H866">INDEX(Archetypes!$F$8:$F$16,$G866)</f>
        <v>163.1</v>
      </c>
      <c r="I866" s="25">
        <f>1*(COUNTIFS($A$18:$A866,$A866,$F$18:$F866,$F866,$G$18:$G866,$G866)=1)</f>
        <v>1</v>
      </c>
      <c r="J866" s="7">
        <f t="shared" si="106"/>
        <v>0</v>
      </c>
      <c r="K866">
        <f t="shared" si="110"/>
        <v>0</v>
      </c>
    </row>
    <row r="867" spans="1:11" x14ac:dyDescent="0.35">
      <c r="A867" s="3">
        <f t="shared" si="113"/>
        <v>30000</v>
      </c>
      <c r="B867" s="3">
        <f t="shared" si="107"/>
        <v>120</v>
      </c>
      <c r="C867" s="38">
        <f t="shared" si="111"/>
        <v>82.191780821917803</v>
      </c>
      <c r="D867" s="6">
        <f t="shared" si="108"/>
        <v>120</v>
      </c>
      <c r="E867" s="6"/>
      <c r="F867" s="6">
        <f t="shared" si="109"/>
        <v>200</v>
      </c>
      <c r="G867" s="7">
        <f t="shared" si="112"/>
        <v>4</v>
      </c>
      <c r="H867" s="41" cm="1">
        <f t="array" ref="H867">INDEX(Archetypes!$F$8:$F$16,$G867)</f>
        <v>188.9</v>
      </c>
      <c r="I867" s="25">
        <f>1*(COUNTIFS($A$18:$A867,$A867,$F$18:$F867,$F867,$G$18:$G867,$G867)=1)</f>
        <v>1</v>
      </c>
      <c r="J867" s="7">
        <f t="shared" si="106"/>
        <v>0</v>
      </c>
      <c r="K867">
        <f t="shared" si="110"/>
        <v>0</v>
      </c>
    </row>
    <row r="868" spans="1:11" x14ac:dyDescent="0.35">
      <c r="A868" s="3">
        <f t="shared" si="113"/>
        <v>30000</v>
      </c>
      <c r="B868" s="3">
        <f t="shared" si="107"/>
        <v>120</v>
      </c>
      <c r="C868" s="38">
        <f t="shared" si="111"/>
        <v>82.191780821917803</v>
      </c>
      <c r="D868" s="6">
        <f t="shared" si="108"/>
        <v>120</v>
      </c>
      <c r="E868" s="6"/>
      <c r="F868" s="6">
        <f t="shared" si="109"/>
        <v>200</v>
      </c>
      <c r="G868" s="7">
        <f t="shared" si="112"/>
        <v>5</v>
      </c>
      <c r="H868" s="79" cm="1">
        <f t="array" ref="H868">INDEX(Archetypes!$F$8:$F$16,$G868)</f>
        <v>213.7</v>
      </c>
      <c r="I868" s="25">
        <f>1*(COUNTIFS($A$18:$A868,$A868,$F$18:$F868,$F868,$G$18:$G868,$G868)=1)</f>
        <v>1</v>
      </c>
      <c r="J868" s="7">
        <f t="shared" si="106"/>
        <v>1</v>
      </c>
      <c r="K868">
        <f t="shared" si="110"/>
        <v>1</v>
      </c>
    </row>
    <row r="869" spans="1:11" x14ac:dyDescent="0.35">
      <c r="A869" s="3">
        <f t="shared" si="113"/>
        <v>30000</v>
      </c>
      <c r="B869" s="3">
        <f t="shared" si="107"/>
        <v>120</v>
      </c>
      <c r="C869" s="38">
        <f t="shared" si="111"/>
        <v>82.191780821917803</v>
      </c>
      <c r="D869" s="6">
        <f t="shared" si="108"/>
        <v>120</v>
      </c>
      <c r="E869" s="6"/>
      <c r="F869" s="6">
        <f t="shared" si="109"/>
        <v>200</v>
      </c>
      <c r="G869" s="7">
        <f t="shared" si="112"/>
        <v>6</v>
      </c>
      <c r="H869" s="79" cm="1">
        <f t="array" ref="H869">INDEX(Archetypes!$F$8:$F$16,$G869)</f>
        <v>239.1</v>
      </c>
      <c r="I869" s="25">
        <f>1*(COUNTIFS($A$18:$A869,$A869,$F$18:$F869,$F869,$G$18:$G869,$G869)=1)</f>
        <v>1</v>
      </c>
      <c r="J869" s="7">
        <f t="shared" si="106"/>
        <v>1</v>
      </c>
      <c r="K869">
        <f t="shared" si="110"/>
        <v>1</v>
      </c>
    </row>
    <row r="870" spans="1:11" x14ac:dyDescent="0.35">
      <c r="A870" s="3">
        <f t="shared" si="113"/>
        <v>30000</v>
      </c>
      <c r="B870" s="3">
        <f t="shared" si="107"/>
        <v>120</v>
      </c>
      <c r="C870" s="38">
        <f t="shared" si="111"/>
        <v>82.191780821917803</v>
      </c>
      <c r="D870" s="6">
        <f t="shared" si="108"/>
        <v>120</v>
      </c>
      <c r="E870" s="6"/>
      <c r="F870" s="6">
        <f t="shared" si="109"/>
        <v>200</v>
      </c>
      <c r="G870" s="7">
        <f t="shared" si="112"/>
        <v>7</v>
      </c>
      <c r="H870" s="79" cm="1">
        <f t="array" ref="H870">INDEX(Archetypes!$F$8:$F$16,$G870)</f>
        <v>262.60000000000002</v>
      </c>
      <c r="I870" s="25">
        <f>1*(COUNTIFS($A$18:$A870,$A870,$F$18:$F870,$F870,$G$18:$G870,$G870)=1)</f>
        <v>1</v>
      </c>
      <c r="J870" s="7">
        <f t="shared" si="106"/>
        <v>1</v>
      </c>
      <c r="K870">
        <f t="shared" si="110"/>
        <v>1</v>
      </c>
    </row>
    <row r="871" spans="1:11" x14ac:dyDescent="0.35">
      <c r="A871" s="3">
        <f t="shared" si="113"/>
        <v>30000</v>
      </c>
      <c r="B871" s="3">
        <f t="shared" si="107"/>
        <v>120</v>
      </c>
      <c r="C871" s="38">
        <f t="shared" si="111"/>
        <v>82.191780821917803</v>
      </c>
      <c r="D871" s="6">
        <f t="shared" si="108"/>
        <v>120</v>
      </c>
      <c r="E871" s="6"/>
      <c r="F871" s="6">
        <f t="shared" si="109"/>
        <v>200</v>
      </c>
      <c r="G871" s="7">
        <f t="shared" si="112"/>
        <v>8</v>
      </c>
      <c r="H871" s="79" cm="1">
        <f t="array" ref="H871">INDEX(Archetypes!$F$8:$F$16,$G871)</f>
        <v>285.8</v>
      </c>
      <c r="I871" s="25">
        <f>1*(COUNTIFS($A$18:$A871,$A871,$F$18:$F871,$F871,$G$18:$G871,$G871)=1)</f>
        <v>1</v>
      </c>
      <c r="J871" s="7">
        <f t="shared" si="106"/>
        <v>1</v>
      </c>
      <c r="K871">
        <f t="shared" si="110"/>
        <v>1</v>
      </c>
    </row>
    <row r="872" spans="1:11" x14ac:dyDescent="0.35">
      <c r="A872" s="3">
        <f t="shared" si="113"/>
        <v>30000</v>
      </c>
      <c r="B872" s="3">
        <f t="shared" si="107"/>
        <v>120</v>
      </c>
      <c r="C872" s="38">
        <f t="shared" si="111"/>
        <v>82.191780821917803</v>
      </c>
      <c r="D872" s="6">
        <f t="shared" si="108"/>
        <v>120</v>
      </c>
      <c r="E872" s="6"/>
      <c r="F872" s="6">
        <f t="shared" si="109"/>
        <v>200</v>
      </c>
      <c r="G872" s="7">
        <f t="shared" si="112"/>
        <v>9</v>
      </c>
      <c r="H872" s="79" cm="1">
        <f t="array" ref="H872">INDEX(Archetypes!$F$8:$F$16,$G872)</f>
        <v>312.60000000000002</v>
      </c>
      <c r="I872" s="25">
        <f>1*(COUNTIFS($A$18:$A872,$A872,$F$18:$F872,$F872,$G$18:$G872,$G872)=1)</f>
        <v>1</v>
      </c>
      <c r="J872" s="7">
        <f t="shared" si="106"/>
        <v>1</v>
      </c>
      <c r="K872">
        <f t="shared" si="110"/>
        <v>1</v>
      </c>
    </row>
    <row r="873" spans="1:11" x14ac:dyDescent="0.35">
      <c r="A873" s="3">
        <f t="shared" si="113"/>
        <v>30000</v>
      </c>
      <c r="B873" s="3">
        <f t="shared" si="107"/>
        <v>135</v>
      </c>
      <c r="C873" s="38">
        <f t="shared" si="111"/>
        <v>82.191780821917803</v>
      </c>
      <c r="D873" s="6">
        <f t="shared" si="108"/>
        <v>135</v>
      </c>
      <c r="E873" s="6"/>
      <c r="F873" s="6">
        <f t="shared" si="109"/>
        <v>225</v>
      </c>
      <c r="G873" s="7">
        <f t="shared" si="112"/>
        <v>1</v>
      </c>
      <c r="H873" s="41" cm="1">
        <f t="array" ref="H873">INDEX(Archetypes!$F$8:$F$16,$G873)</f>
        <v>113.9</v>
      </c>
      <c r="I873" s="25">
        <f>1*(COUNTIFS($A$18:$A873,$A873,$F$18:$F873,$F873,$G$18:$G873,$G873)=1)</f>
        <v>1</v>
      </c>
      <c r="J873" s="7">
        <f t="shared" si="106"/>
        <v>0</v>
      </c>
      <c r="K873">
        <f t="shared" si="110"/>
        <v>0</v>
      </c>
    </row>
    <row r="874" spans="1:11" x14ac:dyDescent="0.35">
      <c r="A874" s="3">
        <f t="shared" si="113"/>
        <v>30000</v>
      </c>
      <c r="B874" s="3">
        <f t="shared" si="107"/>
        <v>135</v>
      </c>
      <c r="C874" s="38">
        <f t="shared" si="111"/>
        <v>82.191780821917803</v>
      </c>
      <c r="D874" s="6">
        <f t="shared" si="108"/>
        <v>135</v>
      </c>
      <c r="E874" s="6"/>
      <c r="F874" s="6">
        <f t="shared" si="109"/>
        <v>225</v>
      </c>
      <c r="G874" s="7">
        <f t="shared" si="112"/>
        <v>2</v>
      </c>
      <c r="H874" s="41" cm="1">
        <f t="array" ref="H874">INDEX(Archetypes!$F$8:$F$16,$G874)</f>
        <v>137.5</v>
      </c>
      <c r="I874" s="25">
        <f>1*(COUNTIFS($A$18:$A874,$A874,$F$18:$F874,$F874,$G$18:$G874,$G874)=1)</f>
        <v>1</v>
      </c>
      <c r="J874" s="7">
        <f t="shared" si="106"/>
        <v>0</v>
      </c>
      <c r="K874">
        <f t="shared" si="110"/>
        <v>0</v>
      </c>
    </row>
    <row r="875" spans="1:11" x14ac:dyDescent="0.35">
      <c r="A875" s="3">
        <f t="shared" si="113"/>
        <v>30000</v>
      </c>
      <c r="B875" s="3">
        <f t="shared" si="107"/>
        <v>135</v>
      </c>
      <c r="C875" s="38">
        <f t="shared" si="111"/>
        <v>82.191780821917803</v>
      </c>
      <c r="D875" s="6">
        <f t="shared" si="108"/>
        <v>135</v>
      </c>
      <c r="E875" s="6"/>
      <c r="F875" s="6">
        <f t="shared" si="109"/>
        <v>225</v>
      </c>
      <c r="G875" s="7">
        <f t="shared" si="112"/>
        <v>3</v>
      </c>
      <c r="H875" s="41" cm="1">
        <f t="array" ref="H875">INDEX(Archetypes!$F$8:$F$16,$G875)</f>
        <v>163.1</v>
      </c>
      <c r="I875" s="25">
        <f>1*(COUNTIFS($A$18:$A875,$A875,$F$18:$F875,$F875,$G$18:$G875,$G875)=1)</f>
        <v>1</v>
      </c>
      <c r="J875" s="7">
        <f t="shared" si="106"/>
        <v>0</v>
      </c>
      <c r="K875">
        <f t="shared" si="110"/>
        <v>0</v>
      </c>
    </row>
    <row r="876" spans="1:11" x14ac:dyDescent="0.35">
      <c r="A876" s="3">
        <f t="shared" si="113"/>
        <v>30000</v>
      </c>
      <c r="B876" s="3">
        <f t="shared" si="107"/>
        <v>135</v>
      </c>
      <c r="C876" s="38">
        <f t="shared" si="111"/>
        <v>82.191780821917803</v>
      </c>
      <c r="D876" s="6">
        <f t="shared" si="108"/>
        <v>135</v>
      </c>
      <c r="E876" s="6"/>
      <c r="F876" s="6">
        <f t="shared" si="109"/>
        <v>225</v>
      </c>
      <c r="G876" s="7">
        <f t="shared" si="112"/>
        <v>4</v>
      </c>
      <c r="H876" s="41" cm="1">
        <f t="array" ref="H876">INDEX(Archetypes!$F$8:$F$16,$G876)</f>
        <v>188.9</v>
      </c>
      <c r="I876" s="25">
        <f>1*(COUNTIFS($A$18:$A876,$A876,$F$18:$F876,$F876,$G$18:$G876,$G876)=1)</f>
        <v>1</v>
      </c>
      <c r="J876" s="7">
        <f t="shared" si="106"/>
        <v>0</v>
      </c>
      <c r="K876">
        <f t="shared" si="110"/>
        <v>0</v>
      </c>
    </row>
    <row r="877" spans="1:11" x14ac:dyDescent="0.35">
      <c r="A877" s="3">
        <f t="shared" si="113"/>
        <v>30000</v>
      </c>
      <c r="B877" s="3">
        <f t="shared" si="107"/>
        <v>135</v>
      </c>
      <c r="C877" s="38">
        <f t="shared" si="111"/>
        <v>82.191780821917803</v>
      </c>
      <c r="D877" s="6">
        <f t="shared" si="108"/>
        <v>135</v>
      </c>
      <c r="E877" s="6"/>
      <c r="F877" s="6">
        <f t="shared" si="109"/>
        <v>225</v>
      </c>
      <c r="G877" s="7">
        <f t="shared" si="112"/>
        <v>5</v>
      </c>
      <c r="H877" s="41" cm="1">
        <f t="array" ref="H877">INDEX(Archetypes!$F$8:$F$16,$G877)</f>
        <v>213.7</v>
      </c>
      <c r="I877" s="25">
        <f>1*(COUNTIFS($A$18:$A877,$A877,$F$18:$F877,$F877,$G$18:$G877,$G877)=1)</f>
        <v>1</v>
      </c>
      <c r="J877" s="7">
        <f t="shared" si="106"/>
        <v>0</v>
      </c>
      <c r="K877">
        <f t="shared" si="110"/>
        <v>0</v>
      </c>
    </row>
    <row r="878" spans="1:11" x14ac:dyDescent="0.35">
      <c r="A878" s="3">
        <f t="shared" si="113"/>
        <v>30000</v>
      </c>
      <c r="B878" s="3">
        <f t="shared" si="107"/>
        <v>135</v>
      </c>
      <c r="C878" s="38">
        <f t="shared" si="111"/>
        <v>82.191780821917803</v>
      </c>
      <c r="D878" s="6">
        <f t="shared" si="108"/>
        <v>135</v>
      </c>
      <c r="E878" s="6"/>
      <c r="F878" s="6">
        <f t="shared" si="109"/>
        <v>225</v>
      </c>
      <c r="G878" s="7">
        <f t="shared" si="112"/>
        <v>6</v>
      </c>
      <c r="H878" s="79" cm="1">
        <f t="array" ref="H878">INDEX(Archetypes!$F$8:$F$16,$G878)</f>
        <v>239.1</v>
      </c>
      <c r="I878" s="25">
        <f>1*(COUNTIFS($A$18:$A878,$A878,$F$18:$F878,$F878,$G$18:$G878,$G878)=1)</f>
        <v>1</v>
      </c>
      <c r="J878" s="7">
        <f t="shared" si="106"/>
        <v>1</v>
      </c>
      <c r="K878">
        <f t="shared" si="110"/>
        <v>1</v>
      </c>
    </row>
    <row r="879" spans="1:11" x14ac:dyDescent="0.35">
      <c r="A879" s="3">
        <f t="shared" si="113"/>
        <v>30000</v>
      </c>
      <c r="B879" s="3">
        <f t="shared" si="107"/>
        <v>135</v>
      </c>
      <c r="C879" s="38">
        <f t="shared" si="111"/>
        <v>82.191780821917803</v>
      </c>
      <c r="D879" s="6">
        <f t="shared" si="108"/>
        <v>135</v>
      </c>
      <c r="E879" s="6"/>
      <c r="F879" s="6">
        <f t="shared" si="109"/>
        <v>225</v>
      </c>
      <c r="G879" s="7">
        <f t="shared" si="112"/>
        <v>7</v>
      </c>
      <c r="H879" s="79" cm="1">
        <f t="array" ref="H879">INDEX(Archetypes!$F$8:$F$16,$G879)</f>
        <v>262.60000000000002</v>
      </c>
      <c r="I879" s="25">
        <f>1*(COUNTIFS($A$18:$A879,$A879,$F$18:$F879,$F879,$G$18:$G879,$G879)=1)</f>
        <v>1</v>
      </c>
      <c r="J879" s="7">
        <f t="shared" si="106"/>
        <v>1</v>
      </c>
      <c r="K879">
        <f t="shared" si="110"/>
        <v>1</v>
      </c>
    </row>
    <row r="880" spans="1:11" x14ac:dyDescent="0.35">
      <c r="A880" s="3">
        <f t="shared" si="113"/>
        <v>30000</v>
      </c>
      <c r="B880" s="3">
        <f t="shared" si="107"/>
        <v>135</v>
      </c>
      <c r="C880" s="38">
        <f t="shared" si="111"/>
        <v>82.191780821917803</v>
      </c>
      <c r="D880" s="6">
        <f t="shared" si="108"/>
        <v>135</v>
      </c>
      <c r="E880" s="6"/>
      <c r="F880" s="6">
        <f t="shared" si="109"/>
        <v>225</v>
      </c>
      <c r="G880" s="7">
        <f t="shared" si="112"/>
        <v>8</v>
      </c>
      <c r="H880" s="79" cm="1">
        <f t="array" ref="H880">INDEX(Archetypes!$F$8:$F$16,$G880)</f>
        <v>285.8</v>
      </c>
      <c r="I880" s="25">
        <f>1*(COUNTIFS($A$18:$A880,$A880,$F$18:$F880,$F880,$G$18:$G880,$G880)=1)</f>
        <v>1</v>
      </c>
      <c r="J880" s="7">
        <f t="shared" si="106"/>
        <v>1</v>
      </c>
      <c r="K880">
        <f t="shared" si="110"/>
        <v>1</v>
      </c>
    </row>
    <row r="881" spans="1:11" x14ac:dyDescent="0.35">
      <c r="A881" s="3">
        <f t="shared" si="113"/>
        <v>30000</v>
      </c>
      <c r="B881" s="3">
        <f t="shared" si="107"/>
        <v>135</v>
      </c>
      <c r="C881" s="38">
        <f t="shared" si="111"/>
        <v>82.191780821917803</v>
      </c>
      <c r="D881" s="6">
        <f t="shared" si="108"/>
        <v>135</v>
      </c>
      <c r="E881" s="6"/>
      <c r="F881" s="6">
        <f t="shared" si="109"/>
        <v>225</v>
      </c>
      <c r="G881" s="7">
        <f t="shared" si="112"/>
        <v>9</v>
      </c>
      <c r="H881" s="79" cm="1">
        <f t="array" ref="H881">INDEX(Archetypes!$F$8:$F$16,$G881)</f>
        <v>312.60000000000002</v>
      </c>
      <c r="I881" s="25">
        <f>1*(COUNTIFS($A$18:$A881,$A881,$F$18:$F881,$F881,$G$18:$G881,$G881)=1)</f>
        <v>1</v>
      </c>
      <c r="J881" s="7">
        <f t="shared" si="106"/>
        <v>1</v>
      </c>
      <c r="K881">
        <f t="shared" si="110"/>
        <v>1</v>
      </c>
    </row>
    <row r="882" spans="1:11" x14ac:dyDescent="0.35">
      <c r="A882" s="3">
        <f t="shared" si="113"/>
        <v>30000</v>
      </c>
      <c r="B882" s="3">
        <f t="shared" si="107"/>
        <v>150</v>
      </c>
      <c r="C882" s="38">
        <f t="shared" si="111"/>
        <v>82.191780821917803</v>
      </c>
      <c r="D882" s="6">
        <f t="shared" si="108"/>
        <v>150</v>
      </c>
      <c r="E882" s="6"/>
      <c r="F882" s="6">
        <f t="shared" si="109"/>
        <v>250</v>
      </c>
      <c r="G882" s="7">
        <f t="shared" si="112"/>
        <v>1</v>
      </c>
      <c r="H882" s="41" cm="1">
        <f t="array" ref="H882">INDEX(Archetypes!$F$8:$F$16,$G882)</f>
        <v>113.9</v>
      </c>
      <c r="I882" s="25">
        <f>1*(COUNTIFS($A$18:$A882,$A882,$F$18:$F882,$F882,$G$18:$G882,$G882)=1)</f>
        <v>1</v>
      </c>
      <c r="J882" s="7">
        <f t="shared" si="106"/>
        <v>0</v>
      </c>
      <c r="K882">
        <f t="shared" si="110"/>
        <v>0</v>
      </c>
    </row>
    <row r="883" spans="1:11" x14ac:dyDescent="0.35">
      <c r="A883" s="3">
        <f t="shared" si="113"/>
        <v>30000</v>
      </c>
      <c r="B883" s="3">
        <f t="shared" si="107"/>
        <v>150</v>
      </c>
      <c r="C883" s="38">
        <f t="shared" si="111"/>
        <v>82.191780821917803</v>
      </c>
      <c r="D883" s="6">
        <f t="shared" si="108"/>
        <v>150</v>
      </c>
      <c r="E883" s="6"/>
      <c r="F883" s="6">
        <f t="shared" si="109"/>
        <v>250</v>
      </c>
      <c r="G883" s="7">
        <f t="shared" si="112"/>
        <v>2</v>
      </c>
      <c r="H883" s="41" cm="1">
        <f t="array" ref="H883">INDEX(Archetypes!$F$8:$F$16,$G883)</f>
        <v>137.5</v>
      </c>
      <c r="I883" s="25">
        <f>1*(COUNTIFS($A$18:$A883,$A883,$F$18:$F883,$F883,$G$18:$G883,$G883)=1)</f>
        <v>1</v>
      </c>
      <c r="J883" s="7">
        <f t="shared" si="106"/>
        <v>0</v>
      </c>
      <c r="K883">
        <f t="shared" si="110"/>
        <v>0</v>
      </c>
    </row>
    <row r="884" spans="1:11" x14ac:dyDescent="0.35">
      <c r="A884" s="3">
        <f t="shared" si="113"/>
        <v>30000</v>
      </c>
      <c r="B884" s="3">
        <f t="shared" si="107"/>
        <v>150</v>
      </c>
      <c r="C884" s="38">
        <f t="shared" si="111"/>
        <v>82.191780821917803</v>
      </c>
      <c r="D884" s="6">
        <f t="shared" si="108"/>
        <v>150</v>
      </c>
      <c r="E884" s="6"/>
      <c r="F884" s="6">
        <f t="shared" si="109"/>
        <v>250</v>
      </c>
      <c r="G884" s="7">
        <f t="shared" si="112"/>
        <v>3</v>
      </c>
      <c r="H884" s="41" cm="1">
        <f t="array" ref="H884">INDEX(Archetypes!$F$8:$F$16,$G884)</f>
        <v>163.1</v>
      </c>
      <c r="I884" s="25">
        <f>1*(COUNTIFS($A$18:$A884,$A884,$F$18:$F884,$F884,$G$18:$G884,$G884)=1)</f>
        <v>1</v>
      </c>
      <c r="J884" s="7">
        <f t="shared" si="106"/>
        <v>0</v>
      </c>
      <c r="K884">
        <f t="shared" si="110"/>
        <v>0</v>
      </c>
    </row>
    <row r="885" spans="1:11" x14ac:dyDescent="0.35">
      <c r="A885" s="3">
        <f t="shared" si="113"/>
        <v>30000</v>
      </c>
      <c r="B885" s="3">
        <f t="shared" si="107"/>
        <v>150</v>
      </c>
      <c r="C885" s="38">
        <f t="shared" si="111"/>
        <v>82.191780821917803</v>
      </c>
      <c r="D885" s="6">
        <f t="shared" si="108"/>
        <v>150</v>
      </c>
      <c r="E885" s="6"/>
      <c r="F885" s="6">
        <f t="shared" si="109"/>
        <v>250</v>
      </c>
      <c r="G885" s="7">
        <f t="shared" si="112"/>
        <v>4</v>
      </c>
      <c r="H885" s="41" cm="1">
        <f t="array" ref="H885">INDEX(Archetypes!$F$8:$F$16,$G885)</f>
        <v>188.9</v>
      </c>
      <c r="I885" s="25">
        <f>1*(COUNTIFS($A$18:$A885,$A885,$F$18:$F885,$F885,$G$18:$G885,$G885)=1)</f>
        <v>1</v>
      </c>
      <c r="J885" s="7">
        <f t="shared" si="106"/>
        <v>0</v>
      </c>
      <c r="K885">
        <f t="shared" si="110"/>
        <v>0</v>
      </c>
    </row>
    <row r="886" spans="1:11" x14ac:dyDescent="0.35">
      <c r="A886" s="3">
        <f t="shared" si="113"/>
        <v>30000</v>
      </c>
      <c r="B886" s="3">
        <f t="shared" si="107"/>
        <v>150</v>
      </c>
      <c r="C886" s="38">
        <f t="shared" si="111"/>
        <v>82.191780821917803</v>
      </c>
      <c r="D886" s="6">
        <f t="shared" si="108"/>
        <v>150</v>
      </c>
      <c r="E886" s="6"/>
      <c r="F886" s="6">
        <f t="shared" si="109"/>
        <v>250</v>
      </c>
      <c r="G886" s="7">
        <f t="shared" si="112"/>
        <v>5</v>
      </c>
      <c r="H886" s="41" cm="1">
        <f t="array" ref="H886">INDEX(Archetypes!$F$8:$F$16,$G886)</f>
        <v>213.7</v>
      </c>
      <c r="I886" s="25">
        <f>1*(COUNTIFS($A$18:$A886,$A886,$F$18:$F886,$F886,$G$18:$G886,$G886)=1)</f>
        <v>1</v>
      </c>
      <c r="J886" s="7">
        <f t="shared" si="106"/>
        <v>0</v>
      </c>
      <c r="K886">
        <f t="shared" si="110"/>
        <v>0</v>
      </c>
    </row>
    <row r="887" spans="1:11" x14ac:dyDescent="0.35">
      <c r="A887" s="3">
        <f t="shared" si="113"/>
        <v>30000</v>
      </c>
      <c r="B887" s="3">
        <f t="shared" si="107"/>
        <v>150</v>
      </c>
      <c r="C887" s="38">
        <f t="shared" si="111"/>
        <v>82.191780821917803</v>
      </c>
      <c r="D887" s="6">
        <f t="shared" si="108"/>
        <v>150</v>
      </c>
      <c r="E887" s="6"/>
      <c r="F887" s="6">
        <f t="shared" si="109"/>
        <v>250</v>
      </c>
      <c r="G887" s="7">
        <f t="shared" si="112"/>
        <v>6</v>
      </c>
      <c r="H887" s="41" cm="1">
        <f t="array" ref="H887">INDEX(Archetypes!$F$8:$F$16,$G887)</f>
        <v>239.1</v>
      </c>
      <c r="I887" s="25">
        <f>1*(COUNTIFS($A$18:$A887,$A887,$F$18:$F887,$F887,$G$18:$G887,$G887)=1)</f>
        <v>1</v>
      </c>
      <c r="J887" s="7">
        <f t="shared" si="106"/>
        <v>0</v>
      </c>
      <c r="K887">
        <f t="shared" si="110"/>
        <v>0</v>
      </c>
    </row>
    <row r="888" spans="1:11" x14ac:dyDescent="0.35">
      <c r="A888" s="3">
        <f t="shared" si="113"/>
        <v>30000</v>
      </c>
      <c r="B888" s="3">
        <f t="shared" si="107"/>
        <v>150</v>
      </c>
      <c r="C888" s="38">
        <f t="shared" si="111"/>
        <v>82.191780821917803</v>
      </c>
      <c r="D888" s="6">
        <f t="shared" si="108"/>
        <v>150</v>
      </c>
      <c r="E888" s="6"/>
      <c r="F888" s="6">
        <f t="shared" si="109"/>
        <v>250</v>
      </c>
      <c r="G888" s="7">
        <f t="shared" si="112"/>
        <v>7</v>
      </c>
      <c r="H888" s="79" cm="1">
        <f t="array" ref="H888">INDEX(Archetypes!$F$8:$F$16,$G888)</f>
        <v>262.60000000000002</v>
      </c>
      <c r="I888" s="25">
        <f>1*(COUNTIFS($A$18:$A888,$A888,$F$18:$F888,$F888,$G$18:$G888,$G888)=1)</f>
        <v>1</v>
      </c>
      <c r="J888" s="7">
        <f t="shared" si="106"/>
        <v>1</v>
      </c>
      <c r="K888">
        <f t="shared" si="110"/>
        <v>1</v>
      </c>
    </row>
    <row r="889" spans="1:11" x14ac:dyDescent="0.35">
      <c r="A889" s="3">
        <f t="shared" si="113"/>
        <v>30000</v>
      </c>
      <c r="B889" s="3">
        <f t="shared" si="107"/>
        <v>150</v>
      </c>
      <c r="C889" s="38">
        <f t="shared" si="111"/>
        <v>82.191780821917803</v>
      </c>
      <c r="D889" s="6">
        <f t="shared" si="108"/>
        <v>150</v>
      </c>
      <c r="E889" s="6"/>
      <c r="F889" s="6">
        <f t="shared" si="109"/>
        <v>250</v>
      </c>
      <c r="G889" s="7">
        <f t="shared" si="112"/>
        <v>8</v>
      </c>
      <c r="H889" s="79" cm="1">
        <f t="array" ref="H889">INDEX(Archetypes!$F$8:$F$16,$G889)</f>
        <v>285.8</v>
      </c>
      <c r="I889" s="25">
        <f>1*(COUNTIFS($A$18:$A889,$A889,$F$18:$F889,$F889,$G$18:$G889,$G889)=1)</f>
        <v>1</v>
      </c>
      <c r="J889" s="7">
        <f t="shared" si="106"/>
        <v>1</v>
      </c>
      <c r="K889">
        <f t="shared" si="110"/>
        <v>1</v>
      </c>
    </row>
    <row r="890" spans="1:11" x14ac:dyDescent="0.35">
      <c r="A890" s="3">
        <f t="shared" si="113"/>
        <v>30000</v>
      </c>
      <c r="B890" s="3">
        <f t="shared" si="107"/>
        <v>150</v>
      </c>
      <c r="C890" s="38">
        <f t="shared" si="111"/>
        <v>82.191780821917803</v>
      </c>
      <c r="D890" s="6">
        <f t="shared" si="108"/>
        <v>150</v>
      </c>
      <c r="E890" s="6"/>
      <c r="F890" s="6">
        <f t="shared" si="109"/>
        <v>250</v>
      </c>
      <c r="G890" s="7">
        <f t="shared" si="112"/>
        <v>9</v>
      </c>
      <c r="H890" s="79" cm="1">
        <f t="array" ref="H890">INDEX(Archetypes!$F$8:$F$16,$G890)</f>
        <v>312.60000000000002</v>
      </c>
      <c r="I890" s="25">
        <f>1*(COUNTIFS($A$18:$A890,$A890,$F$18:$F890,$F890,$G$18:$G890,$G890)=1)</f>
        <v>1</v>
      </c>
      <c r="J890" s="7">
        <f t="shared" si="106"/>
        <v>1</v>
      </c>
      <c r="K890">
        <f t="shared" si="110"/>
        <v>1</v>
      </c>
    </row>
    <row r="891" spans="1:11" x14ac:dyDescent="0.35">
      <c r="A891" s="3">
        <f t="shared" si="113"/>
        <v>30000</v>
      </c>
      <c r="B891" s="3">
        <f t="shared" si="107"/>
        <v>165</v>
      </c>
      <c r="C891" s="38">
        <f t="shared" si="111"/>
        <v>82.191780821917803</v>
      </c>
      <c r="D891" s="6">
        <f t="shared" si="108"/>
        <v>165</v>
      </c>
      <c r="E891" s="6"/>
      <c r="F891" s="6">
        <f t="shared" si="109"/>
        <v>275</v>
      </c>
      <c r="G891" s="7">
        <f t="shared" si="112"/>
        <v>1</v>
      </c>
      <c r="H891" s="41" cm="1">
        <f t="array" ref="H891">INDEX(Archetypes!$F$8:$F$16,$G891)</f>
        <v>113.9</v>
      </c>
      <c r="I891" s="25">
        <f>1*(COUNTIFS($A$18:$A891,$A891,$F$18:$F891,$F891,$G$18:$G891,$G891)=1)</f>
        <v>1</v>
      </c>
      <c r="J891" s="7">
        <f t="shared" si="106"/>
        <v>0</v>
      </c>
      <c r="K891">
        <f t="shared" si="110"/>
        <v>0</v>
      </c>
    </row>
    <row r="892" spans="1:11" x14ac:dyDescent="0.35">
      <c r="A892" s="3">
        <f t="shared" si="113"/>
        <v>30000</v>
      </c>
      <c r="B892" s="3">
        <f t="shared" si="107"/>
        <v>165</v>
      </c>
      <c r="C892" s="38">
        <f t="shared" si="111"/>
        <v>82.191780821917803</v>
      </c>
      <c r="D892" s="6">
        <f t="shared" si="108"/>
        <v>165</v>
      </c>
      <c r="E892" s="6"/>
      <c r="F892" s="6">
        <f t="shared" si="109"/>
        <v>275</v>
      </c>
      <c r="G892" s="7">
        <f t="shared" si="112"/>
        <v>2</v>
      </c>
      <c r="H892" s="41" cm="1">
        <f t="array" ref="H892">INDEX(Archetypes!$F$8:$F$16,$G892)</f>
        <v>137.5</v>
      </c>
      <c r="I892" s="25">
        <f>1*(COUNTIFS($A$18:$A892,$A892,$F$18:$F892,$F892,$G$18:$G892,$G892)=1)</f>
        <v>1</v>
      </c>
      <c r="J892" s="7">
        <f t="shared" si="106"/>
        <v>0</v>
      </c>
      <c r="K892">
        <f t="shared" si="110"/>
        <v>0</v>
      </c>
    </row>
    <row r="893" spans="1:11" x14ac:dyDescent="0.35">
      <c r="A893" s="3">
        <f t="shared" si="113"/>
        <v>30000</v>
      </c>
      <c r="B893" s="3">
        <f t="shared" si="107"/>
        <v>165</v>
      </c>
      <c r="C893" s="38">
        <f t="shared" si="111"/>
        <v>82.191780821917803</v>
      </c>
      <c r="D893" s="6">
        <f t="shared" si="108"/>
        <v>165</v>
      </c>
      <c r="E893" s="6"/>
      <c r="F893" s="6">
        <f t="shared" si="109"/>
        <v>275</v>
      </c>
      <c r="G893" s="7">
        <f t="shared" si="112"/>
        <v>3</v>
      </c>
      <c r="H893" s="41" cm="1">
        <f t="array" ref="H893">INDEX(Archetypes!$F$8:$F$16,$G893)</f>
        <v>163.1</v>
      </c>
      <c r="I893" s="25">
        <f>1*(COUNTIFS($A$18:$A893,$A893,$F$18:$F893,$F893,$G$18:$G893,$G893)=1)</f>
        <v>1</v>
      </c>
      <c r="J893" s="7">
        <f t="shared" si="106"/>
        <v>0</v>
      </c>
      <c r="K893">
        <f t="shared" si="110"/>
        <v>0</v>
      </c>
    </row>
    <row r="894" spans="1:11" x14ac:dyDescent="0.35">
      <c r="A894" s="3">
        <f t="shared" si="113"/>
        <v>30000</v>
      </c>
      <c r="B894" s="3">
        <f t="shared" si="107"/>
        <v>165</v>
      </c>
      <c r="C894" s="38">
        <f t="shared" si="111"/>
        <v>82.191780821917803</v>
      </c>
      <c r="D894" s="6">
        <f t="shared" si="108"/>
        <v>165</v>
      </c>
      <c r="E894" s="6"/>
      <c r="F894" s="6">
        <f t="shared" si="109"/>
        <v>275</v>
      </c>
      <c r="G894" s="7">
        <f t="shared" si="112"/>
        <v>4</v>
      </c>
      <c r="H894" s="41" cm="1">
        <f t="array" ref="H894">INDEX(Archetypes!$F$8:$F$16,$G894)</f>
        <v>188.9</v>
      </c>
      <c r="I894" s="25">
        <f>1*(COUNTIFS($A$18:$A894,$A894,$F$18:$F894,$F894,$G$18:$G894,$G894)=1)</f>
        <v>1</v>
      </c>
      <c r="J894" s="7">
        <f t="shared" si="106"/>
        <v>0</v>
      </c>
      <c r="K894">
        <f t="shared" si="110"/>
        <v>0</v>
      </c>
    </row>
    <row r="895" spans="1:11" x14ac:dyDescent="0.35">
      <c r="A895" s="3">
        <f t="shared" si="113"/>
        <v>30000</v>
      </c>
      <c r="B895" s="3">
        <f t="shared" si="107"/>
        <v>165</v>
      </c>
      <c r="C895" s="38">
        <f t="shared" si="111"/>
        <v>82.191780821917803</v>
      </c>
      <c r="D895" s="6">
        <f t="shared" si="108"/>
        <v>165</v>
      </c>
      <c r="E895" s="6"/>
      <c r="F895" s="6">
        <f t="shared" si="109"/>
        <v>275</v>
      </c>
      <c r="G895" s="7">
        <f t="shared" si="112"/>
        <v>5</v>
      </c>
      <c r="H895" s="41" cm="1">
        <f t="array" ref="H895">INDEX(Archetypes!$F$8:$F$16,$G895)</f>
        <v>213.7</v>
      </c>
      <c r="I895" s="25">
        <f>1*(COUNTIFS($A$18:$A895,$A895,$F$18:$F895,$F895,$G$18:$G895,$G895)=1)</f>
        <v>1</v>
      </c>
      <c r="J895" s="7">
        <f t="shared" si="106"/>
        <v>0</v>
      </c>
      <c r="K895">
        <f t="shared" si="110"/>
        <v>0</v>
      </c>
    </row>
    <row r="896" spans="1:11" x14ac:dyDescent="0.35">
      <c r="A896" s="3">
        <f t="shared" si="113"/>
        <v>30000</v>
      </c>
      <c r="B896" s="3">
        <f t="shared" si="107"/>
        <v>165</v>
      </c>
      <c r="C896" s="38">
        <f t="shared" si="111"/>
        <v>82.191780821917803</v>
      </c>
      <c r="D896" s="6">
        <f t="shared" si="108"/>
        <v>165</v>
      </c>
      <c r="E896" s="6"/>
      <c r="F896" s="6">
        <f t="shared" si="109"/>
        <v>275</v>
      </c>
      <c r="G896" s="7">
        <f t="shared" si="112"/>
        <v>6</v>
      </c>
      <c r="H896" s="41" cm="1">
        <f t="array" ref="H896">INDEX(Archetypes!$F$8:$F$16,$G896)</f>
        <v>239.1</v>
      </c>
      <c r="I896" s="25">
        <f>1*(COUNTIFS($A$18:$A896,$A896,$F$18:$F896,$F896,$G$18:$G896,$G896)=1)</f>
        <v>1</v>
      </c>
      <c r="J896" s="7">
        <f t="shared" si="106"/>
        <v>0</v>
      </c>
      <c r="K896">
        <f t="shared" si="110"/>
        <v>0</v>
      </c>
    </row>
    <row r="897" spans="1:11" x14ac:dyDescent="0.35">
      <c r="A897" s="3">
        <f t="shared" si="113"/>
        <v>30000</v>
      </c>
      <c r="B897" s="3">
        <f t="shared" si="107"/>
        <v>165</v>
      </c>
      <c r="C897" s="38">
        <f t="shared" si="111"/>
        <v>82.191780821917803</v>
      </c>
      <c r="D897" s="6">
        <f t="shared" si="108"/>
        <v>165</v>
      </c>
      <c r="E897" s="6"/>
      <c r="F897" s="6">
        <f t="shared" si="109"/>
        <v>275</v>
      </c>
      <c r="G897" s="7">
        <f t="shared" si="112"/>
        <v>7</v>
      </c>
      <c r="H897" s="41" cm="1">
        <f t="array" ref="H897">INDEX(Archetypes!$F$8:$F$16,$G897)</f>
        <v>262.60000000000002</v>
      </c>
      <c r="I897" s="25">
        <f>1*(COUNTIFS($A$18:$A897,$A897,$F$18:$F897,$F897,$G$18:$G897,$G897)=1)</f>
        <v>1</v>
      </c>
      <c r="J897" s="7">
        <f t="shared" si="106"/>
        <v>0</v>
      </c>
      <c r="K897">
        <f t="shared" si="110"/>
        <v>0</v>
      </c>
    </row>
    <row r="898" spans="1:11" x14ac:dyDescent="0.35">
      <c r="A898" s="3">
        <f t="shared" si="113"/>
        <v>30000</v>
      </c>
      <c r="B898" s="3">
        <f t="shared" si="107"/>
        <v>165</v>
      </c>
      <c r="C898" s="38">
        <f t="shared" si="111"/>
        <v>82.191780821917803</v>
      </c>
      <c r="D898" s="6">
        <f t="shared" si="108"/>
        <v>165</v>
      </c>
      <c r="E898" s="6"/>
      <c r="F898" s="6">
        <f t="shared" si="109"/>
        <v>275</v>
      </c>
      <c r="G898" s="7">
        <f t="shared" si="112"/>
        <v>8</v>
      </c>
      <c r="H898" s="79" cm="1">
        <f t="array" ref="H898">INDEX(Archetypes!$F$8:$F$16,$G898)</f>
        <v>285.8</v>
      </c>
      <c r="I898" s="25">
        <f>1*(COUNTIFS($A$18:$A898,$A898,$F$18:$F898,$F898,$G$18:$G898,$G898)=1)</f>
        <v>1</v>
      </c>
      <c r="J898" s="7">
        <f t="shared" si="106"/>
        <v>1</v>
      </c>
      <c r="K898">
        <f t="shared" si="110"/>
        <v>1</v>
      </c>
    </row>
    <row r="899" spans="1:11" x14ac:dyDescent="0.35">
      <c r="A899" s="3">
        <f t="shared" si="113"/>
        <v>30000</v>
      </c>
      <c r="B899" s="3">
        <f t="shared" si="107"/>
        <v>165</v>
      </c>
      <c r="C899" s="38">
        <f t="shared" si="111"/>
        <v>82.191780821917803</v>
      </c>
      <c r="D899" s="6">
        <f t="shared" si="108"/>
        <v>165</v>
      </c>
      <c r="E899" s="6"/>
      <c r="F899" s="6">
        <f t="shared" si="109"/>
        <v>275</v>
      </c>
      <c r="G899" s="7">
        <f t="shared" si="112"/>
        <v>9</v>
      </c>
      <c r="H899" s="79" cm="1">
        <f t="array" ref="H899">INDEX(Archetypes!$F$8:$F$16,$G899)</f>
        <v>312.60000000000002</v>
      </c>
      <c r="I899" s="25">
        <f>1*(COUNTIFS($A$18:$A899,$A899,$F$18:$F899,$F899,$G$18:$G899,$G899)=1)</f>
        <v>1</v>
      </c>
      <c r="J899" s="7">
        <f t="shared" si="106"/>
        <v>1</v>
      </c>
      <c r="K899">
        <f t="shared" si="110"/>
        <v>1</v>
      </c>
    </row>
    <row r="900" spans="1:11" x14ac:dyDescent="0.35">
      <c r="A900" s="3">
        <f t="shared" si="113"/>
        <v>30000</v>
      </c>
      <c r="B900" s="3">
        <f t="shared" si="107"/>
        <v>180</v>
      </c>
      <c r="C900" s="38">
        <f t="shared" si="111"/>
        <v>82.191780821917803</v>
      </c>
      <c r="D900" s="6">
        <f t="shared" si="108"/>
        <v>180</v>
      </c>
      <c r="E900" s="6"/>
      <c r="F900" s="6">
        <f t="shared" si="109"/>
        <v>300</v>
      </c>
      <c r="G900" s="7">
        <f t="shared" si="112"/>
        <v>1</v>
      </c>
      <c r="H900" s="41" cm="1">
        <f t="array" ref="H900">INDEX(Archetypes!$F$8:$F$16,$G900)</f>
        <v>113.9</v>
      </c>
      <c r="I900" s="25">
        <f>1*(COUNTIFS($A$18:$A900,$A900,$F$18:$F900,$F900,$G$18:$G900,$G900)=1)</f>
        <v>1</v>
      </c>
      <c r="J900" s="7">
        <f t="shared" si="106"/>
        <v>0</v>
      </c>
      <c r="K900">
        <f t="shared" si="110"/>
        <v>0</v>
      </c>
    </row>
    <row r="901" spans="1:11" x14ac:dyDescent="0.35">
      <c r="A901" s="3">
        <f t="shared" si="113"/>
        <v>30000</v>
      </c>
      <c r="B901" s="3">
        <f t="shared" si="107"/>
        <v>180</v>
      </c>
      <c r="C901" s="38">
        <f t="shared" si="111"/>
        <v>82.191780821917803</v>
      </c>
      <c r="D901" s="6">
        <f t="shared" si="108"/>
        <v>180</v>
      </c>
      <c r="E901" s="6"/>
      <c r="F901" s="6">
        <f t="shared" si="109"/>
        <v>300</v>
      </c>
      <c r="G901" s="7">
        <f t="shared" si="112"/>
        <v>2</v>
      </c>
      <c r="H901" s="41" cm="1">
        <f t="array" ref="H901">INDEX(Archetypes!$F$8:$F$16,$G901)</f>
        <v>137.5</v>
      </c>
      <c r="I901" s="25">
        <f>1*(COUNTIFS($A$18:$A901,$A901,$F$18:$F901,$F901,$G$18:$G901,$G901)=1)</f>
        <v>1</v>
      </c>
      <c r="J901" s="7">
        <f t="shared" si="106"/>
        <v>0</v>
      </c>
      <c r="K901">
        <f t="shared" si="110"/>
        <v>0</v>
      </c>
    </row>
    <row r="902" spans="1:11" x14ac:dyDescent="0.35">
      <c r="A902" s="3">
        <f t="shared" si="113"/>
        <v>30000</v>
      </c>
      <c r="B902" s="3">
        <f t="shared" si="107"/>
        <v>180</v>
      </c>
      <c r="C902" s="38">
        <f t="shared" si="111"/>
        <v>82.191780821917803</v>
      </c>
      <c r="D902" s="6">
        <f t="shared" si="108"/>
        <v>180</v>
      </c>
      <c r="E902" s="6"/>
      <c r="F902" s="6">
        <f t="shared" si="109"/>
        <v>300</v>
      </c>
      <c r="G902" s="7">
        <f t="shared" si="112"/>
        <v>3</v>
      </c>
      <c r="H902" s="41" cm="1">
        <f t="array" ref="H902">INDEX(Archetypes!$F$8:$F$16,$G902)</f>
        <v>163.1</v>
      </c>
      <c r="I902" s="25">
        <f>1*(COUNTIFS($A$18:$A902,$A902,$F$18:$F902,$F902,$G$18:$G902,$G902)=1)</f>
        <v>1</v>
      </c>
      <c r="J902" s="7">
        <f t="shared" si="106"/>
        <v>0</v>
      </c>
      <c r="K902">
        <f t="shared" si="110"/>
        <v>0</v>
      </c>
    </row>
    <row r="903" spans="1:11" x14ac:dyDescent="0.35">
      <c r="A903" s="3">
        <f t="shared" si="113"/>
        <v>30000</v>
      </c>
      <c r="B903" s="3">
        <f t="shared" si="107"/>
        <v>180</v>
      </c>
      <c r="C903" s="38">
        <f t="shared" si="111"/>
        <v>82.191780821917803</v>
      </c>
      <c r="D903" s="6">
        <f t="shared" si="108"/>
        <v>180</v>
      </c>
      <c r="E903" s="6"/>
      <c r="F903" s="6">
        <f t="shared" si="109"/>
        <v>300</v>
      </c>
      <c r="G903" s="7">
        <f t="shared" si="112"/>
        <v>4</v>
      </c>
      <c r="H903" s="41" cm="1">
        <f t="array" ref="H903">INDEX(Archetypes!$F$8:$F$16,$G903)</f>
        <v>188.9</v>
      </c>
      <c r="I903" s="25">
        <f>1*(COUNTIFS($A$18:$A903,$A903,$F$18:$F903,$F903,$G$18:$G903,$G903)=1)</f>
        <v>1</v>
      </c>
      <c r="J903" s="7">
        <f t="shared" si="106"/>
        <v>0</v>
      </c>
      <c r="K903">
        <f t="shared" si="110"/>
        <v>0</v>
      </c>
    </row>
    <row r="904" spans="1:11" x14ac:dyDescent="0.35">
      <c r="A904" s="3">
        <f t="shared" si="113"/>
        <v>30000</v>
      </c>
      <c r="B904" s="3">
        <f t="shared" si="107"/>
        <v>180</v>
      </c>
      <c r="C904" s="38">
        <f t="shared" si="111"/>
        <v>82.191780821917803</v>
      </c>
      <c r="D904" s="6">
        <f t="shared" si="108"/>
        <v>180</v>
      </c>
      <c r="E904" s="6"/>
      <c r="F904" s="6">
        <f t="shared" si="109"/>
        <v>300</v>
      </c>
      <c r="G904" s="7">
        <f t="shared" si="112"/>
        <v>5</v>
      </c>
      <c r="H904" s="41" cm="1">
        <f t="array" ref="H904">INDEX(Archetypes!$F$8:$F$16,$G904)</f>
        <v>213.7</v>
      </c>
      <c r="I904" s="25">
        <f>1*(COUNTIFS($A$18:$A904,$A904,$F$18:$F904,$F904,$G$18:$G904,$G904)=1)</f>
        <v>1</v>
      </c>
      <c r="J904" s="7">
        <f t="shared" si="106"/>
        <v>0</v>
      </c>
      <c r="K904">
        <f t="shared" si="110"/>
        <v>0</v>
      </c>
    </row>
    <row r="905" spans="1:11" x14ac:dyDescent="0.35">
      <c r="A905" s="3">
        <f t="shared" si="113"/>
        <v>30000</v>
      </c>
      <c r="B905" s="3">
        <f t="shared" si="107"/>
        <v>180</v>
      </c>
      <c r="C905" s="38">
        <f t="shared" si="111"/>
        <v>82.191780821917803</v>
      </c>
      <c r="D905" s="6">
        <f t="shared" si="108"/>
        <v>180</v>
      </c>
      <c r="E905" s="6"/>
      <c r="F905" s="6">
        <f t="shared" si="109"/>
        <v>300</v>
      </c>
      <c r="G905" s="7">
        <f t="shared" si="112"/>
        <v>6</v>
      </c>
      <c r="H905" s="41" cm="1">
        <f t="array" ref="H905">INDEX(Archetypes!$F$8:$F$16,$G905)</f>
        <v>239.1</v>
      </c>
      <c r="I905" s="25">
        <f>1*(COUNTIFS($A$18:$A905,$A905,$F$18:$F905,$F905,$G$18:$G905,$G905)=1)</f>
        <v>1</v>
      </c>
      <c r="J905" s="7">
        <f t="shared" si="106"/>
        <v>0</v>
      </c>
      <c r="K905">
        <f t="shared" si="110"/>
        <v>0</v>
      </c>
    </row>
    <row r="906" spans="1:11" x14ac:dyDescent="0.35">
      <c r="A906" s="3">
        <f t="shared" si="113"/>
        <v>30000</v>
      </c>
      <c r="B906" s="3">
        <f t="shared" si="107"/>
        <v>180</v>
      </c>
      <c r="C906" s="38">
        <f t="shared" si="111"/>
        <v>82.191780821917803</v>
      </c>
      <c r="D906" s="6">
        <f t="shared" si="108"/>
        <v>180</v>
      </c>
      <c r="E906" s="6"/>
      <c r="F906" s="6">
        <f t="shared" si="109"/>
        <v>300</v>
      </c>
      <c r="G906" s="7">
        <f t="shared" si="112"/>
        <v>7</v>
      </c>
      <c r="H906" s="41" cm="1">
        <f t="array" ref="H906">INDEX(Archetypes!$F$8:$F$16,$G906)</f>
        <v>262.60000000000002</v>
      </c>
      <c r="I906" s="25">
        <f>1*(COUNTIFS($A$18:$A906,$A906,$F$18:$F906,$F906,$G$18:$G906,$G906)=1)</f>
        <v>1</v>
      </c>
      <c r="J906" s="7">
        <f t="shared" si="106"/>
        <v>0</v>
      </c>
      <c r="K906">
        <f t="shared" si="110"/>
        <v>0</v>
      </c>
    </row>
    <row r="907" spans="1:11" x14ac:dyDescent="0.35">
      <c r="A907" s="3">
        <f t="shared" si="113"/>
        <v>30000</v>
      </c>
      <c r="B907" s="3">
        <f t="shared" si="107"/>
        <v>180</v>
      </c>
      <c r="C907" s="38">
        <f t="shared" si="111"/>
        <v>82.191780821917803</v>
      </c>
      <c r="D907" s="6">
        <f t="shared" si="108"/>
        <v>180</v>
      </c>
      <c r="E907" s="6"/>
      <c r="F907" s="6">
        <f t="shared" si="109"/>
        <v>300</v>
      </c>
      <c r="G907" s="7">
        <f t="shared" si="112"/>
        <v>8</v>
      </c>
      <c r="H907" s="41" cm="1">
        <f t="array" ref="H907">INDEX(Archetypes!$F$8:$F$16,$G907)</f>
        <v>285.8</v>
      </c>
      <c r="I907" s="25">
        <f>1*(COUNTIFS($A$18:$A907,$A907,$F$18:$F907,$F907,$G$18:$G907,$G907)=1)</f>
        <v>1</v>
      </c>
      <c r="J907" s="7">
        <f t="shared" si="106"/>
        <v>0</v>
      </c>
      <c r="K907">
        <f t="shared" si="110"/>
        <v>0</v>
      </c>
    </row>
    <row r="908" spans="1:11" x14ac:dyDescent="0.35">
      <c r="A908" s="3">
        <f t="shared" si="113"/>
        <v>30000</v>
      </c>
      <c r="B908" s="3">
        <f t="shared" si="107"/>
        <v>180</v>
      </c>
      <c r="C908" s="38">
        <f t="shared" si="111"/>
        <v>82.191780821917803</v>
      </c>
      <c r="D908" s="6">
        <f t="shared" si="108"/>
        <v>180</v>
      </c>
      <c r="E908" s="6"/>
      <c r="F908" s="6">
        <f t="shared" si="109"/>
        <v>300</v>
      </c>
      <c r="G908" s="7">
        <f t="shared" si="112"/>
        <v>9</v>
      </c>
      <c r="H908" s="79" cm="1">
        <f t="array" ref="H908">INDEX(Archetypes!$F$8:$F$16,$G908)</f>
        <v>312.60000000000002</v>
      </c>
      <c r="I908" s="25">
        <f>1*(COUNTIFS($A$18:$A908,$A908,$F$18:$F908,$F908,$G$18:$G908,$G908)=1)</f>
        <v>1</v>
      </c>
      <c r="J908" s="7">
        <f t="shared" si="106"/>
        <v>1</v>
      </c>
      <c r="K908">
        <f t="shared" si="110"/>
        <v>1</v>
      </c>
    </row>
    <row r="909" spans="1:11" x14ac:dyDescent="0.35">
      <c r="A909" s="3">
        <f t="shared" si="113"/>
        <v>32500</v>
      </c>
      <c r="B909" s="3">
        <f t="shared" si="107"/>
        <v>60</v>
      </c>
      <c r="C909" s="38">
        <f t="shared" si="111"/>
        <v>89.041095890410958</v>
      </c>
      <c r="D909" s="6">
        <f t="shared" si="108"/>
        <v>89</v>
      </c>
      <c r="E909" s="6"/>
      <c r="F909" s="6">
        <f t="shared" si="109"/>
        <v>148.30000000000001</v>
      </c>
      <c r="G909" s="7">
        <f t="shared" si="112"/>
        <v>1</v>
      </c>
      <c r="H909" s="41" cm="1">
        <f t="array" ref="H909">INDEX(Archetypes!$F$8:$F$16,$G909)</f>
        <v>113.9</v>
      </c>
      <c r="I909" s="25">
        <f>1*(COUNTIFS($A$18:$A909,$A909,$F$18:$F909,$F909,$G$18:$G909,$G909)=1)</f>
        <v>1</v>
      </c>
      <c r="J909" s="7">
        <f t="shared" si="106"/>
        <v>0</v>
      </c>
      <c r="K909">
        <f t="shared" si="110"/>
        <v>0</v>
      </c>
    </row>
    <row r="910" spans="1:11" x14ac:dyDescent="0.35">
      <c r="A910" s="3">
        <f t="shared" si="113"/>
        <v>32500</v>
      </c>
      <c r="B910" s="3">
        <f t="shared" si="107"/>
        <v>60</v>
      </c>
      <c r="C910" s="38">
        <f t="shared" si="111"/>
        <v>89.041095890410958</v>
      </c>
      <c r="D910" s="6">
        <f t="shared" si="108"/>
        <v>89</v>
      </c>
      <c r="E910" s="6"/>
      <c r="F910" s="6">
        <f t="shared" si="109"/>
        <v>148.30000000000001</v>
      </c>
      <c r="G910" s="7">
        <f t="shared" si="112"/>
        <v>2</v>
      </c>
      <c r="H910" s="41" cm="1">
        <f t="array" ref="H910">INDEX(Archetypes!$F$8:$F$16,$G910)</f>
        <v>137.5</v>
      </c>
      <c r="I910" s="25">
        <f>1*(COUNTIFS($A$18:$A910,$A910,$F$18:$F910,$F910,$G$18:$G910,$G910)=1)</f>
        <v>1</v>
      </c>
      <c r="J910" s="7">
        <f t="shared" si="106"/>
        <v>0</v>
      </c>
      <c r="K910">
        <f t="shared" si="110"/>
        <v>0</v>
      </c>
    </row>
    <row r="911" spans="1:11" x14ac:dyDescent="0.35">
      <c r="A911" s="3">
        <f t="shared" si="113"/>
        <v>32500</v>
      </c>
      <c r="B911" s="3">
        <f t="shared" si="107"/>
        <v>60</v>
      </c>
      <c r="C911" s="38">
        <f t="shared" si="111"/>
        <v>89.041095890410958</v>
      </c>
      <c r="D911" s="6">
        <f t="shared" si="108"/>
        <v>89</v>
      </c>
      <c r="E911" s="6"/>
      <c r="F911" s="6">
        <f t="shared" si="109"/>
        <v>148.30000000000001</v>
      </c>
      <c r="G911" s="7">
        <f t="shared" si="112"/>
        <v>3</v>
      </c>
      <c r="H911" s="79" cm="1">
        <f t="array" ref="H911">INDEX(Archetypes!$F$8:$F$16,$G911)</f>
        <v>163.1</v>
      </c>
      <c r="I911" s="25">
        <f>1*(COUNTIFS($A$18:$A911,$A911,$F$18:$F911,$F911,$G$18:$G911,$G911)=1)</f>
        <v>1</v>
      </c>
      <c r="J911" s="7">
        <f t="shared" si="106"/>
        <v>1</v>
      </c>
      <c r="K911">
        <f t="shared" si="110"/>
        <v>1</v>
      </c>
    </row>
    <row r="912" spans="1:11" x14ac:dyDescent="0.35">
      <c r="A912" s="3">
        <f t="shared" si="113"/>
        <v>32500</v>
      </c>
      <c r="B912" s="3">
        <f t="shared" si="107"/>
        <v>60</v>
      </c>
      <c r="C912" s="38">
        <f t="shared" si="111"/>
        <v>89.041095890410958</v>
      </c>
      <c r="D912" s="6">
        <f t="shared" si="108"/>
        <v>89</v>
      </c>
      <c r="E912" s="6"/>
      <c r="F912" s="6">
        <f t="shared" si="109"/>
        <v>148.30000000000001</v>
      </c>
      <c r="G912" s="7">
        <f t="shared" si="112"/>
        <v>4</v>
      </c>
      <c r="H912" s="79" cm="1">
        <f t="array" ref="H912">INDEX(Archetypes!$F$8:$F$16,$G912)</f>
        <v>188.9</v>
      </c>
      <c r="I912" s="25">
        <f>1*(COUNTIFS($A$18:$A912,$A912,$F$18:$F912,$F912,$G$18:$G912,$G912)=1)</f>
        <v>1</v>
      </c>
      <c r="J912" s="7">
        <f t="shared" si="106"/>
        <v>1</v>
      </c>
      <c r="K912">
        <f t="shared" si="110"/>
        <v>1</v>
      </c>
    </row>
    <row r="913" spans="1:11" x14ac:dyDescent="0.35">
      <c r="A913" s="3">
        <f t="shared" si="113"/>
        <v>32500</v>
      </c>
      <c r="B913" s="3">
        <f t="shared" si="107"/>
        <v>60</v>
      </c>
      <c r="C913" s="38">
        <f t="shared" si="111"/>
        <v>89.041095890410958</v>
      </c>
      <c r="D913" s="6">
        <f t="shared" si="108"/>
        <v>89</v>
      </c>
      <c r="E913" s="6"/>
      <c r="F913" s="6">
        <f t="shared" si="109"/>
        <v>148.30000000000001</v>
      </c>
      <c r="G913" s="7">
        <f t="shared" si="112"/>
        <v>5</v>
      </c>
      <c r="H913" s="79" cm="1">
        <f t="array" ref="H913">INDEX(Archetypes!$F$8:$F$16,$G913)</f>
        <v>213.7</v>
      </c>
      <c r="I913" s="25">
        <f>1*(COUNTIFS($A$18:$A913,$A913,$F$18:$F913,$F913,$G$18:$G913,$G913)=1)</f>
        <v>1</v>
      </c>
      <c r="J913" s="7">
        <f t="shared" si="106"/>
        <v>1</v>
      </c>
      <c r="K913">
        <f t="shared" si="110"/>
        <v>1</v>
      </c>
    </row>
    <row r="914" spans="1:11" x14ac:dyDescent="0.35">
      <c r="A914" s="3">
        <f t="shared" si="113"/>
        <v>32500</v>
      </c>
      <c r="B914" s="3">
        <f t="shared" si="107"/>
        <v>60</v>
      </c>
      <c r="C914" s="38">
        <f t="shared" si="111"/>
        <v>89.041095890410958</v>
      </c>
      <c r="D914" s="6">
        <f t="shared" si="108"/>
        <v>89</v>
      </c>
      <c r="E914" s="6"/>
      <c r="F914" s="6">
        <f t="shared" si="109"/>
        <v>148.30000000000001</v>
      </c>
      <c r="G914" s="7">
        <f t="shared" si="112"/>
        <v>6</v>
      </c>
      <c r="H914" s="79" cm="1">
        <f t="array" ref="H914">INDEX(Archetypes!$F$8:$F$16,$G914)</f>
        <v>239.1</v>
      </c>
      <c r="I914" s="25">
        <f>1*(COUNTIFS($A$18:$A914,$A914,$F$18:$F914,$F914,$G$18:$G914,$G914)=1)</f>
        <v>1</v>
      </c>
      <c r="J914" s="7">
        <f t="shared" ref="J914:J977" si="114">1*(H914&gt;=F914)</f>
        <v>1</v>
      </c>
      <c r="K914">
        <f t="shared" si="110"/>
        <v>1</v>
      </c>
    </row>
    <row r="915" spans="1:11" x14ac:dyDescent="0.35">
      <c r="A915" s="3">
        <f t="shared" si="113"/>
        <v>32500</v>
      </c>
      <c r="B915" s="3">
        <f t="shared" ref="B915:B978" si="115">IF(G914=9,IF(B914=180,60,B914+15),B914)</f>
        <v>60</v>
      </c>
      <c r="C915" s="38">
        <f t="shared" si="111"/>
        <v>89.041095890410958</v>
      </c>
      <c r="D915" s="6">
        <f t="shared" ref="D915:D978" si="116">ROUND(MAX(B915,A915/365),1)</f>
        <v>89</v>
      </c>
      <c r="E915" s="6"/>
      <c r="F915" s="6">
        <f t="shared" ref="F915:F978" si="117">ROUND(D915/0.6,1)</f>
        <v>148.30000000000001</v>
      </c>
      <c r="G915" s="7">
        <f t="shared" si="112"/>
        <v>7</v>
      </c>
      <c r="H915" s="79" cm="1">
        <f t="array" ref="H915">INDEX(Archetypes!$F$8:$F$16,$G915)</f>
        <v>262.60000000000002</v>
      </c>
      <c r="I915" s="25">
        <f>1*(COUNTIFS($A$18:$A915,$A915,$F$18:$F915,$F915,$G$18:$G915,$G915)=1)</f>
        <v>1</v>
      </c>
      <c r="J915" s="7">
        <f t="shared" si="114"/>
        <v>1</v>
      </c>
      <c r="K915">
        <f t="shared" ref="K915:K978" si="118">I915*J915</f>
        <v>1</v>
      </c>
    </row>
    <row r="916" spans="1:11" x14ac:dyDescent="0.35">
      <c r="A916" s="3">
        <f t="shared" si="113"/>
        <v>32500</v>
      </c>
      <c r="B916" s="3">
        <f t="shared" si="115"/>
        <v>60</v>
      </c>
      <c r="C916" s="38">
        <f t="shared" ref="C916:C979" si="119">A916/365</f>
        <v>89.041095890410958</v>
      </c>
      <c r="D916" s="6">
        <f t="shared" si="116"/>
        <v>89</v>
      </c>
      <c r="E916" s="6"/>
      <c r="F916" s="6">
        <f t="shared" si="117"/>
        <v>148.30000000000001</v>
      </c>
      <c r="G916" s="7">
        <f t="shared" ref="G916:G979" si="120">IF(G915=9,1,G915+1)</f>
        <v>8</v>
      </c>
      <c r="H916" s="79" cm="1">
        <f t="array" ref="H916">INDEX(Archetypes!$F$8:$F$16,$G916)</f>
        <v>285.8</v>
      </c>
      <c r="I916" s="25">
        <f>1*(COUNTIFS($A$18:$A916,$A916,$F$18:$F916,$F916,$G$18:$G916,$G916)=1)</f>
        <v>1</v>
      </c>
      <c r="J916" s="7">
        <f t="shared" si="114"/>
        <v>1</v>
      </c>
      <c r="K916">
        <f t="shared" si="118"/>
        <v>1</v>
      </c>
    </row>
    <row r="917" spans="1:11" x14ac:dyDescent="0.35">
      <c r="A917" s="3">
        <f t="shared" ref="A917:A980" si="121">IF(G916=9,IF(B911=180,IF(A916=40000,2500,A916+2500),A916),A916)</f>
        <v>32500</v>
      </c>
      <c r="B917" s="3">
        <f t="shared" si="115"/>
        <v>60</v>
      </c>
      <c r="C917" s="38">
        <f t="shared" si="119"/>
        <v>89.041095890410958</v>
      </c>
      <c r="D917" s="6">
        <f t="shared" si="116"/>
        <v>89</v>
      </c>
      <c r="E917" s="6"/>
      <c r="F917" s="6">
        <f t="shared" si="117"/>
        <v>148.30000000000001</v>
      </c>
      <c r="G917" s="7">
        <f t="shared" si="120"/>
        <v>9</v>
      </c>
      <c r="H917" s="79" cm="1">
        <f t="array" ref="H917">INDEX(Archetypes!$F$8:$F$16,$G917)</f>
        <v>312.60000000000002</v>
      </c>
      <c r="I917" s="25">
        <f>1*(COUNTIFS($A$18:$A917,$A917,$F$18:$F917,$F917,$G$18:$G917,$G917)=1)</f>
        <v>1</v>
      </c>
      <c r="J917" s="7">
        <f t="shared" si="114"/>
        <v>1</v>
      </c>
      <c r="K917">
        <f t="shared" si="118"/>
        <v>1</v>
      </c>
    </row>
    <row r="918" spans="1:11" x14ac:dyDescent="0.35">
      <c r="A918" s="3">
        <f t="shared" si="121"/>
        <v>32500</v>
      </c>
      <c r="B918" s="3">
        <f t="shared" si="115"/>
        <v>75</v>
      </c>
      <c r="C918" s="38">
        <f t="shared" si="119"/>
        <v>89.041095890410958</v>
      </c>
      <c r="D918" s="6">
        <f t="shared" si="116"/>
        <v>89</v>
      </c>
      <c r="E918" s="6"/>
      <c r="F918" s="6">
        <f t="shared" si="117"/>
        <v>148.30000000000001</v>
      </c>
      <c r="G918" s="7">
        <f t="shared" si="120"/>
        <v>1</v>
      </c>
      <c r="H918" s="41" cm="1">
        <f t="array" ref="H918">INDEX(Archetypes!$F$8:$F$16,$G918)</f>
        <v>113.9</v>
      </c>
      <c r="I918" s="25">
        <f>1*(COUNTIFS($A$18:$A918,$A918,$F$18:$F918,$F918,$G$18:$G918,$G918)=1)</f>
        <v>0</v>
      </c>
      <c r="J918" s="7">
        <f t="shared" si="114"/>
        <v>0</v>
      </c>
      <c r="K918">
        <f t="shared" si="118"/>
        <v>0</v>
      </c>
    </row>
    <row r="919" spans="1:11" x14ac:dyDescent="0.35">
      <c r="A919" s="3">
        <f t="shared" si="121"/>
        <v>32500</v>
      </c>
      <c r="B919" s="3">
        <f t="shared" si="115"/>
        <v>75</v>
      </c>
      <c r="C919" s="38">
        <f t="shared" si="119"/>
        <v>89.041095890410958</v>
      </c>
      <c r="D919" s="6">
        <f t="shared" si="116"/>
        <v>89</v>
      </c>
      <c r="E919" s="6"/>
      <c r="F919" s="6">
        <f t="shared" si="117"/>
        <v>148.30000000000001</v>
      </c>
      <c r="G919" s="7">
        <f t="shared" si="120"/>
        <v>2</v>
      </c>
      <c r="H919" s="41" cm="1">
        <f t="array" ref="H919">INDEX(Archetypes!$F$8:$F$16,$G919)</f>
        <v>137.5</v>
      </c>
      <c r="I919" s="25">
        <f>1*(COUNTIFS($A$18:$A919,$A919,$F$18:$F919,$F919,$G$18:$G919,$G919)=1)</f>
        <v>0</v>
      </c>
      <c r="J919" s="7">
        <f t="shared" si="114"/>
        <v>0</v>
      </c>
      <c r="K919">
        <f t="shared" si="118"/>
        <v>0</v>
      </c>
    </row>
    <row r="920" spans="1:11" x14ac:dyDescent="0.35">
      <c r="A920" s="3">
        <f t="shared" si="121"/>
        <v>32500</v>
      </c>
      <c r="B920" s="3">
        <f t="shared" si="115"/>
        <v>75</v>
      </c>
      <c r="C920" s="38">
        <f t="shared" si="119"/>
        <v>89.041095890410958</v>
      </c>
      <c r="D920" s="6">
        <f t="shared" si="116"/>
        <v>89</v>
      </c>
      <c r="E920" s="6"/>
      <c r="F920" s="6">
        <f t="shared" si="117"/>
        <v>148.30000000000001</v>
      </c>
      <c r="G920" s="7">
        <f t="shared" si="120"/>
        <v>3</v>
      </c>
      <c r="H920" s="41" cm="1">
        <f t="array" ref="H920">INDEX(Archetypes!$F$8:$F$16,$G920)</f>
        <v>163.1</v>
      </c>
      <c r="I920" s="25">
        <f>1*(COUNTIFS($A$18:$A920,$A920,$F$18:$F920,$F920,$G$18:$G920,$G920)=1)</f>
        <v>0</v>
      </c>
      <c r="J920" s="7">
        <f t="shared" si="114"/>
        <v>1</v>
      </c>
      <c r="K920">
        <f t="shared" si="118"/>
        <v>0</v>
      </c>
    </row>
    <row r="921" spans="1:11" x14ac:dyDescent="0.35">
      <c r="A921" s="3">
        <f t="shared" si="121"/>
        <v>32500</v>
      </c>
      <c r="B921" s="3">
        <f t="shared" si="115"/>
        <v>75</v>
      </c>
      <c r="C921" s="38">
        <f t="shared" si="119"/>
        <v>89.041095890410958</v>
      </c>
      <c r="D921" s="6">
        <f t="shared" si="116"/>
        <v>89</v>
      </c>
      <c r="E921" s="6"/>
      <c r="F921" s="6">
        <f t="shared" si="117"/>
        <v>148.30000000000001</v>
      </c>
      <c r="G921" s="7">
        <f t="shared" si="120"/>
        <v>4</v>
      </c>
      <c r="H921" s="41" cm="1">
        <f t="array" ref="H921">INDEX(Archetypes!$F$8:$F$16,$G921)</f>
        <v>188.9</v>
      </c>
      <c r="I921" s="25">
        <f>1*(COUNTIFS($A$18:$A921,$A921,$F$18:$F921,$F921,$G$18:$G921,$G921)=1)</f>
        <v>0</v>
      </c>
      <c r="J921" s="7">
        <f t="shared" si="114"/>
        <v>1</v>
      </c>
      <c r="K921">
        <f t="shared" si="118"/>
        <v>0</v>
      </c>
    </row>
    <row r="922" spans="1:11" x14ac:dyDescent="0.35">
      <c r="A922" s="3">
        <f t="shared" si="121"/>
        <v>32500</v>
      </c>
      <c r="B922" s="3">
        <f t="shared" si="115"/>
        <v>75</v>
      </c>
      <c r="C922" s="38">
        <f t="shared" si="119"/>
        <v>89.041095890410958</v>
      </c>
      <c r="D922" s="6">
        <f t="shared" si="116"/>
        <v>89</v>
      </c>
      <c r="E922" s="6"/>
      <c r="F922" s="6">
        <f t="shared" si="117"/>
        <v>148.30000000000001</v>
      </c>
      <c r="G922" s="7">
        <f t="shared" si="120"/>
        <v>5</v>
      </c>
      <c r="H922" s="41" cm="1">
        <f t="array" ref="H922">INDEX(Archetypes!$F$8:$F$16,$G922)</f>
        <v>213.7</v>
      </c>
      <c r="I922" s="25">
        <f>1*(COUNTIFS($A$18:$A922,$A922,$F$18:$F922,$F922,$G$18:$G922,$G922)=1)</f>
        <v>0</v>
      </c>
      <c r="J922" s="7">
        <f t="shared" si="114"/>
        <v>1</v>
      </c>
      <c r="K922">
        <f t="shared" si="118"/>
        <v>0</v>
      </c>
    </row>
    <row r="923" spans="1:11" x14ac:dyDescent="0.35">
      <c r="A923" s="3">
        <f t="shared" si="121"/>
        <v>32500</v>
      </c>
      <c r="B923" s="3">
        <f t="shared" si="115"/>
        <v>75</v>
      </c>
      <c r="C923" s="38">
        <f t="shared" si="119"/>
        <v>89.041095890410958</v>
      </c>
      <c r="D923" s="6">
        <f t="shared" si="116"/>
        <v>89</v>
      </c>
      <c r="E923" s="6"/>
      <c r="F923" s="6">
        <f t="shared" si="117"/>
        <v>148.30000000000001</v>
      </c>
      <c r="G923" s="7">
        <f t="shared" si="120"/>
        <v>6</v>
      </c>
      <c r="H923" s="41" cm="1">
        <f t="array" ref="H923">INDEX(Archetypes!$F$8:$F$16,$G923)</f>
        <v>239.1</v>
      </c>
      <c r="I923" s="25">
        <f>1*(COUNTIFS($A$18:$A923,$A923,$F$18:$F923,$F923,$G$18:$G923,$G923)=1)</f>
        <v>0</v>
      </c>
      <c r="J923" s="7">
        <f t="shared" si="114"/>
        <v>1</v>
      </c>
      <c r="K923">
        <f t="shared" si="118"/>
        <v>0</v>
      </c>
    </row>
    <row r="924" spans="1:11" x14ac:dyDescent="0.35">
      <c r="A924" s="3">
        <f t="shared" si="121"/>
        <v>32500</v>
      </c>
      <c r="B924" s="3">
        <f t="shared" si="115"/>
        <v>75</v>
      </c>
      <c r="C924" s="38">
        <f t="shared" si="119"/>
        <v>89.041095890410958</v>
      </c>
      <c r="D924" s="6">
        <f t="shared" si="116"/>
        <v>89</v>
      </c>
      <c r="E924" s="6"/>
      <c r="F924" s="6">
        <f t="shared" si="117"/>
        <v>148.30000000000001</v>
      </c>
      <c r="G924" s="7">
        <f t="shared" si="120"/>
        <v>7</v>
      </c>
      <c r="H924" s="41" cm="1">
        <f t="array" ref="H924">INDEX(Archetypes!$F$8:$F$16,$G924)</f>
        <v>262.60000000000002</v>
      </c>
      <c r="I924" s="25">
        <f>1*(COUNTIFS($A$18:$A924,$A924,$F$18:$F924,$F924,$G$18:$G924,$G924)=1)</f>
        <v>0</v>
      </c>
      <c r="J924" s="7">
        <f t="shared" si="114"/>
        <v>1</v>
      </c>
      <c r="K924">
        <f t="shared" si="118"/>
        <v>0</v>
      </c>
    </row>
    <row r="925" spans="1:11" x14ac:dyDescent="0.35">
      <c r="A925" s="3">
        <f t="shared" si="121"/>
        <v>32500</v>
      </c>
      <c r="B925" s="3">
        <f t="shared" si="115"/>
        <v>75</v>
      </c>
      <c r="C925" s="38">
        <f t="shared" si="119"/>
        <v>89.041095890410958</v>
      </c>
      <c r="D925" s="6">
        <f t="shared" si="116"/>
        <v>89</v>
      </c>
      <c r="E925" s="6"/>
      <c r="F925" s="6">
        <f t="shared" si="117"/>
        <v>148.30000000000001</v>
      </c>
      <c r="G925" s="7">
        <f t="shared" si="120"/>
        <v>8</v>
      </c>
      <c r="H925" s="41" cm="1">
        <f t="array" ref="H925">INDEX(Archetypes!$F$8:$F$16,$G925)</f>
        <v>285.8</v>
      </c>
      <c r="I925" s="25">
        <f>1*(COUNTIFS($A$18:$A925,$A925,$F$18:$F925,$F925,$G$18:$G925,$G925)=1)</f>
        <v>0</v>
      </c>
      <c r="J925" s="7">
        <f t="shared" si="114"/>
        <v>1</v>
      </c>
      <c r="K925">
        <f t="shared" si="118"/>
        <v>0</v>
      </c>
    </row>
    <row r="926" spans="1:11" x14ac:dyDescent="0.35">
      <c r="A926" s="3">
        <f t="shared" si="121"/>
        <v>32500</v>
      </c>
      <c r="B926" s="3">
        <f t="shared" si="115"/>
        <v>75</v>
      </c>
      <c r="C926" s="38">
        <f t="shared" si="119"/>
        <v>89.041095890410958</v>
      </c>
      <c r="D926" s="6">
        <f t="shared" si="116"/>
        <v>89</v>
      </c>
      <c r="E926" s="6"/>
      <c r="F926" s="6">
        <f t="shared" si="117"/>
        <v>148.30000000000001</v>
      </c>
      <c r="G926" s="7">
        <f t="shared" si="120"/>
        <v>9</v>
      </c>
      <c r="H926" s="41" cm="1">
        <f t="array" ref="H926">INDEX(Archetypes!$F$8:$F$16,$G926)</f>
        <v>312.60000000000002</v>
      </c>
      <c r="I926" s="25">
        <f>1*(COUNTIFS($A$18:$A926,$A926,$F$18:$F926,$F926,$G$18:$G926,$G926)=1)</f>
        <v>0</v>
      </c>
      <c r="J926" s="7">
        <f t="shared" si="114"/>
        <v>1</v>
      </c>
      <c r="K926">
        <f t="shared" si="118"/>
        <v>0</v>
      </c>
    </row>
    <row r="927" spans="1:11" x14ac:dyDescent="0.35">
      <c r="A927" s="3">
        <f t="shared" si="121"/>
        <v>32500</v>
      </c>
      <c r="B927" s="3">
        <f t="shared" si="115"/>
        <v>90</v>
      </c>
      <c r="C927" s="38">
        <f t="shared" si="119"/>
        <v>89.041095890410958</v>
      </c>
      <c r="D927" s="6">
        <f t="shared" si="116"/>
        <v>90</v>
      </c>
      <c r="E927" s="6"/>
      <c r="F927" s="6">
        <f t="shared" si="117"/>
        <v>150</v>
      </c>
      <c r="G927" s="7">
        <f t="shared" si="120"/>
        <v>1</v>
      </c>
      <c r="H927" s="41" cm="1">
        <f t="array" ref="H927">INDEX(Archetypes!$F$8:$F$16,$G927)</f>
        <v>113.9</v>
      </c>
      <c r="I927" s="25">
        <f>1*(COUNTIFS($A$18:$A927,$A927,$F$18:$F927,$F927,$G$18:$G927,$G927)=1)</f>
        <v>1</v>
      </c>
      <c r="J927" s="7">
        <f t="shared" si="114"/>
        <v>0</v>
      </c>
      <c r="K927">
        <f t="shared" si="118"/>
        <v>0</v>
      </c>
    </row>
    <row r="928" spans="1:11" x14ac:dyDescent="0.35">
      <c r="A928" s="3">
        <f t="shared" si="121"/>
        <v>32500</v>
      </c>
      <c r="B928" s="3">
        <f t="shared" si="115"/>
        <v>90</v>
      </c>
      <c r="C928" s="38">
        <f t="shared" si="119"/>
        <v>89.041095890410958</v>
      </c>
      <c r="D928" s="6">
        <f t="shared" si="116"/>
        <v>90</v>
      </c>
      <c r="E928" s="6"/>
      <c r="F928" s="6">
        <f t="shared" si="117"/>
        <v>150</v>
      </c>
      <c r="G928" s="7">
        <f t="shared" si="120"/>
        <v>2</v>
      </c>
      <c r="H928" s="41" cm="1">
        <f t="array" ref="H928">INDEX(Archetypes!$F$8:$F$16,$G928)</f>
        <v>137.5</v>
      </c>
      <c r="I928" s="25">
        <f>1*(COUNTIFS($A$18:$A928,$A928,$F$18:$F928,$F928,$G$18:$G928,$G928)=1)</f>
        <v>1</v>
      </c>
      <c r="J928" s="7">
        <f t="shared" si="114"/>
        <v>0</v>
      </c>
      <c r="K928">
        <f t="shared" si="118"/>
        <v>0</v>
      </c>
    </row>
    <row r="929" spans="1:11" x14ac:dyDescent="0.35">
      <c r="A929" s="3">
        <f t="shared" si="121"/>
        <v>32500</v>
      </c>
      <c r="B929" s="3">
        <f t="shared" si="115"/>
        <v>90</v>
      </c>
      <c r="C929" s="38">
        <f t="shared" si="119"/>
        <v>89.041095890410958</v>
      </c>
      <c r="D929" s="6">
        <f t="shared" si="116"/>
        <v>90</v>
      </c>
      <c r="E929" s="6"/>
      <c r="F929" s="6">
        <f t="shared" si="117"/>
        <v>150</v>
      </c>
      <c r="G929" s="7">
        <f t="shared" si="120"/>
        <v>3</v>
      </c>
      <c r="H929" s="79" cm="1">
        <f t="array" ref="H929">INDEX(Archetypes!$F$8:$F$16,$G929)</f>
        <v>163.1</v>
      </c>
      <c r="I929" s="25">
        <f>1*(COUNTIFS($A$18:$A929,$A929,$F$18:$F929,$F929,$G$18:$G929,$G929)=1)</f>
        <v>1</v>
      </c>
      <c r="J929" s="7">
        <f t="shared" si="114"/>
        <v>1</v>
      </c>
      <c r="K929">
        <f t="shared" si="118"/>
        <v>1</v>
      </c>
    </row>
    <row r="930" spans="1:11" x14ac:dyDescent="0.35">
      <c r="A930" s="3">
        <f t="shared" si="121"/>
        <v>32500</v>
      </c>
      <c r="B930" s="3">
        <f t="shared" si="115"/>
        <v>90</v>
      </c>
      <c r="C930" s="38">
        <f t="shared" si="119"/>
        <v>89.041095890410958</v>
      </c>
      <c r="D930" s="6">
        <f t="shared" si="116"/>
        <v>90</v>
      </c>
      <c r="E930" s="6"/>
      <c r="F930" s="6">
        <f t="shared" si="117"/>
        <v>150</v>
      </c>
      <c r="G930" s="7">
        <f t="shared" si="120"/>
        <v>4</v>
      </c>
      <c r="H930" s="79" cm="1">
        <f t="array" ref="H930">INDEX(Archetypes!$F$8:$F$16,$G930)</f>
        <v>188.9</v>
      </c>
      <c r="I930" s="25">
        <f>1*(COUNTIFS($A$18:$A930,$A930,$F$18:$F930,$F930,$G$18:$G930,$G930)=1)</f>
        <v>1</v>
      </c>
      <c r="J930" s="7">
        <f t="shared" si="114"/>
        <v>1</v>
      </c>
      <c r="K930">
        <f t="shared" si="118"/>
        <v>1</v>
      </c>
    </row>
    <row r="931" spans="1:11" x14ac:dyDescent="0.35">
      <c r="A931" s="3">
        <f t="shared" si="121"/>
        <v>32500</v>
      </c>
      <c r="B931" s="3">
        <f t="shared" si="115"/>
        <v>90</v>
      </c>
      <c r="C931" s="38">
        <f t="shared" si="119"/>
        <v>89.041095890410958</v>
      </c>
      <c r="D931" s="6">
        <f t="shared" si="116"/>
        <v>90</v>
      </c>
      <c r="E931" s="6"/>
      <c r="F931" s="6">
        <f t="shared" si="117"/>
        <v>150</v>
      </c>
      <c r="G931" s="7">
        <f t="shared" si="120"/>
        <v>5</v>
      </c>
      <c r="H931" s="79" cm="1">
        <f t="array" ref="H931">INDEX(Archetypes!$F$8:$F$16,$G931)</f>
        <v>213.7</v>
      </c>
      <c r="I931" s="25">
        <f>1*(COUNTIFS($A$18:$A931,$A931,$F$18:$F931,$F931,$G$18:$G931,$G931)=1)</f>
        <v>1</v>
      </c>
      <c r="J931" s="7">
        <f t="shared" si="114"/>
        <v>1</v>
      </c>
      <c r="K931">
        <f t="shared" si="118"/>
        <v>1</v>
      </c>
    </row>
    <row r="932" spans="1:11" x14ac:dyDescent="0.35">
      <c r="A932" s="3">
        <f t="shared" si="121"/>
        <v>32500</v>
      </c>
      <c r="B932" s="3">
        <f t="shared" si="115"/>
        <v>90</v>
      </c>
      <c r="C932" s="38">
        <f t="shared" si="119"/>
        <v>89.041095890410958</v>
      </c>
      <c r="D932" s="6">
        <f t="shared" si="116"/>
        <v>90</v>
      </c>
      <c r="E932" s="6"/>
      <c r="F932" s="6">
        <f t="shared" si="117"/>
        <v>150</v>
      </c>
      <c r="G932" s="7">
        <f t="shared" si="120"/>
        <v>6</v>
      </c>
      <c r="H932" s="79" cm="1">
        <f t="array" ref="H932">INDEX(Archetypes!$F$8:$F$16,$G932)</f>
        <v>239.1</v>
      </c>
      <c r="I932" s="25">
        <f>1*(COUNTIFS($A$18:$A932,$A932,$F$18:$F932,$F932,$G$18:$G932,$G932)=1)</f>
        <v>1</v>
      </c>
      <c r="J932" s="7">
        <f t="shared" si="114"/>
        <v>1</v>
      </c>
      <c r="K932">
        <f t="shared" si="118"/>
        <v>1</v>
      </c>
    </row>
    <row r="933" spans="1:11" x14ac:dyDescent="0.35">
      <c r="A933" s="3">
        <f t="shared" si="121"/>
        <v>32500</v>
      </c>
      <c r="B933" s="3">
        <f t="shared" si="115"/>
        <v>90</v>
      </c>
      <c r="C933" s="38">
        <f t="shared" si="119"/>
        <v>89.041095890410958</v>
      </c>
      <c r="D933" s="6">
        <f t="shared" si="116"/>
        <v>90</v>
      </c>
      <c r="E933" s="6"/>
      <c r="F933" s="6">
        <f t="shared" si="117"/>
        <v>150</v>
      </c>
      <c r="G933" s="7">
        <f t="shared" si="120"/>
        <v>7</v>
      </c>
      <c r="H933" s="79" cm="1">
        <f t="array" ref="H933">INDEX(Archetypes!$F$8:$F$16,$G933)</f>
        <v>262.60000000000002</v>
      </c>
      <c r="I933" s="25">
        <f>1*(COUNTIFS($A$18:$A933,$A933,$F$18:$F933,$F933,$G$18:$G933,$G933)=1)</f>
        <v>1</v>
      </c>
      <c r="J933" s="7">
        <f t="shared" si="114"/>
        <v>1</v>
      </c>
      <c r="K933">
        <f t="shared" si="118"/>
        <v>1</v>
      </c>
    </row>
    <row r="934" spans="1:11" x14ac:dyDescent="0.35">
      <c r="A934" s="3">
        <f t="shared" si="121"/>
        <v>32500</v>
      </c>
      <c r="B934" s="3">
        <f t="shared" si="115"/>
        <v>90</v>
      </c>
      <c r="C934" s="38">
        <f t="shared" si="119"/>
        <v>89.041095890410958</v>
      </c>
      <c r="D934" s="6">
        <f t="shared" si="116"/>
        <v>90</v>
      </c>
      <c r="E934" s="6"/>
      <c r="F934" s="6">
        <f t="shared" si="117"/>
        <v>150</v>
      </c>
      <c r="G934" s="7">
        <f t="shared" si="120"/>
        <v>8</v>
      </c>
      <c r="H934" s="79" cm="1">
        <f t="array" ref="H934">INDEX(Archetypes!$F$8:$F$16,$G934)</f>
        <v>285.8</v>
      </c>
      <c r="I934" s="25">
        <f>1*(COUNTIFS($A$18:$A934,$A934,$F$18:$F934,$F934,$G$18:$G934,$G934)=1)</f>
        <v>1</v>
      </c>
      <c r="J934" s="7">
        <f t="shared" si="114"/>
        <v>1</v>
      </c>
      <c r="K934">
        <f t="shared" si="118"/>
        <v>1</v>
      </c>
    </row>
    <row r="935" spans="1:11" x14ac:dyDescent="0.35">
      <c r="A935" s="3">
        <f t="shared" si="121"/>
        <v>32500</v>
      </c>
      <c r="B935" s="3">
        <f t="shared" si="115"/>
        <v>90</v>
      </c>
      <c r="C935" s="38">
        <f t="shared" si="119"/>
        <v>89.041095890410958</v>
      </c>
      <c r="D935" s="6">
        <f t="shared" si="116"/>
        <v>90</v>
      </c>
      <c r="E935" s="6"/>
      <c r="F935" s="6">
        <f t="shared" si="117"/>
        <v>150</v>
      </c>
      <c r="G935" s="7">
        <f t="shared" si="120"/>
        <v>9</v>
      </c>
      <c r="H935" s="79" cm="1">
        <f t="array" ref="H935">INDEX(Archetypes!$F$8:$F$16,$G935)</f>
        <v>312.60000000000002</v>
      </c>
      <c r="I935" s="25">
        <f>1*(COUNTIFS($A$18:$A935,$A935,$F$18:$F935,$F935,$G$18:$G935,$G935)=1)</f>
        <v>1</v>
      </c>
      <c r="J935" s="7">
        <f t="shared" si="114"/>
        <v>1</v>
      </c>
      <c r="K935">
        <f t="shared" si="118"/>
        <v>1</v>
      </c>
    </row>
    <row r="936" spans="1:11" x14ac:dyDescent="0.35">
      <c r="A936" s="3">
        <f t="shared" si="121"/>
        <v>32500</v>
      </c>
      <c r="B936" s="3">
        <f t="shared" si="115"/>
        <v>105</v>
      </c>
      <c r="C936" s="38">
        <f t="shared" si="119"/>
        <v>89.041095890410958</v>
      </c>
      <c r="D936" s="6">
        <f t="shared" si="116"/>
        <v>105</v>
      </c>
      <c r="E936" s="6"/>
      <c r="F936" s="6">
        <f t="shared" si="117"/>
        <v>175</v>
      </c>
      <c r="G936" s="7">
        <f t="shared" si="120"/>
        <v>1</v>
      </c>
      <c r="H936" s="41" cm="1">
        <f t="array" ref="H936">INDEX(Archetypes!$F$8:$F$16,$G936)</f>
        <v>113.9</v>
      </c>
      <c r="I936" s="25">
        <f>1*(COUNTIFS($A$18:$A936,$A936,$F$18:$F936,$F936,$G$18:$G936,$G936)=1)</f>
        <v>1</v>
      </c>
      <c r="J936" s="7">
        <f t="shared" si="114"/>
        <v>0</v>
      </c>
      <c r="K936">
        <f t="shared" si="118"/>
        <v>0</v>
      </c>
    </row>
    <row r="937" spans="1:11" x14ac:dyDescent="0.35">
      <c r="A937" s="3">
        <f t="shared" si="121"/>
        <v>32500</v>
      </c>
      <c r="B937" s="3">
        <f t="shared" si="115"/>
        <v>105</v>
      </c>
      <c r="C937" s="38">
        <f t="shared" si="119"/>
        <v>89.041095890410958</v>
      </c>
      <c r="D937" s="6">
        <f t="shared" si="116"/>
        <v>105</v>
      </c>
      <c r="E937" s="6"/>
      <c r="F937" s="6">
        <f t="shared" si="117"/>
        <v>175</v>
      </c>
      <c r="G937" s="7">
        <f t="shared" si="120"/>
        <v>2</v>
      </c>
      <c r="H937" s="41" cm="1">
        <f t="array" ref="H937">INDEX(Archetypes!$F$8:$F$16,$G937)</f>
        <v>137.5</v>
      </c>
      <c r="I937" s="25">
        <f>1*(COUNTIFS($A$18:$A937,$A937,$F$18:$F937,$F937,$G$18:$G937,$G937)=1)</f>
        <v>1</v>
      </c>
      <c r="J937" s="7">
        <f t="shared" si="114"/>
        <v>0</v>
      </c>
      <c r="K937">
        <f t="shared" si="118"/>
        <v>0</v>
      </c>
    </row>
    <row r="938" spans="1:11" x14ac:dyDescent="0.35">
      <c r="A938" s="3">
        <f t="shared" si="121"/>
        <v>32500</v>
      </c>
      <c r="B938" s="3">
        <f t="shared" si="115"/>
        <v>105</v>
      </c>
      <c r="C938" s="38">
        <f t="shared" si="119"/>
        <v>89.041095890410958</v>
      </c>
      <c r="D938" s="6">
        <f t="shared" si="116"/>
        <v>105</v>
      </c>
      <c r="E938" s="6"/>
      <c r="F938" s="6">
        <f t="shared" si="117"/>
        <v>175</v>
      </c>
      <c r="G938" s="7">
        <f t="shared" si="120"/>
        <v>3</v>
      </c>
      <c r="H938" s="41" cm="1">
        <f t="array" ref="H938">INDEX(Archetypes!$F$8:$F$16,$G938)</f>
        <v>163.1</v>
      </c>
      <c r="I938" s="25">
        <f>1*(COUNTIFS($A$18:$A938,$A938,$F$18:$F938,$F938,$G$18:$G938,$G938)=1)</f>
        <v>1</v>
      </c>
      <c r="J938" s="7">
        <f t="shared" si="114"/>
        <v>0</v>
      </c>
      <c r="K938">
        <f t="shared" si="118"/>
        <v>0</v>
      </c>
    </row>
    <row r="939" spans="1:11" x14ac:dyDescent="0.35">
      <c r="A939" s="3">
        <f t="shared" si="121"/>
        <v>32500</v>
      </c>
      <c r="B939" s="3">
        <f t="shared" si="115"/>
        <v>105</v>
      </c>
      <c r="C939" s="38">
        <f t="shared" si="119"/>
        <v>89.041095890410958</v>
      </c>
      <c r="D939" s="6">
        <f t="shared" si="116"/>
        <v>105</v>
      </c>
      <c r="E939" s="6"/>
      <c r="F939" s="6">
        <f t="shared" si="117"/>
        <v>175</v>
      </c>
      <c r="G939" s="7">
        <f t="shared" si="120"/>
        <v>4</v>
      </c>
      <c r="H939" s="79" cm="1">
        <f t="array" ref="H939">INDEX(Archetypes!$F$8:$F$16,$G939)</f>
        <v>188.9</v>
      </c>
      <c r="I939" s="25">
        <f>1*(COUNTIFS($A$18:$A939,$A939,$F$18:$F939,$F939,$G$18:$G939,$G939)=1)</f>
        <v>1</v>
      </c>
      <c r="J939" s="7">
        <f t="shared" si="114"/>
        <v>1</v>
      </c>
      <c r="K939">
        <f t="shared" si="118"/>
        <v>1</v>
      </c>
    </row>
    <row r="940" spans="1:11" x14ac:dyDescent="0.35">
      <c r="A940" s="3">
        <f t="shared" si="121"/>
        <v>32500</v>
      </c>
      <c r="B940" s="3">
        <f t="shared" si="115"/>
        <v>105</v>
      </c>
      <c r="C940" s="38">
        <f t="shared" si="119"/>
        <v>89.041095890410958</v>
      </c>
      <c r="D940" s="6">
        <f t="shared" si="116"/>
        <v>105</v>
      </c>
      <c r="E940" s="6"/>
      <c r="F940" s="6">
        <f t="shared" si="117"/>
        <v>175</v>
      </c>
      <c r="G940" s="7">
        <f t="shared" si="120"/>
        <v>5</v>
      </c>
      <c r="H940" s="79" cm="1">
        <f t="array" ref="H940">INDEX(Archetypes!$F$8:$F$16,$G940)</f>
        <v>213.7</v>
      </c>
      <c r="I940" s="25">
        <f>1*(COUNTIFS($A$18:$A940,$A940,$F$18:$F940,$F940,$G$18:$G940,$G940)=1)</f>
        <v>1</v>
      </c>
      <c r="J940" s="7">
        <f t="shared" si="114"/>
        <v>1</v>
      </c>
      <c r="K940">
        <f t="shared" si="118"/>
        <v>1</v>
      </c>
    </row>
    <row r="941" spans="1:11" x14ac:dyDescent="0.35">
      <c r="A941" s="3">
        <f t="shared" si="121"/>
        <v>32500</v>
      </c>
      <c r="B941" s="3">
        <f t="shared" si="115"/>
        <v>105</v>
      </c>
      <c r="C941" s="38">
        <f t="shared" si="119"/>
        <v>89.041095890410958</v>
      </c>
      <c r="D941" s="6">
        <f t="shared" si="116"/>
        <v>105</v>
      </c>
      <c r="E941" s="6"/>
      <c r="F941" s="6">
        <f t="shared" si="117"/>
        <v>175</v>
      </c>
      <c r="G941" s="7">
        <f t="shared" si="120"/>
        <v>6</v>
      </c>
      <c r="H941" s="79" cm="1">
        <f t="array" ref="H941">INDEX(Archetypes!$F$8:$F$16,$G941)</f>
        <v>239.1</v>
      </c>
      <c r="I941" s="25">
        <f>1*(COUNTIFS($A$18:$A941,$A941,$F$18:$F941,$F941,$G$18:$G941,$G941)=1)</f>
        <v>1</v>
      </c>
      <c r="J941" s="7">
        <f t="shared" si="114"/>
        <v>1</v>
      </c>
      <c r="K941">
        <f t="shared" si="118"/>
        <v>1</v>
      </c>
    </row>
    <row r="942" spans="1:11" x14ac:dyDescent="0.35">
      <c r="A942" s="3">
        <f t="shared" si="121"/>
        <v>32500</v>
      </c>
      <c r="B942" s="3">
        <f t="shared" si="115"/>
        <v>105</v>
      </c>
      <c r="C942" s="38">
        <f t="shared" si="119"/>
        <v>89.041095890410958</v>
      </c>
      <c r="D942" s="6">
        <f t="shared" si="116"/>
        <v>105</v>
      </c>
      <c r="E942" s="6"/>
      <c r="F942" s="6">
        <f t="shared" si="117"/>
        <v>175</v>
      </c>
      <c r="G942" s="7">
        <f t="shared" si="120"/>
        <v>7</v>
      </c>
      <c r="H942" s="79" cm="1">
        <f t="array" ref="H942">INDEX(Archetypes!$F$8:$F$16,$G942)</f>
        <v>262.60000000000002</v>
      </c>
      <c r="I942" s="25">
        <f>1*(COUNTIFS($A$18:$A942,$A942,$F$18:$F942,$F942,$G$18:$G942,$G942)=1)</f>
        <v>1</v>
      </c>
      <c r="J942" s="7">
        <f t="shared" si="114"/>
        <v>1</v>
      </c>
      <c r="K942">
        <f t="shared" si="118"/>
        <v>1</v>
      </c>
    </row>
    <row r="943" spans="1:11" x14ac:dyDescent="0.35">
      <c r="A943" s="3">
        <f t="shared" si="121"/>
        <v>32500</v>
      </c>
      <c r="B943" s="3">
        <f t="shared" si="115"/>
        <v>105</v>
      </c>
      <c r="C943" s="38">
        <f t="shared" si="119"/>
        <v>89.041095890410958</v>
      </c>
      <c r="D943" s="6">
        <f t="shared" si="116"/>
        <v>105</v>
      </c>
      <c r="E943" s="6"/>
      <c r="F943" s="6">
        <f t="shared" si="117"/>
        <v>175</v>
      </c>
      <c r="G943" s="7">
        <f t="shared" si="120"/>
        <v>8</v>
      </c>
      <c r="H943" s="79" cm="1">
        <f t="array" ref="H943">INDEX(Archetypes!$F$8:$F$16,$G943)</f>
        <v>285.8</v>
      </c>
      <c r="I943" s="25">
        <f>1*(COUNTIFS($A$18:$A943,$A943,$F$18:$F943,$F943,$G$18:$G943,$G943)=1)</f>
        <v>1</v>
      </c>
      <c r="J943" s="7">
        <f t="shared" si="114"/>
        <v>1</v>
      </c>
      <c r="K943">
        <f t="shared" si="118"/>
        <v>1</v>
      </c>
    </row>
    <row r="944" spans="1:11" x14ac:dyDescent="0.35">
      <c r="A944" s="3">
        <f t="shared" si="121"/>
        <v>32500</v>
      </c>
      <c r="B944" s="3">
        <f t="shared" si="115"/>
        <v>105</v>
      </c>
      <c r="C944" s="38">
        <f t="shared" si="119"/>
        <v>89.041095890410958</v>
      </c>
      <c r="D944" s="6">
        <f t="shared" si="116"/>
        <v>105</v>
      </c>
      <c r="E944" s="6"/>
      <c r="F944" s="6">
        <f t="shared" si="117"/>
        <v>175</v>
      </c>
      <c r="G944" s="7">
        <f t="shared" si="120"/>
        <v>9</v>
      </c>
      <c r="H944" s="79" cm="1">
        <f t="array" ref="H944">INDEX(Archetypes!$F$8:$F$16,$G944)</f>
        <v>312.60000000000002</v>
      </c>
      <c r="I944" s="25">
        <f>1*(COUNTIFS($A$18:$A944,$A944,$F$18:$F944,$F944,$G$18:$G944,$G944)=1)</f>
        <v>1</v>
      </c>
      <c r="J944" s="7">
        <f t="shared" si="114"/>
        <v>1</v>
      </c>
      <c r="K944">
        <f t="shared" si="118"/>
        <v>1</v>
      </c>
    </row>
    <row r="945" spans="1:11" x14ac:dyDescent="0.35">
      <c r="A945" s="3">
        <f t="shared" si="121"/>
        <v>32500</v>
      </c>
      <c r="B945" s="3">
        <f t="shared" si="115"/>
        <v>120</v>
      </c>
      <c r="C945" s="38">
        <f t="shared" si="119"/>
        <v>89.041095890410958</v>
      </c>
      <c r="D945" s="6">
        <f t="shared" si="116"/>
        <v>120</v>
      </c>
      <c r="E945" s="6"/>
      <c r="F945" s="6">
        <f t="shared" si="117"/>
        <v>200</v>
      </c>
      <c r="G945" s="7">
        <f t="shared" si="120"/>
        <v>1</v>
      </c>
      <c r="H945" s="41" cm="1">
        <f t="array" ref="H945">INDEX(Archetypes!$F$8:$F$16,$G945)</f>
        <v>113.9</v>
      </c>
      <c r="I945" s="25">
        <f>1*(COUNTIFS($A$18:$A945,$A945,$F$18:$F945,$F945,$G$18:$G945,$G945)=1)</f>
        <v>1</v>
      </c>
      <c r="J945" s="7">
        <f t="shared" si="114"/>
        <v>0</v>
      </c>
      <c r="K945">
        <f t="shared" si="118"/>
        <v>0</v>
      </c>
    </row>
    <row r="946" spans="1:11" x14ac:dyDescent="0.35">
      <c r="A946" s="3">
        <f t="shared" si="121"/>
        <v>32500</v>
      </c>
      <c r="B946" s="3">
        <f t="shared" si="115"/>
        <v>120</v>
      </c>
      <c r="C946" s="38">
        <f t="shared" si="119"/>
        <v>89.041095890410958</v>
      </c>
      <c r="D946" s="6">
        <f t="shared" si="116"/>
        <v>120</v>
      </c>
      <c r="E946" s="6"/>
      <c r="F946" s="6">
        <f t="shared" si="117"/>
        <v>200</v>
      </c>
      <c r="G946" s="7">
        <f t="shared" si="120"/>
        <v>2</v>
      </c>
      <c r="H946" s="41" cm="1">
        <f t="array" ref="H946">INDEX(Archetypes!$F$8:$F$16,$G946)</f>
        <v>137.5</v>
      </c>
      <c r="I946" s="25">
        <f>1*(COUNTIFS($A$18:$A946,$A946,$F$18:$F946,$F946,$G$18:$G946,$G946)=1)</f>
        <v>1</v>
      </c>
      <c r="J946" s="7">
        <f t="shared" si="114"/>
        <v>0</v>
      </c>
      <c r="K946">
        <f t="shared" si="118"/>
        <v>0</v>
      </c>
    </row>
    <row r="947" spans="1:11" x14ac:dyDescent="0.35">
      <c r="A947" s="3">
        <f t="shared" si="121"/>
        <v>32500</v>
      </c>
      <c r="B947" s="3">
        <f t="shared" si="115"/>
        <v>120</v>
      </c>
      <c r="C947" s="38">
        <f t="shared" si="119"/>
        <v>89.041095890410958</v>
      </c>
      <c r="D947" s="6">
        <f t="shared" si="116"/>
        <v>120</v>
      </c>
      <c r="E947" s="6"/>
      <c r="F947" s="6">
        <f t="shared" si="117"/>
        <v>200</v>
      </c>
      <c r="G947" s="7">
        <f t="shared" si="120"/>
        <v>3</v>
      </c>
      <c r="H947" s="41" cm="1">
        <f t="array" ref="H947">INDEX(Archetypes!$F$8:$F$16,$G947)</f>
        <v>163.1</v>
      </c>
      <c r="I947" s="25">
        <f>1*(COUNTIFS($A$18:$A947,$A947,$F$18:$F947,$F947,$G$18:$G947,$G947)=1)</f>
        <v>1</v>
      </c>
      <c r="J947" s="7">
        <f t="shared" si="114"/>
        <v>0</v>
      </c>
      <c r="K947">
        <f t="shared" si="118"/>
        <v>0</v>
      </c>
    </row>
    <row r="948" spans="1:11" x14ac:dyDescent="0.35">
      <c r="A948" s="3">
        <f t="shared" si="121"/>
        <v>32500</v>
      </c>
      <c r="B948" s="3">
        <f t="shared" si="115"/>
        <v>120</v>
      </c>
      <c r="C948" s="38">
        <f t="shared" si="119"/>
        <v>89.041095890410958</v>
      </c>
      <c r="D948" s="6">
        <f t="shared" si="116"/>
        <v>120</v>
      </c>
      <c r="E948" s="6"/>
      <c r="F948" s="6">
        <f t="shared" si="117"/>
        <v>200</v>
      </c>
      <c r="G948" s="7">
        <f t="shared" si="120"/>
        <v>4</v>
      </c>
      <c r="H948" s="41" cm="1">
        <f t="array" ref="H948">INDEX(Archetypes!$F$8:$F$16,$G948)</f>
        <v>188.9</v>
      </c>
      <c r="I948" s="25">
        <f>1*(COUNTIFS($A$18:$A948,$A948,$F$18:$F948,$F948,$G$18:$G948,$G948)=1)</f>
        <v>1</v>
      </c>
      <c r="J948" s="7">
        <f t="shared" si="114"/>
        <v>0</v>
      </c>
      <c r="K948">
        <f t="shared" si="118"/>
        <v>0</v>
      </c>
    </row>
    <row r="949" spans="1:11" x14ac:dyDescent="0.35">
      <c r="A949" s="3">
        <f t="shared" si="121"/>
        <v>32500</v>
      </c>
      <c r="B949" s="3">
        <f t="shared" si="115"/>
        <v>120</v>
      </c>
      <c r="C949" s="38">
        <f t="shared" si="119"/>
        <v>89.041095890410958</v>
      </c>
      <c r="D949" s="6">
        <f t="shared" si="116"/>
        <v>120</v>
      </c>
      <c r="E949" s="6"/>
      <c r="F949" s="6">
        <f t="shared" si="117"/>
        <v>200</v>
      </c>
      <c r="G949" s="7">
        <f t="shared" si="120"/>
        <v>5</v>
      </c>
      <c r="H949" s="79" cm="1">
        <f t="array" ref="H949">INDEX(Archetypes!$F$8:$F$16,$G949)</f>
        <v>213.7</v>
      </c>
      <c r="I949" s="25">
        <f>1*(COUNTIFS($A$18:$A949,$A949,$F$18:$F949,$F949,$G$18:$G949,$G949)=1)</f>
        <v>1</v>
      </c>
      <c r="J949" s="7">
        <f t="shared" si="114"/>
        <v>1</v>
      </c>
      <c r="K949">
        <f t="shared" si="118"/>
        <v>1</v>
      </c>
    </row>
    <row r="950" spans="1:11" x14ac:dyDescent="0.35">
      <c r="A950" s="3">
        <f t="shared" si="121"/>
        <v>32500</v>
      </c>
      <c r="B950" s="3">
        <f t="shared" si="115"/>
        <v>120</v>
      </c>
      <c r="C950" s="38">
        <f t="shared" si="119"/>
        <v>89.041095890410958</v>
      </c>
      <c r="D950" s="6">
        <f t="shared" si="116"/>
        <v>120</v>
      </c>
      <c r="E950" s="6"/>
      <c r="F950" s="6">
        <f t="shared" si="117"/>
        <v>200</v>
      </c>
      <c r="G950" s="7">
        <f t="shared" si="120"/>
        <v>6</v>
      </c>
      <c r="H950" s="79" cm="1">
        <f t="array" ref="H950">INDEX(Archetypes!$F$8:$F$16,$G950)</f>
        <v>239.1</v>
      </c>
      <c r="I950" s="25">
        <f>1*(COUNTIFS($A$18:$A950,$A950,$F$18:$F950,$F950,$G$18:$G950,$G950)=1)</f>
        <v>1</v>
      </c>
      <c r="J950" s="7">
        <f t="shared" si="114"/>
        <v>1</v>
      </c>
      <c r="K950">
        <f t="shared" si="118"/>
        <v>1</v>
      </c>
    </row>
    <row r="951" spans="1:11" x14ac:dyDescent="0.35">
      <c r="A951" s="3">
        <f t="shared" si="121"/>
        <v>32500</v>
      </c>
      <c r="B951" s="3">
        <f t="shared" si="115"/>
        <v>120</v>
      </c>
      <c r="C951" s="38">
        <f t="shared" si="119"/>
        <v>89.041095890410958</v>
      </c>
      <c r="D951" s="6">
        <f t="shared" si="116"/>
        <v>120</v>
      </c>
      <c r="E951" s="6"/>
      <c r="F951" s="6">
        <f t="shared" si="117"/>
        <v>200</v>
      </c>
      <c r="G951" s="7">
        <f t="shared" si="120"/>
        <v>7</v>
      </c>
      <c r="H951" s="79" cm="1">
        <f t="array" ref="H951">INDEX(Archetypes!$F$8:$F$16,$G951)</f>
        <v>262.60000000000002</v>
      </c>
      <c r="I951" s="25">
        <f>1*(COUNTIFS($A$18:$A951,$A951,$F$18:$F951,$F951,$G$18:$G951,$G951)=1)</f>
        <v>1</v>
      </c>
      <c r="J951" s="7">
        <f t="shared" si="114"/>
        <v>1</v>
      </c>
      <c r="K951">
        <f t="shared" si="118"/>
        <v>1</v>
      </c>
    </row>
    <row r="952" spans="1:11" x14ac:dyDescent="0.35">
      <c r="A952" s="3">
        <f t="shared" si="121"/>
        <v>32500</v>
      </c>
      <c r="B952" s="3">
        <f t="shared" si="115"/>
        <v>120</v>
      </c>
      <c r="C952" s="38">
        <f t="shared" si="119"/>
        <v>89.041095890410958</v>
      </c>
      <c r="D952" s="6">
        <f t="shared" si="116"/>
        <v>120</v>
      </c>
      <c r="E952" s="6"/>
      <c r="F952" s="6">
        <f t="shared" si="117"/>
        <v>200</v>
      </c>
      <c r="G952" s="7">
        <f t="shared" si="120"/>
        <v>8</v>
      </c>
      <c r="H952" s="79" cm="1">
        <f t="array" ref="H952">INDEX(Archetypes!$F$8:$F$16,$G952)</f>
        <v>285.8</v>
      </c>
      <c r="I952" s="25">
        <f>1*(COUNTIFS($A$18:$A952,$A952,$F$18:$F952,$F952,$G$18:$G952,$G952)=1)</f>
        <v>1</v>
      </c>
      <c r="J952" s="7">
        <f t="shared" si="114"/>
        <v>1</v>
      </c>
      <c r="K952">
        <f t="shared" si="118"/>
        <v>1</v>
      </c>
    </row>
    <row r="953" spans="1:11" x14ac:dyDescent="0.35">
      <c r="A953" s="3">
        <f t="shared" si="121"/>
        <v>32500</v>
      </c>
      <c r="B953" s="3">
        <f t="shared" si="115"/>
        <v>120</v>
      </c>
      <c r="C953" s="38">
        <f t="shared" si="119"/>
        <v>89.041095890410958</v>
      </c>
      <c r="D953" s="6">
        <f t="shared" si="116"/>
        <v>120</v>
      </c>
      <c r="E953" s="6"/>
      <c r="F953" s="6">
        <f t="shared" si="117"/>
        <v>200</v>
      </c>
      <c r="G953" s="7">
        <f t="shared" si="120"/>
        <v>9</v>
      </c>
      <c r="H953" s="79" cm="1">
        <f t="array" ref="H953">INDEX(Archetypes!$F$8:$F$16,$G953)</f>
        <v>312.60000000000002</v>
      </c>
      <c r="I953" s="25">
        <f>1*(COUNTIFS($A$18:$A953,$A953,$F$18:$F953,$F953,$G$18:$G953,$G953)=1)</f>
        <v>1</v>
      </c>
      <c r="J953" s="7">
        <f t="shared" si="114"/>
        <v>1</v>
      </c>
      <c r="K953">
        <f t="shared" si="118"/>
        <v>1</v>
      </c>
    </row>
    <row r="954" spans="1:11" x14ac:dyDescent="0.35">
      <c r="A954" s="3">
        <f t="shared" si="121"/>
        <v>32500</v>
      </c>
      <c r="B954" s="3">
        <f t="shared" si="115"/>
        <v>135</v>
      </c>
      <c r="C954" s="38">
        <f t="shared" si="119"/>
        <v>89.041095890410958</v>
      </c>
      <c r="D954" s="6">
        <f t="shared" si="116"/>
        <v>135</v>
      </c>
      <c r="E954" s="6"/>
      <c r="F954" s="6">
        <f t="shared" si="117"/>
        <v>225</v>
      </c>
      <c r="G954" s="7">
        <f t="shared" si="120"/>
        <v>1</v>
      </c>
      <c r="H954" s="41" cm="1">
        <f t="array" ref="H954">INDEX(Archetypes!$F$8:$F$16,$G954)</f>
        <v>113.9</v>
      </c>
      <c r="I954" s="25">
        <f>1*(COUNTIFS($A$18:$A954,$A954,$F$18:$F954,$F954,$G$18:$G954,$G954)=1)</f>
        <v>1</v>
      </c>
      <c r="J954" s="7">
        <f t="shared" si="114"/>
        <v>0</v>
      </c>
      <c r="K954">
        <f t="shared" si="118"/>
        <v>0</v>
      </c>
    </row>
    <row r="955" spans="1:11" x14ac:dyDescent="0.35">
      <c r="A955" s="3">
        <f t="shared" si="121"/>
        <v>32500</v>
      </c>
      <c r="B955" s="3">
        <f t="shared" si="115"/>
        <v>135</v>
      </c>
      <c r="C955" s="38">
        <f t="shared" si="119"/>
        <v>89.041095890410958</v>
      </c>
      <c r="D955" s="6">
        <f t="shared" si="116"/>
        <v>135</v>
      </c>
      <c r="E955" s="6"/>
      <c r="F955" s="6">
        <f t="shared" si="117"/>
        <v>225</v>
      </c>
      <c r="G955" s="7">
        <f t="shared" si="120"/>
        <v>2</v>
      </c>
      <c r="H955" s="41" cm="1">
        <f t="array" ref="H955">INDEX(Archetypes!$F$8:$F$16,$G955)</f>
        <v>137.5</v>
      </c>
      <c r="I955" s="25">
        <f>1*(COUNTIFS($A$18:$A955,$A955,$F$18:$F955,$F955,$G$18:$G955,$G955)=1)</f>
        <v>1</v>
      </c>
      <c r="J955" s="7">
        <f t="shared" si="114"/>
        <v>0</v>
      </c>
      <c r="K955">
        <f t="shared" si="118"/>
        <v>0</v>
      </c>
    </row>
    <row r="956" spans="1:11" x14ac:dyDescent="0.35">
      <c r="A956" s="3">
        <f t="shared" si="121"/>
        <v>32500</v>
      </c>
      <c r="B956" s="3">
        <f t="shared" si="115"/>
        <v>135</v>
      </c>
      <c r="C956" s="38">
        <f t="shared" si="119"/>
        <v>89.041095890410958</v>
      </c>
      <c r="D956" s="6">
        <f t="shared" si="116"/>
        <v>135</v>
      </c>
      <c r="E956" s="6"/>
      <c r="F956" s="6">
        <f t="shared" si="117"/>
        <v>225</v>
      </c>
      <c r="G956" s="7">
        <f t="shared" si="120"/>
        <v>3</v>
      </c>
      <c r="H956" s="41" cm="1">
        <f t="array" ref="H956">INDEX(Archetypes!$F$8:$F$16,$G956)</f>
        <v>163.1</v>
      </c>
      <c r="I956" s="25">
        <f>1*(COUNTIFS($A$18:$A956,$A956,$F$18:$F956,$F956,$G$18:$G956,$G956)=1)</f>
        <v>1</v>
      </c>
      <c r="J956" s="7">
        <f t="shared" si="114"/>
        <v>0</v>
      </c>
      <c r="K956">
        <f t="shared" si="118"/>
        <v>0</v>
      </c>
    </row>
    <row r="957" spans="1:11" x14ac:dyDescent="0.35">
      <c r="A957" s="3">
        <f t="shared" si="121"/>
        <v>32500</v>
      </c>
      <c r="B957" s="3">
        <f t="shared" si="115"/>
        <v>135</v>
      </c>
      <c r="C957" s="38">
        <f t="shared" si="119"/>
        <v>89.041095890410958</v>
      </c>
      <c r="D957" s="6">
        <f t="shared" si="116"/>
        <v>135</v>
      </c>
      <c r="E957" s="6"/>
      <c r="F957" s="6">
        <f t="shared" si="117"/>
        <v>225</v>
      </c>
      <c r="G957" s="7">
        <f t="shared" si="120"/>
        <v>4</v>
      </c>
      <c r="H957" s="41" cm="1">
        <f t="array" ref="H957">INDEX(Archetypes!$F$8:$F$16,$G957)</f>
        <v>188.9</v>
      </c>
      <c r="I957" s="25">
        <f>1*(COUNTIFS($A$18:$A957,$A957,$F$18:$F957,$F957,$G$18:$G957,$G957)=1)</f>
        <v>1</v>
      </c>
      <c r="J957" s="7">
        <f t="shared" si="114"/>
        <v>0</v>
      </c>
      <c r="K957">
        <f t="shared" si="118"/>
        <v>0</v>
      </c>
    </row>
    <row r="958" spans="1:11" x14ac:dyDescent="0.35">
      <c r="A958" s="3">
        <f t="shared" si="121"/>
        <v>32500</v>
      </c>
      <c r="B958" s="3">
        <f t="shared" si="115"/>
        <v>135</v>
      </c>
      <c r="C958" s="38">
        <f t="shared" si="119"/>
        <v>89.041095890410958</v>
      </c>
      <c r="D958" s="6">
        <f t="shared" si="116"/>
        <v>135</v>
      </c>
      <c r="E958" s="6"/>
      <c r="F958" s="6">
        <f t="shared" si="117"/>
        <v>225</v>
      </c>
      <c r="G958" s="7">
        <f t="shared" si="120"/>
        <v>5</v>
      </c>
      <c r="H958" s="41" cm="1">
        <f t="array" ref="H958">INDEX(Archetypes!$F$8:$F$16,$G958)</f>
        <v>213.7</v>
      </c>
      <c r="I958" s="25">
        <f>1*(COUNTIFS($A$18:$A958,$A958,$F$18:$F958,$F958,$G$18:$G958,$G958)=1)</f>
        <v>1</v>
      </c>
      <c r="J958" s="7">
        <f t="shared" si="114"/>
        <v>0</v>
      </c>
      <c r="K958">
        <f t="shared" si="118"/>
        <v>0</v>
      </c>
    </row>
    <row r="959" spans="1:11" x14ac:dyDescent="0.35">
      <c r="A959" s="3">
        <f t="shared" si="121"/>
        <v>32500</v>
      </c>
      <c r="B959" s="3">
        <f t="shared" si="115"/>
        <v>135</v>
      </c>
      <c r="C959" s="38">
        <f t="shared" si="119"/>
        <v>89.041095890410958</v>
      </c>
      <c r="D959" s="6">
        <f t="shared" si="116"/>
        <v>135</v>
      </c>
      <c r="E959" s="6"/>
      <c r="F959" s="6">
        <f t="shared" si="117"/>
        <v>225</v>
      </c>
      <c r="G959" s="7">
        <f t="shared" si="120"/>
        <v>6</v>
      </c>
      <c r="H959" s="79" cm="1">
        <f t="array" ref="H959">INDEX(Archetypes!$F$8:$F$16,$G959)</f>
        <v>239.1</v>
      </c>
      <c r="I959" s="25">
        <f>1*(COUNTIFS($A$18:$A959,$A959,$F$18:$F959,$F959,$G$18:$G959,$G959)=1)</f>
        <v>1</v>
      </c>
      <c r="J959" s="7">
        <f t="shared" si="114"/>
        <v>1</v>
      </c>
      <c r="K959">
        <f t="shared" si="118"/>
        <v>1</v>
      </c>
    </row>
    <row r="960" spans="1:11" x14ac:dyDescent="0.35">
      <c r="A960" s="3">
        <f t="shared" si="121"/>
        <v>32500</v>
      </c>
      <c r="B960" s="3">
        <f t="shared" si="115"/>
        <v>135</v>
      </c>
      <c r="C960" s="38">
        <f t="shared" si="119"/>
        <v>89.041095890410958</v>
      </c>
      <c r="D960" s="6">
        <f t="shared" si="116"/>
        <v>135</v>
      </c>
      <c r="E960" s="6"/>
      <c r="F960" s="6">
        <f t="shared" si="117"/>
        <v>225</v>
      </c>
      <c r="G960" s="7">
        <f t="shared" si="120"/>
        <v>7</v>
      </c>
      <c r="H960" s="79" cm="1">
        <f t="array" ref="H960">INDEX(Archetypes!$F$8:$F$16,$G960)</f>
        <v>262.60000000000002</v>
      </c>
      <c r="I960" s="25">
        <f>1*(COUNTIFS($A$18:$A960,$A960,$F$18:$F960,$F960,$G$18:$G960,$G960)=1)</f>
        <v>1</v>
      </c>
      <c r="J960" s="7">
        <f t="shared" si="114"/>
        <v>1</v>
      </c>
      <c r="K960">
        <f t="shared" si="118"/>
        <v>1</v>
      </c>
    </row>
    <row r="961" spans="1:11" x14ac:dyDescent="0.35">
      <c r="A961" s="3">
        <f t="shared" si="121"/>
        <v>32500</v>
      </c>
      <c r="B961" s="3">
        <f t="shared" si="115"/>
        <v>135</v>
      </c>
      <c r="C961" s="38">
        <f t="shared" si="119"/>
        <v>89.041095890410958</v>
      </c>
      <c r="D961" s="6">
        <f t="shared" si="116"/>
        <v>135</v>
      </c>
      <c r="E961" s="6"/>
      <c r="F961" s="6">
        <f t="shared" si="117"/>
        <v>225</v>
      </c>
      <c r="G961" s="7">
        <f t="shared" si="120"/>
        <v>8</v>
      </c>
      <c r="H961" s="79" cm="1">
        <f t="array" ref="H961">INDEX(Archetypes!$F$8:$F$16,$G961)</f>
        <v>285.8</v>
      </c>
      <c r="I961" s="25">
        <f>1*(COUNTIFS($A$18:$A961,$A961,$F$18:$F961,$F961,$G$18:$G961,$G961)=1)</f>
        <v>1</v>
      </c>
      <c r="J961" s="7">
        <f t="shared" si="114"/>
        <v>1</v>
      </c>
      <c r="K961">
        <f t="shared" si="118"/>
        <v>1</v>
      </c>
    </row>
    <row r="962" spans="1:11" x14ac:dyDescent="0.35">
      <c r="A962" s="3">
        <f t="shared" si="121"/>
        <v>32500</v>
      </c>
      <c r="B962" s="3">
        <f t="shared" si="115"/>
        <v>135</v>
      </c>
      <c r="C962" s="38">
        <f t="shared" si="119"/>
        <v>89.041095890410958</v>
      </c>
      <c r="D962" s="6">
        <f t="shared" si="116"/>
        <v>135</v>
      </c>
      <c r="E962" s="6"/>
      <c r="F962" s="6">
        <f t="shared" si="117"/>
        <v>225</v>
      </c>
      <c r="G962" s="7">
        <f t="shared" si="120"/>
        <v>9</v>
      </c>
      <c r="H962" s="79" cm="1">
        <f t="array" ref="H962">INDEX(Archetypes!$F$8:$F$16,$G962)</f>
        <v>312.60000000000002</v>
      </c>
      <c r="I962" s="25">
        <f>1*(COUNTIFS($A$18:$A962,$A962,$F$18:$F962,$F962,$G$18:$G962,$G962)=1)</f>
        <v>1</v>
      </c>
      <c r="J962" s="7">
        <f t="shared" si="114"/>
        <v>1</v>
      </c>
      <c r="K962">
        <f t="shared" si="118"/>
        <v>1</v>
      </c>
    </row>
    <row r="963" spans="1:11" x14ac:dyDescent="0.35">
      <c r="A963" s="3">
        <f t="shared" si="121"/>
        <v>32500</v>
      </c>
      <c r="B963" s="3">
        <f t="shared" si="115"/>
        <v>150</v>
      </c>
      <c r="C963" s="38">
        <f t="shared" si="119"/>
        <v>89.041095890410958</v>
      </c>
      <c r="D963" s="6">
        <f t="shared" si="116"/>
        <v>150</v>
      </c>
      <c r="E963" s="6"/>
      <c r="F963" s="6">
        <f t="shared" si="117"/>
        <v>250</v>
      </c>
      <c r="G963" s="7">
        <f t="shared" si="120"/>
        <v>1</v>
      </c>
      <c r="H963" s="41" cm="1">
        <f t="array" ref="H963">INDEX(Archetypes!$F$8:$F$16,$G963)</f>
        <v>113.9</v>
      </c>
      <c r="I963" s="25">
        <f>1*(COUNTIFS($A$18:$A963,$A963,$F$18:$F963,$F963,$G$18:$G963,$G963)=1)</f>
        <v>1</v>
      </c>
      <c r="J963" s="7">
        <f t="shared" si="114"/>
        <v>0</v>
      </c>
      <c r="K963">
        <f t="shared" si="118"/>
        <v>0</v>
      </c>
    </row>
    <row r="964" spans="1:11" x14ac:dyDescent="0.35">
      <c r="A964" s="3">
        <f t="shared" si="121"/>
        <v>32500</v>
      </c>
      <c r="B964" s="3">
        <f t="shared" si="115"/>
        <v>150</v>
      </c>
      <c r="C964" s="38">
        <f t="shared" si="119"/>
        <v>89.041095890410958</v>
      </c>
      <c r="D964" s="6">
        <f t="shared" si="116"/>
        <v>150</v>
      </c>
      <c r="E964" s="6"/>
      <c r="F964" s="6">
        <f t="shared" si="117"/>
        <v>250</v>
      </c>
      <c r="G964" s="7">
        <f t="shared" si="120"/>
        <v>2</v>
      </c>
      <c r="H964" s="41" cm="1">
        <f t="array" ref="H964">INDEX(Archetypes!$F$8:$F$16,$G964)</f>
        <v>137.5</v>
      </c>
      <c r="I964" s="25">
        <f>1*(COUNTIFS($A$18:$A964,$A964,$F$18:$F964,$F964,$G$18:$G964,$G964)=1)</f>
        <v>1</v>
      </c>
      <c r="J964" s="7">
        <f t="shared" si="114"/>
        <v>0</v>
      </c>
      <c r="K964">
        <f t="shared" si="118"/>
        <v>0</v>
      </c>
    </row>
    <row r="965" spans="1:11" x14ac:dyDescent="0.35">
      <c r="A965" s="3">
        <f t="shared" si="121"/>
        <v>32500</v>
      </c>
      <c r="B965" s="3">
        <f t="shared" si="115"/>
        <v>150</v>
      </c>
      <c r="C965" s="38">
        <f t="shared" si="119"/>
        <v>89.041095890410958</v>
      </c>
      <c r="D965" s="6">
        <f t="shared" si="116"/>
        <v>150</v>
      </c>
      <c r="E965" s="6"/>
      <c r="F965" s="6">
        <f t="shared" si="117"/>
        <v>250</v>
      </c>
      <c r="G965" s="7">
        <f t="shared" si="120"/>
        <v>3</v>
      </c>
      <c r="H965" s="41" cm="1">
        <f t="array" ref="H965">INDEX(Archetypes!$F$8:$F$16,$G965)</f>
        <v>163.1</v>
      </c>
      <c r="I965" s="25">
        <f>1*(COUNTIFS($A$18:$A965,$A965,$F$18:$F965,$F965,$G$18:$G965,$G965)=1)</f>
        <v>1</v>
      </c>
      <c r="J965" s="7">
        <f t="shared" si="114"/>
        <v>0</v>
      </c>
      <c r="K965">
        <f t="shared" si="118"/>
        <v>0</v>
      </c>
    </row>
    <row r="966" spans="1:11" x14ac:dyDescent="0.35">
      <c r="A966" s="3">
        <f t="shared" si="121"/>
        <v>32500</v>
      </c>
      <c r="B966" s="3">
        <f t="shared" si="115"/>
        <v>150</v>
      </c>
      <c r="C966" s="38">
        <f t="shared" si="119"/>
        <v>89.041095890410958</v>
      </c>
      <c r="D966" s="6">
        <f t="shared" si="116"/>
        <v>150</v>
      </c>
      <c r="E966" s="6"/>
      <c r="F966" s="6">
        <f t="shared" si="117"/>
        <v>250</v>
      </c>
      <c r="G966" s="7">
        <f t="shared" si="120"/>
        <v>4</v>
      </c>
      <c r="H966" s="41" cm="1">
        <f t="array" ref="H966">INDEX(Archetypes!$F$8:$F$16,$G966)</f>
        <v>188.9</v>
      </c>
      <c r="I966" s="25">
        <f>1*(COUNTIFS($A$18:$A966,$A966,$F$18:$F966,$F966,$G$18:$G966,$G966)=1)</f>
        <v>1</v>
      </c>
      <c r="J966" s="7">
        <f t="shared" si="114"/>
        <v>0</v>
      </c>
      <c r="K966">
        <f t="shared" si="118"/>
        <v>0</v>
      </c>
    </row>
    <row r="967" spans="1:11" x14ac:dyDescent="0.35">
      <c r="A967" s="3">
        <f t="shared" si="121"/>
        <v>32500</v>
      </c>
      <c r="B967" s="3">
        <f t="shared" si="115"/>
        <v>150</v>
      </c>
      <c r="C967" s="38">
        <f t="shared" si="119"/>
        <v>89.041095890410958</v>
      </c>
      <c r="D967" s="6">
        <f t="shared" si="116"/>
        <v>150</v>
      </c>
      <c r="E967" s="6"/>
      <c r="F967" s="6">
        <f t="shared" si="117"/>
        <v>250</v>
      </c>
      <c r="G967" s="7">
        <f t="shared" si="120"/>
        <v>5</v>
      </c>
      <c r="H967" s="41" cm="1">
        <f t="array" ref="H967">INDEX(Archetypes!$F$8:$F$16,$G967)</f>
        <v>213.7</v>
      </c>
      <c r="I967" s="25">
        <f>1*(COUNTIFS($A$18:$A967,$A967,$F$18:$F967,$F967,$G$18:$G967,$G967)=1)</f>
        <v>1</v>
      </c>
      <c r="J967" s="7">
        <f t="shared" si="114"/>
        <v>0</v>
      </c>
      <c r="K967">
        <f t="shared" si="118"/>
        <v>0</v>
      </c>
    </row>
    <row r="968" spans="1:11" x14ac:dyDescent="0.35">
      <c r="A968" s="3">
        <f t="shared" si="121"/>
        <v>32500</v>
      </c>
      <c r="B968" s="3">
        <f t="shared" si="115"/>
        <v>150</v>
      </c>
      <c r="C968" s="38">
        <f t="shared" si="119"/>
        <v>89.041095890410958</v>
      </c>
      <c r="D968" s="6">
        <f t="shared" si="116"/>
        <v>150</v>
      </c>
      <c r="E968" s="6"/>
      <c r="F968" s="6">
        <f t="shared" si="117"/>
        <v>250</v>
      </c>
      <c r="G968" s="7">
        <f t="shared" si="120"/>
        <v>6</v>
      </c>
      <c r="H968" s="41" cm="1">
        <f t="array" ref="H968">INDEX(Archetypes!$F$8:$F$16,$G968)</f>
        <v>239.1</v>
      </c>
      <c r="I968" s="25">
        <f>1*(COUNTIFS($A$18:$A968,$A968,$F$18:$F968,$F968,$G$18:$G968,$G968)=1)</f>
        <v>1</v>
      </c>
      <c r="J968" s="7">
        <f t="shared" si="114"/>
        <v>0</v>
      </c>
      <c r="K968">
        <f t="shared" si="118"/>
        <v>0</v>
      </c>
    </row>
    <row r="969" spans="1:11" x14ac:dyDescent="0.35">
      <c r="A969" s="3">
        <f t="shared" si="121"/>
        <v>32500</v>
      </c>
      <c r="B969" s="3">
        <f t="shared" si="115"/>
        <v>150</v>
      </c>
      <c r="C969" s="38">
        <f t="shared" si="119"/>
        <v>89.041095890410958</v>
      </c>
      <c r="D969" s="6">
        <f t="shared" si="116"/>
        <v>150</v>
      </c>
      <c r="E969" s="6"/>
      <c r="F969" s="6">
        <f t="shared" si="117"/>
        <v>250</v>
      </c>
      <c r="G969" s="7">
        <f t="shared" si="120"/>
        <v>7</v>
      </c>
      <c r="H969" s="79" cm="1">
        <f t="array" ref="H969">INDEX(Archetypes!$F$8:$F$16,$G969)</f>
        <v>262.60000000000002</v>
      </c>
      <c r="I969" s="25">
        <f>1*(COUNTIFS($A$18:$A969,$A969,$F$18:$F969,$F969,$G$18:$G969,$G969)=1)</f>
        <v>1</v>
      </c>
      <c r="J969" s="7">
        <f t="shared" si="114"/>
        <v>1</v>
      </c>
      <c r="K969">
        <f t="shared" si="118"/>
        <v>1</v>
      </c>
    </row>
    <row r="970" spans="1:11" x14ac:dyDescent="0.35">
      <c r="A970" s="3">
        <f t="shared" si="121"/>
        <v>32500</v>
      </c>
      <c r="B970" s="3">
        <f t="shared" si="115"/>
        <v>150</v>
      </c>
      <c r="C970" s="38">
        <f t="shared" si="119"/>
        <v>89.041095890410958</v>
      </c>
      <c r="D970" s="6">
        <f t="shared" si="116"/>
        <v>150</v>
      </c>
      <c r="E970" s="6"/>
      <c r="F970" s="6">
        <f t="shared" si="117"/>
        <v>250</v>
      </c>
      <c r="G970" s="7">
        <f t="shared" si="120"/>
        <v>8</v>
      </c>
      <c r="H970" s="79" cm="1">
        <f t="array" ref="H970">INDEX(Archetypes!$F$8:$F$16,$G970)</f>
        <v>285.8</v>
      </c>
      <c r="I970" s="25">
        <f>1*(COUNTIFS($A$18:$A970,$A970,$F$18:$F970,$F970,$G$18:$G970,$G970)=1)</f>
        <v>1</v>
      </c>
      <c r="J970" s="7">
        <f t="shared" si="114"/>
        <v>1</v>
      </c>
      <c r="K970">
        <f t="shared" si="118"/>
        <v>1</v>
      </c>
    </row>
    <row r="971" spans="1:11" x14ac:dyDescent="0.35">
      <c r="A971" s="3">
        <f t="shared" si="121"/>
        <v>32500</v>
      </c>
      <c r="B971" s="3">
        <f t="shared" si="115"/>
        <v>150</v>
      </c>
      <c r="C971" s="38">
        <f t="shared" si="119"/>
        <v>89.041095890410958</v>
      </c>
      <c r="D971" s="6">
        <f t="shared" si="116"/>
        <v>150</v>
      </c>
      <c r="E971" s="6"/>
      <c r="F971" s="6">
        <f t="shared" si="117"/>
        <v>250</v>
      </c>
      <c r="G971" s="7">
        <f t="shared" si="120"/>
        <v>9</v>
      </c>
      <c r="H971" s="79" cm="1">
        <f t="array" ref="H971">INDEX(Archetypes!$F$8:$F$16,$G971)</f>
        <v>312.60000000000002</v>
      </c>
      <c r="I971" s="25">
        <f>1*(COUNTIFS($A$18:$A971,$A971,$F$18:$F971,$F971,$G$18:$G971,$G971)=1)</f>
        <v>1</v>
      </c>
      <c r="J971" s="7">
        <f t="shared" si="114"/>
        <v>1</v>
      </c>
      <c r="K971">
        <f t="shared" si="118"/>
        <v>1</v>
      </c>
    </row>
    <row r="972" spans="1:11" x14ac:dyDescent="0.35">
      <c r="A972" s="3">
        <f t="shared" si="121"/>
        <v>32500</v>
      </c>
      <c r="B972" s="3">
        <f t="shared" si="115"/>
        <v>165</v>
      </c>
      <c r="C972" s="38">
        <f t="shared" si="119"/>
        <v>89.041095890410958</v>
      </c>
      <c r="D972" s="6">
        <f t="shared" si="116"/>
        <v>165</v>
      </c>
      <c r="E972" s="6"/>
      <c r="F972" s="6">
        <f t="shared" si="117"/>
        <v>275</v>
      </c>
      <c r="G972" s="7">
        <f t="shared" si="120"/>
        <v>1</v>
      </c>
      <c r="H972" s="41" cm="1">
        <f t="array" ref="H972">INDEX(Archetypes!$F$8:$F$16,$G972)</f>
        <v>113.9</v>
      </c>
      <c r="I972" s="25">
        <f>1*(COUNTIFS($A$18:$A972,$A972,$F$18:$F972,$F972,$G$18:$G972,$G972)=1)</f>
        <v>1</v>
      </c>
      <c r="J972" s="7">
        <f t="shared" si="114"/>
        <v>0</v>
      </c>
      <c r="K972">
        <f t="shared" si="118"/>
        <v>0</v>
      </c>
    </row>
    <row r="973" spans="1:11" x14ac:dyDescent="0.35">
      <c r="A973" s="3">
        <f t="shared" si="121"/>
        <v>32500</v>
      </c>
      <c r="B973" s="3">
        <f t="shared" si="115"/>
        <v>165</v>
      </c>
      <c r="C973" s="38">
        <f t="shared" si="119"/>
        <v>89.041095890410958</v>
      </c>
      <c r="D973" s="6">
        <f t="shared" si="116"/>
        <v>165</v>
      </c>
      <c r="E973" s="6"/>
      <c r="F973" s="6">
        <f t="shared" si="117"/>
        <v>275</v>
      </c>
      <c r="G973" s="7">
        <f t="shared" si="120"/>
        <v>2</v>
      </c>
      <c r="H973" s="41" cm="1">
        <f t="array" ref="H973">INDEX(Archetypes!$F$8:$F$16,$G973)</f>
        <v>137.5</v>
      </c>
      <c r="I973" s="25">
        <f>1*(COUNTIFS($A$18:$A973,$A973,$F$18:$F973,$F973,$G$18:$G973,$G973)=1)</f>
        <v>1</v>
      </c>
      <c r="J973" s="7">
        <f t="shared" si="114"/>
        <v>0</v>
      </c>
      <c r="K973">
        <f t="shared" si="118"/>
        <v>0</v>
      </c>
    </row>
    <row r="974" spans="1:11" x14ac:dyDescent="0.35">
      <c r="A974" s="3">
        <f t="shared" si="121"/>
        <v>32500</v>
      </c>
      <c r="B974" s="3">
        <f t="shared" si="115"/>
        <v>165</v>
      </c>
      <c r="C974" s="38">
        <f t="shared" si="119"/>
        <v>89.041095890410958</v>
      </c>
      <c r="D974" s="6">
        <f t="shared" si="116"/>
        <v>165</v>
      </c>
      <c r="E974" s="6"/>
      <c r="F974" s="6">
        <f t="shared" si="117"/>
        <v>275</v>
      </c>
      <c r="G974" s="7">
        <f t="shared" si="120"/>
        <v>3</v>
      </c>
      <c r="H974" s="41" cm="1">
        <f t="array" ref="H974">INDEX(Archetypes!$F$8:$F$16,$G974)</f>
        <v>163.1</v>
      </c>
      <c r="I974" s="25">
        <f>1*(COUNTIFS($A$18:$A974,$A974,$F$18:$F974,$F974,$G$18:$G974,$G974)=1)</f>
        <v>1</v>
      </c>
      <c r="J974" s="7">
        <f t="shared" si="114"/>
        <v>0</v>
      </c>
      <c r="K974">
        <f t="shared" si="118"/>
        <v>0</v>
      </c>
    </row>
    <row r="975" spans="1:11" x14ac:dyDescent="0.35">
      <c r="A975" s="3">
        <f t="shared" si="121"/>
        <v>32500</v>
      </c>
      <c r="B975" s="3">
        <f t="shared" si="115"/>
        <v>165</v>
      </c>
      <c r="C975" s="38">
        <f t="shared" si="119"/>
        <v>89.041095890410958</v>
      </c>
      <c r="D975" s="6">
        <f t="shared" si="116"/>
        <v>165</v>
      </c>
      <c r="E975" s="6"/>
      <c r="F975" s="6">
        <f t="shared" si="117"/>
        <v>275</v>
      </c>
      <c r="G975" s="7">
        <f t="shared" si="120"/>
        <v>4</v>
      </c>
      <c r="H975" s="41" cm="1">
        <f t="array" ref="H975">INDEX(Archetypes!$F$8:$F$16,$G975)</f>
        <v>188.9</v>
      </c>
      <c r="I975" s="25">
        <f>1*(COUNTIFS($A$18:$A975,$A975,$F$18:$F975,$F975,$G$18:$G975,$G975)=1)</f>
        <v>1</v>
      </c>
      <c r="J975" s="7">
        <f t="shared" si="114"/>
        <v>0</v>
      </c>
      <c r="K975">
        <f t="shared" si="118"/>
        <v>0</v>
      </c>
    </row>
    <row r="976" spans="1:11" x14ac:dyDescent="0.35">
      <c r="A976" s="3">
        <f t="shared" si="121"/>
        <v>32500</v>
      </c>
      <c r="B976" s="3">
        <f t="shared" si="115"/>
        <v>165</v>
      </c>
      <c r="C976" s="38">
        <f t="shared" si="119"/>
        <v>89.041095890410958</v>
      </c>
      <c r="D976" s="6">
        <f t="shared" si="116"/>
        <v>165</v>
      </c>
      <c r="E976" s="6"/>
      <c r="F976" s="6">
        <f t="shared" si="117"/>
        <v>275</v>
      </c>
      <c r="G976" s="7">
        <f t="shared" si="120"/>
        <v>5</v>
      </c>
      <c r="H976" s="41" cm="1">
        <f t="array" ref="H976">INDEX(Archetypes!$F$8:$F$16,$G976)</f>
        <v>213.7</v>
      </c>
      <c r="I976" s="25">
        <f>1*(COUNTIFS($A$18:$A976,$A976,$F$18:$F976,$F976,$G$18:$G976,$G976)=1)</f>
        <v>1</v>
      </c>
      <c r="J976" s="7">
        <f t="shared" si="114"/>
        <v>0</v>
      </c>
      <c r="K976">
        <f t="shared" si="118"/>
        <v>0</v>
      </c>
    </row>
    <row r="977" spans="1:11" x14ac:dyDescent="0.35">
      <c r="A977" s="3">
        <f t="shared" si="121"/>
        <v>32500</v>
      </c>
      <c r="B977" s="3">
        <f t="shared" si="115"/>
        <v>165</v>
      </c>
      <c r="C977" s="38">
        <f t="shared" si="119"/>
        <v>89.041095890410958</v>
      </c>
      <c r="D977" s="6">
        <f t="shared" si="116"/>
        <v>165</v>
      </c>
      <c r="E977" s="6"/>
      <c r="F977" s="6">
        <f t="shared" si="117"/>
        <v>275</v>
      </c>
      <c r="G977" s="7">
        <f t="shared" si="120"/>
        <v>6</v>
      </c>
      <c r="H977" s="41" cm="1">
        <f t="array" ref="H977">INDEX(Archetypes!$F$8:$F$16,$G977)</f>
        <v>239.1</v>
      </c>
      <c r="I977" s="25">
        <f>1*(COUNTIFS($A$18:$A977,$A977,$F$18:$F977,$F977,$G$18:$G977,$G977)=1)</f>
        <v>1</v>
      </c>
      <c r="J977" s="7">
        <f t="shared" si="114"/>
        <v>0</v>
      </c>
      <c r="K977">
        <f t="shared" si="118"/>
        <v>0</v>
      </c>
    </row>
    <row r="978" spans="1:11" x14ac:dyDescent="0.35">
      <c r="A978" s="3">
        <f t="shared" si="121"/>
        <v>32500</v>
      </c>
      <c r="B978" s="3">
        <f t="shared" si="115"/>
        <v>165</v>
      </c>
      <c r="C978" s="38">
        <f t="shared" si="119"/>
        <v>89.041095890410958</v>
      </c>
      <c r="D978" s="6">
        <f t="shared" si="116"/>
        <v>165</v>
      </c>
      <c r="E978" s="6"/>
      <c r="F978" s="6">
        <f t="shared" si="117"/>
        <v>275</v>
      </c>
      <c r="G978" s="7">
        <f t="shared" si="120"/>
        <v>7</v>
      </c>
      <c r="H978" s="41" cm="1">
        <f t="array" ref="H978">INDEX(Archetypes!$F$8:$F$16,$G978)</f>
        <v>262.60000000000002</v>
      </c>
      <c r="I978" s="25">
        <f>1*(COUNTIFS($A$18:$A978,$A978,$F$18:$F978,$F978,$G$18:$G978,$G978)=1)</f>
        <v>1</v>
      </c>
      <c r="J978" s="7">
        <f t="shared" ref="J978:J1041" si="122">1*(H978&gt;=F978)</f>
        <v>0</v>
      </c>
      <c r="K978">
        <f t="shared" si="118"/>
        <v>0</v>
      </c>
    </row>
    <row r="979" spans="1:11" x14ac:dyDescent="0.35">
      <c r="A979" s="3">
        <f t="shared" si="121"/>
        <v>32500</v>
      </c>
      <c r="B979" s="3">
        <f t="shared" ref="B979:B1042" si="123">IF(G978=9,IF(B978=180,60,B978+15),B978)</f>
        <v>165</v>
      </c>
      <c r="C979" s="38">
        <f t="shared" si="119"/>
        <v>89.041095890410958</v>
      </c>
      <c r="D979" s="6">
        <f t="shared" ref="D979:D1042" si="124">ROUND(MAX(B979,A979/365),1)</f>
        <v>165</v>
      </c>
      <c r="E979" s="6"/>
      <c r="F979" s="6">
        <f t="shared" ref="F979:F1042" si="125">ROUND(D979/0.6,1)</f>
        <v>275</v>
      </c>
      <c r="G979" s="7">
        <f t="shared" si="120"/>
        <v>8</v>
      </c>
      <c r="H979" s="79" cm="1">
        <f t="array" ref="H979">INDEX(Archetypes!$F$8:$F$16,$G979)</f>
        <v>285.8</v>
      </c>
      <c r="I979" s="25">
        <f>1*(COUNTIFS($A$18:$A979,$A979,$F$18:$F979,$F979,$G$18:$G979,$G979)=1)</f>
        <v>1</v>
      </c>
      <c r="J979" s="7">
        <f t="shared" si="122"/>
        <v>1</v>
      </c>
      <c r="K979">
        <f t="shared" ref="K979:K1042" si="126">I979*J979</f>
        <v>1</v>
      </c>
    </row>
    <row r="980" spans="1:11" x14ac:dyDescent="0.35">
      <c r="A980" s="3">
        <f t="shared" si="121"/>
        <v>32500</v>
      </c>
      <c r="B980" s="3">
        <f t="shared" si="123"/>
        <v>165</v>
      </c>
      <c r="C980" s="38">
        <f t="shared" ref="C980:C1043" si="127">A980/365</f>
        <v>89.041095890410958</v>
      </c>
      <c r="D980" s="6">
        <f t="shared" si="124"/>
        <v>165</v>
      </c>
      <c r="E980" s="6"/>
      <c r="F980" s="6">
        <f t="shared" si="125"/>
        <v>275</v>
      </c>
      <c r="G980" s="7">
        <f t="shared" ref="G980:G1043" si="128">IF(G979=9,1,G979+1)</f>
        <v>9</v>
      </c>
      <c r="H980" s="79" cm="1">
        <f t="array" ref="H980">INDEX(Archetypes!$F$8:$F$16,$G980)</f>
        <v>312.60000000000002</v>
      </c>
      <c r="I980" s="25">
        <f>1*(COUNTIFS($A$18:$A980,$A980,$F$18:$F980,$F980,$G$18:$G980,$G980)=1)</f>
        <v>1</v>
      </c>
      <c r="J980" s="7">
        <f t="shared" si="122"/>
        <v>1</v>
      </c>
      <c r="K980">
        <f t="shared" si="126"/>
        <v>1</v>
      </c>
    </row>
    <row r="981" spans="1:11" x14ac:dyDescent="0.35">
      <c r="A981" s="3">
        <f t="shared" ref="A981:A1044" si="129">IF(G980=9,IF(B975=180,IF(A980=40000,2500,A980+2500),A980),A980)</f>
        <v>32500</v>
      </c>
      <c r="B981" s="3">
        <f t="shared" si="123"/>
        <v>180</v>
      </c>
      <c r="C981" s="38">
        <f t="shared" si="127"/>
        <v>89.041095890410958</v>
      </c>
      <c r="D981" s="6">
        <f t="shared" si="124"/>
        <v>180</v>
      </c>
      <c r="E981" s="6"/>
      <c r="F981" s="6">
        <f t="shared" si="125"/>
        <v>300</v>
      </c>
      <c r="G981" s="7">
        <f t="shared" si="128"/>
        <v>1</v>
      </c>
      <c r="H981" s="41" cm="1">
        <f t="array" ref="H981">INDEX(Archetypes!$F$8:$F$16,$G981)</f>
        <v>113.9</v>
      </c>
      <c r="I981" s="25">
        <f>1*(COUNTIFS($A$18:$A981,$A981,$F$18:$F981,$F981,$G$18:$G981,$G981)=1)</f>
        <v>1</v>
      </c>
      <c r="J981" s="7">
        <f t="shared" si="122"/>
        <v>0</v>
      </c>
      <c r="K981">
        <f t="shared" si="126"/>
        <v>0</v>
      </c>
    </row>
    <row r="982" spans="1:11" x14ac:dyDescent="0.35">
      <c r="A982" s="3">
        <f t="shared" si="129"/>
        <v>32500</v>
      </c>
      <c r="B982" s="3">
        <f t="shared" si="123"/>
        <v>180</v>
      </c>
      <c r="C982" s="38">
        <f t="shared" si="127"/>
        <v>89.041095890410958</v>
      </c>
      <c r="D982" s="6">
        <f t="shared" si="124"/>
        <v>180</v>
      </c>
      <c r="E982" s="6"/>
      <c r="F982" s="6">
        <f t="shared" si="125"/>
        <v>300</v>
      </c>
      <c r="G982" s="7">
        <f t="shared" si="128"/>
        <v>2</v>
      </c>
      <c r="H982" s="41" cm="1">
        <f t="array" ref="H982">INDEX(Archetypes!$F$8:$F$16,$G982)</f>
        <v>137.5</v>
      </c>
      <c r="I982" s="25">
        <f>1*(COUNTIFS($A$18:$A982,$A982,$F$18:$F982,$F982,$G$18:$G982,$G982)=1)</f>
        <v>1</v>
      </c>
      <c r="J982" s="7">
        <f t="shared" si="122"/>
        <v>0</v>
      </c>
      <c r="K982">
        <f t="shared" si="126"/>
        <v>0</v>
      </c>
    </row>
    <row r="983" spans="1:11" x14ac:dyDescent="0.35">
      <c r="A983" s="3">
        <f t="shared" si="129"/>
        <v>32500</v>
      </c>
      <c r="B983" s="3">
        <f t="shared" si="123"/>
        <v>180</v>
      </c>
      <c r="C983" s="38">
        <f t="shared" si="127"/>
        <v>89.041095890410958</v>
      </c>
      <c r="D983" s="6">
        <f t="shared" si="124"/>
        <v>180</v>
      </c>
      <c r="E983" s="6"/>
      <c r="F983" s="6">
        <f t="shared" si="125"/>
        <v>300</v>
      </c>
      <c r="G983" s="7">
        <f t="shared" si="128"/>
        <v>3</v>
      </c>
      <c r="H983" s="41" cm="1">
        <f t="array" ref="H983">INDEX(Archetypes!$F$8:$F$16,$G983)</f>
        <v>163.1</v>
      </c>
      <c r="I983" s="25">
        <f>1*(COUNTIFS($A$18:$A983,$A983,$F$18:$F983,$F983,$G$18:$G983,$G983)=1)</f>
        <v>1</v>
      </c>
      <c r="J983" s="7">
        <f t="shared" si="122"/>
        <v>0</v>
      </c>
      <c r="K983">
        <f t="shared" si="126"/>
        <v>0</v>
      </c>
    </row>
    <row r="984" spans="1:11" x14ac:dyDescent="0.35">
      <c r="A984" s="3">
        <f t="shared" si="129"/>
        <v>32500</v>
      </c>
      <c r="B984" s="3">
        <f t="shared" si="123"/>
        <v>180</v>
      </c>
      <c r="C984" s="38">
        <f t="shared" si="127"/>
        <v>89.041095890410958</v>
      </c>
      <c r="D984" s="6">
        <f t="shared" si="124"/>
        <v>180</v>
      </c>
      <c r="E984" s="6"/>
      <c r="F984" s="6">
        <f t="shared" si="125"/>
        <v>300</v>
      </c>
      <c r="G984" s="7">
        <f t="shared" si="128"/>
        <v>4</v>
      </c>
      <c r="H984" s="41" cm="1">
        <f t="array" ref="H984">INDEX(Archetypes!$F$8:$F$16,$G984)</f>
        <v>188.9</v>
      </c>
      <c r="I984" s="25">
        <f>1*(COUNTIFS($A$18:$A984,$A984,$F$18:$F984,$F984,$G$18:$G984,$G984)=1)</f>
        <v>1</v>
      </c>
      <c r="J984" s="7">
        <f t="shared" si="122"/>
        <v>0</v>
      </c>
      <c r="K984">
        <f t="shared" si="126"/>
        <v>0</v>
      </c>
    </row>
    <row r="985" spans="1:11" x14ac:dyDescent="0.35">
      <c r="A985" s="3">
        <f t="shared" si="129"/>
        <v>32500</v>
      </c>
      <c r="B985" s="3">
        <f t="shared" si="123"/>
        <v>180</v>
      </c>
      <c r="C985" s="38">
        <f t="shared" si="127"/>
        <v>89.041095890410958</v>
      </c>
      <c r="D985" s="6">
        <f t="shared" si="124"/>
        <v>180</v>
      </c>
      <c r="E985" s="6"/>
      <c r="F985" s="6">
        <f t="shared" si="125"/>
        <v>300</v>
      </c>
      <c r="G985" s="7">
        <f t="shared" si="128"/>
        <v>5</v>
      </c>
      <c r="H985" s="41" cm="1">
        <f t="array" ref="H985">INDEX(Archetypes!$F$8:$F$16,$G985)</f>
        <v>213.7</v>
      </c>
      <c r="I985" s="25">
        <f>1*(COUNTIFS($A$18:$A985,$A985,$F$18:$F985,$F985,$G$18:$G985,$G985)=1)</f>
        <v>1</v>
      </c>
      <c r="J985" s="7">
        <f t="shared" si="122"/>
        <v>0</v>
      </c>
      <c r="K985">
        <f t="shared" si="126"/>
        <v>0</v>
      </c>
    </row>
    <row r="986" spans="1:11" x14ac:dyDescent="0.35">
      <c r="A986" s="3">
        <f t="shared" si="129"/>
        <v>32500</v>
      </c>
      <c r="B986" s="3">
        <f t="shared" si="123"/>
        <v>180</v>
      </c>
      <c r="C986" s="38">
        <f t="shared" si="127"/>
        <v>89.041095890410958</v>
      </c>
      <c r="D986" s="6">
        <f t="shared" si="124"/>
        <v>180</v>
      </c>
      <c r="E986" s="6"/>
      <c r="F986" s="6">
        <f t="shared" si="125"/>
        <v>300</v>
      </c>
      <c r="G986" s="7">
        <f t="shared" si="128"/>
        <v>6</v>
      </c>
      <c r="H986" s="41" cm="1">
        <f t="array" ref="H986">INDEX(Archetypes!$F$8:$F$16,$G986)</f>
        <v>239.1</v>
      </c>
      <c r="I986" s="25">
        <f>1*(COUNTIFS($A$18:$A986,$A986,$F$18:$F986,$F986,$G$18:$G986,$G986)=1)</f>
        <v>1</v>
      </c>
      <c r="J986" s="7">
        <f t="shared" si="122"/>
        <v>0</v>
      </c>
      <c r="K986">
        <f t="shared" si="126"/>
        <v>0</v>
      </c>
    </row>
    <row r="987" spans="1:11" x14ac:dyDescent="0.35">
      <c r="A987" s="3">
        <f t="shared" si="129"/>
        <v>32500</v>
      </c>
      <c r="B987" s="3">
        <f t="shared" si="123"/>
        <v>180</v>
      </c>
      <c r="C987" s="38">
        <f t="shared" si="127"/>
        <v>89.041095890410958</v>
      </c>
      <c r="D987" s="6">
        <f t="shared" si="124"/>
        <v>180</v>
      </c>
      <c r="E987" s="6"/>
      <c r="F987" s="6">
        <f t="shared" si="125"/>
        <v>300</v>
      </c>
      <c r="G987" s="7">
        <f t="shared" si="128"/>
        <v>7</v>
      </c>
      <c r="H987" s="41" cm="1">
        <f t="array" ref="H987">INDEX(Archetypes!$F$8:$F$16,$G987)</f>
        <v>262.60000000000002</v>
      </c>
      <c r="I987" s="25">
        <f>1*(COUNTIFS($A$18:$A987,$A987,$F$18:$F987,$F987,$G$18:$G987,$G987)=1)</f>
        <v>1</v>
      </c>
      <c r="J987" s="7">
        <f t="shared" si="122"/>
        <v>0</v>
      </c>
      <c r="K987">
        <f t="shared" si="126"/>
        <v>0</v>
      </c>
    </row>
    <row r="988" spans="1:11" x14ac:dyDescent="0.35">
      <c r="A988" s="3">
        <f t="shared" si="129"/>
        <v>32500</v>
      </c>
      <c r="B988" s="3">
        <f t="shared" si="123"/>
        <v>180</v>
      </c>
      <c r="C988" s="38">
        <f t="shared" si="127"/>
        <v>89.041095890410958</v>
      </c>
      <c r="D988" s="6">
        <f t="shared" si="124"/>
        <v>180</v>
      </c>
      <c r="E988" s="6"/>
      <c r="F988" s="6">
        <f t="shared" si="125"/>
        <v>300</v>
      </c>
      <c r="G988" s="7">
        <f t="shared" si="128"/>
        <v>8</v>
      </c>
      <c r="H988" s="41" cm="1">
        <f t="array" ref="H988">INDEX(Archetypes!$F$8:$F$16,$G988)</f>
        <v>285.8</v>
      </c>
      <c r="I988" s="25">
        <f>1*(COUNTIFS($A$18:$A988,$A988,$F$18:$F988,$F988,$G$18:$G988,$G988)=1)</f>
        <v>1</v>
      </c>
      <c r="J988" s="7">
        <f t="shared" si="122"/>
        <v>0</v>
      </c>
      <c r="K988">
        <f t="shared" si="126"/>
        <v>0</v>
      </c>
    </row>
    <row r="989" spans="1:11" x14ac:dyDescent="0.35">
      <c r="A989" s="3">
        <f t="shared" si="129"/>
        <v>32500</v>
      </c>
      <c r="B989" s="3">
        <f t="shared" si="123"/>
        <v>180</v>
      </c>
      <c r="C989" s="38">
        <f t="shared" si="127"/>
        <v>89.041095890410958</v>
      </c>
      <c r="D989" s="6">
        <f t="shared" si="124"/>
        <v>180</v>
      </c>
      <c r="E989" s="6"/>
      <c r="F989" s="6">
        <f t="shared" si="125"/>
        <v>300</v>
      </c>
      <c r="G989" s="7">
        <f t="shared" si="128"/>
        <v>9</v>
      </c>
      <c r="H989" s="79" cm="1">
        <f t="array" ref="H989">INDEX(Archetypes!$F$8:$F$16,$G989)</f>
        <v>312.60000000000002</v>
      </c>
      <c r="I989" s="25">
        <f>1*(COUNTIFS($A$18:$A989,$A989,$F$18:$F989,$F989,$G$18:$G989,$G989)=1)</f>
        <v>1</v>
      </c>
      <c r="J989" s="7">
        <f t="shared" si="122"/>
        <v>1</v>
      </c>
      <c r="K989">
        <f t="shared" si="126"/>
        <v>1</v>
      </c>
    </row>
    <row r="990" spans="1:11" x14ac:dyDescent="0.35">
      <c r="A990" s="3">
        <f t="shared" si="129"/>
        <v>35000</v>
      </c>
      <c r="B990" s="3">
        <f t="shared" si="123"/>
        <v>60</v>
      </c>
      <c r="C990" s="38">
        <f t="shared" si="127"/>
        <v>95.890410958904113</v>
      </c>
      <c r="D990" s="6">
        <f t="shared" si="124"/>
        <v>95.9</v>
      </c>
      <c r="E990" s="6"/>
      <c r="F990" s="6">
        <f t="shared" si="125"/>
        <v>159.80000000000001</v>
      </c>
      <c r="G990" s="7">
        <f t="shared" si="128"/>
        <v>1</v>
      </c>
      <c r="H990" s="41" cm="1">
        <f t="array" ref="H990">INDEX(Archetypes!$F$8:$F$16,$G990)</f>
        <v>113.9</v>
      </c>
      <c r="I990" s="25">
        <f>1*(COUNTIFS($A$18:$A990,$A990,$F$18:$F990,$F990,$G$18:$G990,$G990)=1)</f>
        <v>1</v>
      </c>
      <c r="J990" s="7">
        <f t="shared" si="122"/>
        <v>0</v>
      </c>
      <c r="K990">
        <f t="shared" si="126"/>
        <v>0</v>
      </c>
    </row>
    <row r="991" spans="1:11" x14ac:dyDescent="0.35">
      <c r="A991" s="3">
        <f t="shared" si="129"/>
        <v>35000</v>
      </c>
      <c r="B991" s="3">
        <f t="shared" si="123"/>
        <v>60</v>
      </c>
      <c r="C991" s="38">
        <f t="shared" si="127"/>
        <v>95.890410958904113</v>
      </c>
      <c r="D991" s="6">
        <f t="shared" si="124"/>
        <v>95.9</v>
      </c>
      <c r="E991" s="6"/>
      <c r="F991" s="6">
        <f t="shared" si="125"/>
        <v>159.80000000000001</v>
      </c>
      <c r="G991" s="7">
        <f t="shared" si="128"/>
        <v>2</v>
      </c>
      <c r="H991" s="41" cm="1">
        <f t="array" ref="H991">INDEX(Archetypes!$F$8:$F$16,$G991)</f>
        <v>137.5</v>
      </c>
      <c r="I991" s="25">
        <f>1*(COUNTIFS($A$18:$A991,$A991,$F$18:$F991,$F991,$G$18:$G991,$G991)=1)</f>
        <v>1</v>
      </c>
      <c r="J991" s="7">
        <f t="shared" si="122"/>
        <v>0</v>
      </c>
      <c r="K991">
        <f t="shared" si="126"/>
        <v>0</v>
      </c>
    </row>
    <row r="992" spans="1:11" x14ac:dyDescent="0.35">
      <c r="A992" s="3">
        <f t="shared" si="129"/>
        <v>35000</v>
      </c>
      <c r="B992" s="3">
        <f t="shared" si="123"/>
        <v>60</v>
      </c>
      <c r="C992" s="38">
        <f t="shared" si="127"/>
        <v>95.890410958904113</v>
      </c>
      <c r="D992" s="6">
        <f t="shared" si="124"/>
        <v>95.9</v>
      </c>
      <c r="E992" s="6"/>
      <c r="F992" s="6">
        <f t="shared" si="125"/>
        <v>159.80000000000001</v>
      </c>
      <c r="G992" s="7">
        <f t="shared" si="128"/>
        <v>3</v>
      </c>
      <c r="H992" s="79" cm="1">
        <f t="array" ref="H992">INDEX(Archetypes!$F$8:$F$16,$G992)</f>
        <v>163.1</v>
      </c>
      <c r="I992" s="25">
        <f>1*(COUNTIFS($A$18:$A992,$A992,$F$18:$F992,$F992,$G$18:$G992,$G992)=1)</f>
        <v>1</v>
      </c>
      <c r="J992" s="7">
        <f t="shared" si="122"/>
        <v>1</v>
      </c>
      <c r="K992">
        <f t="shared" si="126"/>
        <v>1</v>
      </c>
    </row>
    <row r="993" spans="1:11" x14ac:dyDescent="0.35">
      <c r="A993" s="3">
        <f t="shared" si="129"/>
        <v>35000</v>
      </c>
      <c r="B993" s="3">
        <f t="shared" si="123"/>
        <v>60</v>
      </c>
      <c r="C993" s="38">
        <f t="shared" si="127"/>
        <v>95.890410958904113</v>
      </c>
      <c r="D993" s="6">
        <f t="shared" si="124"/>
        <v>95.9</v>
      </c>
      <c r="E993" s="6"/>
      <c r="F993" s="6">
        <f t="shared" si="125"/>
        <v>159.80000000000001</v>
      </c>
      <c r="G993" s="7">
        <f t="shared" si="128"/>
        <v>4</v>
      </c>
      <c r="H993" s="79" cm="1">
        <f t="array" ref="H993">INDEX(Archetypes!$F$8:$F$16,$G993)</f>
        <v>188.9</v>
      </c>
      <c r="I993" s="25">
        <f>1*(COUNTIFS($A$18:$A993,$A993,$F$18:$F993,$F993,$G$18:$G993,$G993)=1)</f>
        <v>1</v>
      </c>
      <c r="J993" s="7">
        <f t="shared" si="122"/>
        <v>1</v>
      </c>
      <c r="K993">
        <f t="shared" si="126"/>
        <v>1</v>
      </c>
    </row>
    <row r="994" spans="1:11" x14ac:dyDescent="0.35">
      <c r="A994" s="3">
        <f t="shared" si="129"/>
        <v>35000</v>
      </c>
      <c r="B994" s="3">
        <f t="shared" si="123"/>
        <v>60</v>
      </c>
      <c r="C994" s="38">
        <f t="shared" si="127"/>
        <v>95.890410958904113</v>
      </c>
      <c r="D994" s="6">
        <f t="shared" si="124"/>
        <v>95.9</v>
      </c>
      <c r="E994" s="6"/>
      <c r="F994" s="6">
        <f t="shared" si="125"/>
        <v>159.80000000000001</v>
      </c>
      <c r="G994" s="7">
        <f t="shared" si="128"/>
        <v>5</v>
      </c>
      <c r="H994" s="79" cm="1">
        <f t="array" ref="H994">INDEX(Archetypes!$F$8:$F$16,$G994)</f>
        <v>213.7</v>
      </c>
      <c r="I994" s="25">
        <f>1*(COUNTIFS($A$18:$A994,$A994,$F$18:$F994,$F994,$G$18:$G994,$G994)=1)</f>
        <v>1</v>
      </c>
      <c r="J994" s="7">
        <f t="shared" si="122"/>
        <v>1</v>
      </c>
      <c r="K994">
        <f t="shared" si="126"/>
        <v>1</v>
      </c>
    </row>
    <row r="995" spans="1:11" x14ac:dyDescent="0.35">
      <c r="A995" s="3">
        <f t="shared" si="129"/>
        <v>35000</v>
      </c>
      <c r="B995" s="3">
        <f t="shared" si="123"/>
        <v>60</v>
      </c>
      <c r="C995" s="38">
        <f t="shared" si="127"/>
        <v>95.890410958904113</v>
      </c>
      <c r="D995" s="6">
        <f t="shared" si="124"/>
        <v>95.9</v>
      </c>
      <c r="E995" s="6"/>
      <c r="F995" s="6">
        <f t="shared" si="125"/>
        <v>159.80000000000001</v>
      </c>
      <c r="G995" s="7">
        <f t="shared" si="128"/>
        <v>6</v>
      </c>
      <c r="H995" s="79" cm="1">
        <f t="array" ref="H995">INDEX(Archetypes!$F$8:$F$16,$G995)</f>
        <v>239.1</v>
      </c>
      <c r="I995" s="25">
        <f>1*(COUNTIFS($A$18:$A995,$A995,$F$18:$F995,$F995,$G$18:$G995,$G995)=1)</f>
        <v>1</v>
      </c>
      <c r="J995" s="7">
        <f t="shared" si="122"/>
        <v>1</v>
      </c>
      <c r="K995">
        <f t="shared" si="126"/>
        <v>1</v>
      </c>
    </row>
    <row r="996" spans="1:11" x14ac:dyDescent="0.35">
      <c r="A996" s="3">
        <f t="shared" si="129"/>
        <v>35000</v>
      </c>
      <c r="B996" s="3">
        <f t="shared" si="123"/>
        <v>60</v>
      </c>
      <c r="C996" s="38">
        <f t="shared" si="127"/>
        <v>95.890410958904113</v>
      </c>
      <c r="D996" s="6">
        <f t="shared" si="124"/>
        <v>95.9</v>
      </c>
      <c r="E996" s="6"/>
      <c r="F996" s="6">
        <f t="shared" si="125"/>
        <v>159.80000000000001</v>
      </c>
      <c r="G996" s="7">
        <f t="shared" si="128"/>
        <v>7</v>
      </c>
      <c r="H996" s="79" cm="1">
        <f t="array" ref="H996">INDEX(Archetypes!$F$8:$F$16,$G996)</f>
        <v>262.60000000000002</v>
      </c>
      <c r="I996" s="25">
        <f>1*(COUNTIFS($A$18:$A996,$A996,$F$18:$F996,$F996,$G$18:$G996,$G996)=1)</f>
        <v>1</v>
      </c>
      <c r="J996" s="7">
        <f t="shared" si="122"/>
        <v>1</v>
      </c>
      <c r="K996">
        <f t="shared" si="126"/>
        <v>1</v>
      </c>
    </row>
    <row r="997" spans="1:11" x14ac:dyDescent="0.35">
      <c r="A997" s="3">
        <f t="shared" si="129"/>
        <v>35000</v>
      </c>
      <c r="B997" s="3">
        <f t="shared" si="123"/>
        <v>60</v>
      </c>
      <c r="C997" s="38">
        <f t="shared" si="127"/>
        <v>95.890410958904113</v>
      </c>
      <c r="D997" s="6">
        <f t="shared" si="124"/>
        <v>95.9</v>
      </c>
      <c r="E997" s="6"/>
      <c r="F997" s="6">
        <f t="shared" si="125"/>
        <v>159.80000000000001</v>
      </c>
      <c r="G997" s="7">
        <f t="shared" si="128"/>
        <v>8</v>
      </c>
      <c r="H997" s="79" cm="1">
        <f t="array" ref="H997">INDEX(Archetypes!$F$8:$F$16,$G997)</f>
        <v>285.8</v>
      </c>
      <c r="I997" s="25">
        <f>1*(COUNTIFS($A$18:$A997,$A997,$F$18:$F997,$F997,$G$18:$G997,$G997)=1)</f>
        <v>1</v>
      </c>
      <c r="J997" s="7">
        <f t="shared" si="122"/>
        <v>1</v>
      </c>
      <c r="K997">
        <f t="shared" si="126"/>
        <v>1</v>
      </c>
    </row>
    <row r="998" spans="1:11" x14ac:dyDescent="0.35">
      <c r="A998" s="3">
        <f t="shared" si="129"/>
        <v>35000</v>
      </c>
      <c r="B998" s="3">
        <f t="shared" si="123"/>
        <v>60</v>
      </c>
      <c r="C998" s="38">
        <f t="shared" si="127"/>
        <v>95.890410958904113</v>
      </c>
      <c r="D998" s="6">
        <f t="shared" si="124"/>
        <v>95.9</v>
      </c>
      <c r="E998" s="6"/>
      <c r="F998" s="6">
        <f t="shared" si="125"/>
        <v>159.80000000000001</v>
      </c>
      <c r="G998" s="7">
        <f t="shared" si="128"/>
        <v>9</v>
      </c>
      <c r="H998" s="79" cm="1">
        <f t="array" ref="H998">INDEX(Archetypes!$F$8:$F$16,$G998)</f>
        <v>312.60000000000002</v>
      </c>
      <c r="I998" s="25">
        <f>1*(COUNTIFS($A$18:$A998,$A998,$F$18:$F998,$F998,$G$18:$G998,$G998)=1)</f>
        <v>1</v>
      </c>
      <c r="J998" s="7">
        <f t="shared" si="122"/>
        <v>1</v>
      </c>
      <c r="K998">
        <f t="shared" si="126"/>
        <v>1</v>
      </c>
    </row>
    <row r="999" spans="1:11" x14ac:dyDescent="0.35">
      <c r="A999" s="3">
        <f t="shared" si="129"/>
        <v>35000</v>
      </c>
      <c r="B999" s="3">
        <f t="shared" si="123"/>
        <v>75</v>
      </c>
      <c r="C999" s="38">
        <f t="shared" si="127"/>
        <v>95.890410958904113</v>
      </c>
      <c r="D999" s="6">
        <f t="shared" si="124"/>
        <v>95.9</v>
      </c>
      <c r="E999" s="6"/>
      <c r="F999" s="6">
        <f t="shared" si="125"/>
        <v>159.80000000000001</v>
      </c>
      <c r="G999" s="7">
        <f t="shared" si="128"/>
        <v>1</v>
      </c>
      <c r="H999" s="41" cm="1">
        <f t="array" ref="H999">INDEX(Archetypes!$F$8:$F$16,$G999)</f>
        <v>113.9</v>
      </c>
      <c r="I999" s="25">
        <f>1*(COUNTIFS($A$18:$A999,$A999,$F$18:$F999,$F999,$G$18:$G999,$G999)=1)</f>
        <v>0</v>
      </c>
      <c r="J999" s="7">
        <f t="shared" si="122"/>
        <v>0</v>
      </c>
      <c r="K999">
        <f t="shared" si="126"/>
        <v>0</v>
      </c>
    </row>
    <row r="1000" spans="1:11" x14ac:dyDescent="0.35">
      <c r="A1000" s="3">
        <f t="shared" si="129"/>
        <v>35000</v>
      </c>
      <c r="B1000" s="3">
        <f t="shared" si="123"/>
        <v>75</v>
      </c>
      <c r="C1000" s="38">
        <f t="shared" si="127"/>
        <v>95.890410958904113</v>
      </c>
      <c r="D1000" s="6">
        <f t="shared" si="124"/>
        <v>95.9</v>
      </c>
      <c r="E1000" s="6"/>
      <c r="F1000" s="6">
        <f t="shared" si="125"/>
        <v>159.80000000000001</v>
      </c>
      <c r="G1000" s="7">
        <f t="shared" si="128"/>
        <v>2</v>
      </c>
      <c r="H1000" s="41" cm="1">
        <f t="array" ref="H1000">INDEX(Archetypes!$F$8:$F$16,$G1000)</f>
        <v>137.5</v>
      </c>
      <c r="I1000" s="25">
        <f>1*(COUNTIFS($A$18:$A1000,$A1000,$F$18:$F1000,$F1000,$G$18:$G1000,$G1000)=1)</f>
        <v>0</v>
      </c>
      <c r="J1000" s="7">
        <f t="shared" si="122"/>
        <v>0</v>
      </c>
      <c r="K1000">
        <f t="shared" si="126"/>
        <v>0</v>
      </c>
    </row>
    <row r="1001" spans="1:11" x14ac:dyDescent="0.35">
      <c r="A1001" s="3">
        <f t="shared" si="129"/>
        <v>35000</v>
      </c>
      <c r="B1001" s="3">
        <f t="shared" si="123"/>
        <v>75</v>
      </c>
      <c r="C1001" s="38">
        <f t="shared" si="127"/>
        <v>95.890410958904113</v>
      </c>
      <c r="D1001" s="6">
        <f t="shared" si="124"/>
        <v>95.9</v>
      </c>
      <c r="E1001" s="6"/>
      <c r="F1001" s="6">
        <f t="shared" si="125"/>
        <v>159.80000000000001</v>
      </c>
      <c r="G1001" s="7">
        <f t="shared" si="128"/>
        <v>3</v>
      </c>
      <c r="H1001" s="41" cm="1">
        <f t="array" ref="H1001">INDEX(Archetypes!$F$8:$F$16,$G1001)</f>
        <v>163.1</v>
      </c>
      <c r="I1001" s="25">
        <f>1*(COUNTIFS($A$18:$A1001,$A1001,$F$18:$F1001,$F1001,$G$18:$G1001,$G1001)=1)</f>
        <v>0</v>
      </c>
      <c r="J1001" s="7">
        <f t="shared" si="122"/>
        <v>1</v>
      </c>
      <c r="K1001">
        <f t="shared" si="126"/>
        <v>0</v>
      </c>
    </row>
    <row r="1002" spans="1:11" x14ac:dyDescent="0.35">
      <c r="A1002" s="3">
        <f t="shared" si="129"/>
        <v>35000</v>
      </c>
      <c r="B1002" s="3">
        <f t="shared" si="123"/>
        <v>75</v>
      </c>
      <c r="C1002" s="38">
        <f t="shared" si="127"/>
        <v>95.890410958904113</v>
      </c>
      <c r="D1002" s="6">
        <f t="shared" si="124"/>
        <v>95.9</v>
      </c>
      <c r="E1002" s="6"/>
      <c r="F1002" s="6">
        <f t="shared" si="125"/>
        <v>159.80000000000001</v>
      </c>
      <c r="G1002" s="7">
        <f t="shared" si="128"/>
        <v>4</v>
      </c>
      <c r="H1002" s="41" cm="1">
        <f t="array" ref="H1002">INDEX(Archetypes!$F$8:$F$16,$G1002)</f>
        <v>188.9</v>
      </c>
      <c r="I1002" s="25">
        <f>1*(COUNTIFS($A$18:$A1002,$A1002,$F$18:$F1002,$F1002,$G$18:$G1002,$G1002)=1)</f>
        <v>0</v>
      </c>
      <c r="J1002" s="7">
        <f t="shared" si="122"/>
        <v>1</v>
      </c>
      <c r="K1002">
        <f t="shared" si="126"/>
        <v>0</v>
      </c>
    </row>
    <row r="1003" spans="1:11" x14ac:dyDescent="0.35">
      <c r="A1003" s="3">
        <f t="shared" si="129"/>
        <v>35000</v>
      </c>
      <c r="B1003" s="3">
        <f t="shared" si="123"/>
        <v>75</v>
      </c>
      <c r="C1003" s="38">
        <f t="shared" si="127"/>
        <v>95.890410958904113</v>
      </c>
      <c r="D1003" s="6">
        <f t="shared" si="124"/>
        <v>95.9</v>
      </c>
      <c r="E1003" s="6"/>
      <c r="F1003" s="6">
        <f t="shared" si="125"/>
        <v>159.80000000000001</v>
      </c>
      <c r="G1003" s="7">
        <f t="shared" si="128"/>
        <v>5</v>
      </c>
      <c r="H1003" s="41" cm="1">
        <f t="array" ref="H1003">INDEX(Archetypes!$F$8:$F$16,$G1003)</f>
        <v>213.7</v>
      </c>
      <c r="I1003" s="25">
        <f>1*(COUNTIFS($A$18:$A1003,$A1003,$F$18:$F1003,$F1003,$G$18:$G1003,$G1003)=1)</f>
        <v>0</v>
      </c>
      <c r="J1003" s="7">
        <f t="shared" si="122"/>
        <v>1</v>
      </c>
      <c r="K1003">
        <f t="shared" si="126"/>
        <v>0</v>
      </c>
    </row>
    <row r="1004" spans="1:11" x14ac:dyDescent="0.35">
      <c r="A1004" s="3">
        <f t="shared" si="129"/>
        <v>35000</v>
      </c>
      <c r="B1004" s="3">
        <f t="shared" si="123"/>
        <v>75</v>
      </c>
      <c r="C1004" s="38">
        <f t="shared" si="127"/>
        <v>95.890410958904113</v>
      </c>
      <c r="D1004" s="6">
        <f t="shared" si="124"/>
        <v>95.9</v>
      </c>
      <c r="E1004" s="6"/>
      <c r="F1004" s="6">
        <f t="shared" si="125"/>
        <v>159.80000000000001</v>
      </c>
      <c r="G1004" s="7">
        <f t="shared" si="128"/>
        <v>6</v>
      </c>
      <c r="H1004" s="41" cm="1">
        <f t="array" ref="H1004">INDEX(Archetypes!$F$8:$F$16,$G1004)</f>
        <v>239.1</v>
      </c>
      <c r="I1004" s="25">
        <f>1*(COUNTIFS($A$18:$A1004,$A1004,$F$18:$F1004,$F1004,$G$18:$G1004,$G1004)=1)</f>
        <v>0</v>
      </c>
      <c r="J1004" s="7">
        <f t="shared" si="122"/>
        <v>1</v>
      </c>
      <c r="K1004">
        <f t="shared" si="126"/>
        <v>0</v>
      </c>
    </row>
    <row r="1005" spans="1:11" x14ac:dyDescent="0.35">
      <c r="A1005" s="3">
        <f t="shared" si="129"/>
        <v>35000</v>
      </c>
      <c r="B1005" s="3">
        <f t="shared" si="123"/>
        <v>75</v>
      </c>
      <c r="C1005" s="38">
        <f t="shared" si="127"/>
        <v>95.890410958904113</v>
      </c>
      <c r="D1005" s="6">
        <f t="shared" si="124"/>
        <v>95.9</v>
      </c>
      <c r="E1005" s="6"/>
      <c r="F1005" s="6">
        <f t="shared" si="125"/>
        <v>159.80000000000001</v>
      </c>
      <c r="G1005" s="7">
        <f t="shared" si="128"/>
        <v>7</v>
      </c>
      <c r="H1005" s="41" cm="1">
        <f t="array" ref="H1005">INDEX(Archetypes!$F$8:$F$16,$G1005)</f>
        <v>262.60000000000002</v>
      </c>
      <c r="I1005" s="25">
        <f>1*(COUNTIFS($A$18:$A1005,$A1005,$F$18:$F1005,$F1005,$G$18:$G1005,$G1005)=1)</f>
        <v>0</v>
      </c>
      <c r="J1005" s="7">
        <f t="shared" si="122"/>
        <v>1</v>
      </c>
      <c r="K1005">
        <f t="shared" si="126"/>
        <v>0</v>
      </c>
    </row>
    <row r="1006" spans="1:11" x14ac:dyDescent="0.35">
      <c r="A1006" s="3">
        <f t="shared" si="129"/>
        <v>35000</v>
      </c>
      <c r="B1006" s="3">
        <f t="shared" si="123"/>
        <v>75</v>
      </c>
      <c r="C1006" s="38">
        <f t="shared" si="127"/>
        <v>95.890410958904113</v>
      </c>
      <c r="D1006" s="6">
        <f t="shared" si="124"/>
        <v>95.9</v>
      </c>
      <c r="E1006" s="6"/>
      <c r="F1006" s="6">
        <f t="shared" si="125"/>
        <v>159.80000000000001</v>
      </c>
      <c r="G1006" s="7">
        <f t="shared" si="128"/>
        <v>8</v>
      </c>
      <c r="H1006" s="41" cm="1">
        <f t="array" ref="H1006">INDEX(Archetypes!$F$8:$F$16,$G1006)</f>
        <v>285.8</v>
      </c>
      <c r="I1006" s="25">
        <f>1*(COUNTIFS($A$18:$A1006,$A1006,$F$18:$F1006,$F1006,$G$18:$G1006,$G1006)=1)</f>
        <v>0</v>
      </c>
      <c r="J1006" s="7">
        <f t="shared" si="122"/>
        <v>1</v>
      </c>
      <c r="K1006">
        <f t="shared" si="126"/>
        <v>0</v>
      </c>
    </row>
    <row r="1007" spans="1:11" x14ac:dyDescent="0.35">
      <c r="A1007" s="3">
        <f t="shared" si="129"/>
        <v>35000</v>
      </c>
      <c r="B1007" s="3">
        <f t="shared" si="123"/>
        <v>75</v>
      </c>
      <c r="C1007" s="38">
        <f t="shared" si="127"/>
        <v>95.890410958904113</v>
      </c>
      <c r="D1007" s="6">
        <f t="shared" si="124"/>
        <v>95.9</v>
      </c>
      <c r="E1007" s="6"/>
      <c r="F1007" s="6">
        <f t="shared" si="125"/>
        <v>159.80000000000001</v>
      </c>
      <c r="G1007" s="7">
        <f t="shared" si="128"/>
        <v>9</v>
      </c>
      <c r="H1007" s="41" cm="1">
        <f t="array" ref="H1007">INDEX(Archetypes!$F$8:$F$16,$G1007)</f>
        <v>312.60000000000002</v>
      </c>
      <c r="I1007" s="25">
        <f>1*(COUNTIFS($A$18:$A1007,$A1007,$F$18:$F1007,$F1007,$G$18:$G1007,$G1007)=1)</f>
        <v>0</v>
      </c>
      <c r="J1007" s="7">
        <f t="shared" si="122"/>
        <v>1</v>
      </c>
      <c r="K1007">
        <f t="shared" si="126"/>
        <v>0</v>
      </c>
    </row>
    <row r="1008" spans="1:11" x14ac:dyDescent="0.35">
      <c r="A1008" s="3">
        <f t="shared" si="129"/>
        <v>35000</v>
      </c>
      <c r="B1008" s="3">
        <f t="shared" si="123"/>
        <v>90</v>
      </c>
      <c r="C1008" s="38">
        <f t="shared" si="127"/>
        <v>95.890410958904113</v>
      </c>
      <c r="D1008" s="6">
        <f t="shared" si="124"/>
        <v>95.9</v>
      </c>
      <c r="E1008" s="6"/>
      <c r="F1008" s="6">
        <f t="shared" si="125"/>
        <v>159.80000000000001</v>
      </c>
      <c r="G1008" s="7">
        <f t="shared" si="128"/>
        <v>1</v>
      </c>
      <c r="H1008" s="41" cm="1">
        <f t="array" ref="H1008">INDEX(Archetypes!$F$8:$F$16,$G1008)</f>
        <v>113.9</v>
      </c>
      <c r="I1008" s="25">
        <f>1*(COUNTIFS($A$18:$A1008,$A1008,$F$18:$F1008,$F1008,$G$18:$G1008,$G1008)=1)</f>
        <v>0</v>
      </c>
      <c r="J1008" s="7">
        <f t="shared" si="122"/>
        <v>0</v>
      </c>
      <c r="K1008">
        <f t="shared" si="126"/>
        <v>0</v>
      </c>
    </row>
    <row r="1009" spans="1:11" x14ac:dyDescent="0.35">
      <c r="A1009" s="3">
        <f t="shared" si="129"/>
        <v>35000</v>
      </c>
      <c r="B1009" s="3">
        <f t="shared" si="123"/>
        <v>90</v>
      </c>
      <c r="C1009" s="38">
        <f t="shared" si="127"/>
        <v>95.890410958904113</v>
      </c>
      <c r="D1009" s="6">
        <f t="shared" si="124"/>
        <v>95.9</v>
      </c>
      <c r="E1009" s="6"/>
      <c r="F1009" s="6">
        <f t="shared" si="125"/>
        <v>159.80000000000001</v>
      </c>
      <c r="G1009" s="7">
        <f t="shared" si="128"/>
        <v>2</v>
      </c>
      <c r="H1009" s="41" cm="1">
        <f t="array" ref="H1009">INDEX(Archetypes!$F$8:$F$16,$G1009)</f>
        <v>137.5</v>
      </c>
      <c r="I1009" s="25">
        <f>1*(COUNTIFS($A$18:$A1009,$A1009,$F$18:$F1009,$F1009,$G$18:$G1009,$G1009)=1)</f>
        <v>0</v>
      </c>
      <c r="J1009" s="7">
        <f t="shared" si="122"/>
        <v>0</v>
      </c>
      <c r="K1009">
        <f t="shared" si="126"/>
        <v>0</v>
      </c>
    </row>
    <row r="1010" spans="1:11" x14ac:dyDescent="0.35">
      <c r="A1010" s="3">
        <f t="shared" si="129"/>
        <v>35000</v>
      </c>
      <c r="B1010" s="3">
        <f t="shared" si="123"/>
        <v>90</v>
      </c>
      <c r="C1010" s="38">
        <f t="shared" si="127"/>
        <v>95.890410958904113</v>
      </c>
      <c r="D1010" s="6">
        <f t="shared" si="124"/>
        <v>95.9</v>
      </c>
      <c r="E1010" s="6"/>
      <c r="F1010" s="6">
        <f t="shared" si="125"/>
        <v>159.80000000000001</v>
      </c>
      <c r="G1010" s="7">
        <f t="shared" si="128"/>
        <v>3</v>
      </c>
      <c r="H1010" s="41" cm="1">
        <f t="array" ref="H1010">INDEX(Archetypes!$F$8:$F$16,$G1010)</f>
        <v>163.1</v>
      </c>
      <c r="I1010" s="25">
        <f>1*(COUNTIFS($A$18:$A1010,$A1010,$F$18:$F1010,$F1010,$G$18:$G1010,$G1010)=1)</f>
        <v>0</v>
      </c>
      <c r="J1010" s="7">
        <f t="shared" si="122"/>
        <v>1</v>
      </c>
      <c r="K1010">
        <f t="shared" si="126"/>
        <v>0</v>
      </c>
    </row>
    <row r="1011" spans="1:11" x14ac:dyDescent="0.35">
      <c r="A1011" s="3">
        <f t="shared" si="129"/>
        <v>35000</v>
      </c>
      <c r="B1011" s="3">
        <f t="shared" si="123"/>
        <v>90</v>
      </c>
      <c r="C1011" s="38">
        <f t="shared" si="127"/>
        <v>95.890410958904113</v>
      </c>
      <c r="D1011" s="6">
        <f t="shared" si="124"/>
        <v>95.9</v>
      </c>
      <c r="E1011" s="6"/>
      <c r="F1011" s="6">
        <f t="shared" si="125"/>
        <v>159.80000000000001</v>
      </c>
      <c r="G1011" s="7">
        <f t="shared" si="128"/>
        <v>4</v>
      </c>
      <c r="H1011" s="41" cm="1">
        <f t="array" ref="H1011">INDEX(Archetypes!$F$8:$F$16,$G1011)</f>
        <v>188.9</v>
      </c>
      <c r="I1011" s="25">
        <f>1*(COUNTIFS($A$18:$A1011,$A1011,$F$18:$F1011,$F1011,$G$18:$G1011,$G1011)=1)</f>
        <v>0</v>
      </c>
      <c r="J1011" s="7">
        <f t="shared" si="122"/>
        <v>1</v>
      </c>
      <c r="K1011">
        <f t="shared" si="126"/>
        <v>0</v>
      </c>
    </row>
    <row r="1012" spans="1:11" x14ac:dyDescent="0.35">
      <c r="A1012" s="3">
        <f t="shared" si="129"/>
        <v>35000</v>
      </c>
      <c r="B1012" s="3">
        <f t="shared" si="123"/>
        <v>90</v>
      </c>
      <c r="C1012" s="38">
        <f t="shared" si="127"/>
        <v>95.890410958904113</v>
      </c>
      <c r="D1012" s="6">
        <f t="shared" si="124"/>
        <v>95.9</v>
      </c>
      <c r="E1012" s="6"/>
      <c r="F1012" s="6">
        <f t="shared" si="125"/>
        <v>159.80000000000001</v>
      </c>
      <c r="G1012" s="7">
        <f t="shared" si="128"/>
        <v>5</v>
      </c>
      <c r="H1012" s="41" cm="1">
        <f t="array" ref="H1012">INDEX(Archetypes!$F$8:$F$16,$G1012)</f>
        <v>213.7</v>
      </c>
      <c r="I1012" s="25">
        <f>1*(COUNTIFS($A$18:$A1012,$A1012,$F$18:$F1012,$F1012,$G$18:$G1012,$G1012)=1)</f>
        <v>0</v>
      </c>
      <c r="J1012" s="7">
        <f t="shared" si="122"/>
        <v>1</v>
      </c>
      <c r="K1012">
        <f t="shared" si="126"/>
        <v>0</v>
      </c>
    </row>
    <row r="1013" spans="1:11" x14ac:dyDescent="0.35">
      <c r="A1013" s="3">
        <f t="shared" si="129"/>
        <v>35000</v>
      </c>
      <c r="B1013" s="3">
        <f t="shared" si="123"/>
        <v>90</v>
      </c>
      <c r="C1013" s="38">
        <f t="shared" si="127"/>
        <v>95.890410958904113</v>
      </c>
      <c r="D1013" s="6">
        <f t="shared" si="124"/>
        <v>95.9</v>
      </c>
      <c r="E1013" s="6"/>
      <c r="F1013" s="6">
        <f t="shared" si="125"/>
        <v>159.80000000000001</v>
      </c>
      <c r="G1013" s="7">
        <f t="shared" si="128"/>
        <v>6</v>
      </c>
      <c r="H1013" s="41" cm="1">
        <f t="array" ref="H1013">INDEX(Archetypes!$F$8:$F$16,$G1013)</f>
        <v>239.1</v>
      </c>
      <c r="I1013" s="25">
        <f>1*(COUNTIFS($A$18:$A1013,$A1013,$F$18:$F1013,$F1013,$G$18:$G1013,$G1013)=1)</f>
        <v>0</v>
      </c>
      <c r="J1013" s="7">
        <f t="shared" si="122"/>
        <v>1</v>
      </c>
      <c r="K1013">
        <f t="shared" si="126"/>
        <v>0</v>
      </c>
    </row>
    <row r="1014" spans="1:11" x14ac:dyDescent="0.35">
      <c r="A1014" s="3">
        <f t="shared" si="129"/>
        <v>35000</v>
      </c>
      <c r="B1014" s="3">
        <f t="shared" si="123"/>
        <v>90</v>
      </c>
      <c r="C1014" s="38">
        <f t="shared" si="127"/>
        <v>95.890410958904113</v>
      </c>
      <c r="D1014" s="6">
        <f t="shared" si="124"/>
        <v>95.9</v>
      </c>
      <c r="E1014" s="6"/>
      <c r="F1014" s="6">
        <f t="shared" si="125"/>
        <v>159.80000000000001</v>
      </c>
      <c r="G1014" s="7">
        <f t="shared" si="128"/>
        <v>7</v>
      </c>
      <c r="H1014" s="41" cm="1">
        <f t="array" ref="H1014">INDEX(Archetypes!$F$8:$F$16,$G1014)</f>
        <v>262.60000000000002</v>
      </c>
      <c r="I1014" s="25">
        <f>1*(COUNTIFS($A$18:$A1014,$A1014,$F$18:$F1014,$F1014,$G$18:$G1014,$G1014)=1)</f>
        <v>0</v>
      </c>
      <c r="J1014" s="7">
        <f t="shared" si="122"/>
        <v>1</v>
      </c>
      <c r="K1014">
        <f t="shared" si="126"/>
        <v>0</v>
      </c>
    </row>
    <row r="1015" spans="1:11" x14ac:dyDescent="0.35">
      <c r="A1015" s="3">
        <f t="shared" si="129"/>
        <v>35000</v>
      </c>
      <c r="B1015" s="3">
        <f t="shared" si="123"/>
        <v>90</v>
      </c>
      <c r="C1015" s="38">
        <f t="shared" si="127"/>
        <v>95.890410958904113</v>
      </c>
      <c r="D1015" s="6">
        <f t="shared" si="124"/>
        <v>95.9</v>
      </c>
      <c r="E1015" s="6"/>
      <c r="F1015" s="6">
        <f t="shared" si="125"/>
        <v>159.80000000000001</v>
      </c>
      <c r="G1015" s="7">
        <f t="shared" si="128"/>
        <v>8</v>
      </c>
      <c r="H1015" s="41" cm="1">
        <f t="array" ref="H1015">INDEX(Archetypes!$F$8:$F$16,$G1015)</f>
        <v>285.8</v>
      </c>
      <c r="I1015" s="25">
        <f>1*(COUNTIFS($A$18:$A1015,$A1015,$F$18:$F1015,$F1015,$G$18:$G1015,$G1015)=1)</f>
        <v>0</v>
      </c>
      <c r="J1015" s="7">
        <f t="shared" si="122"/>
        <v>1</v>
      </c>
      <c r="K1015">
        <f t="shared" si="126"/>
        <v>0</v>
      </c>
    </row>
    <row r="1016" spans="1:11" x14ac:dyDescent="0.35">
      <c r="A1016" s="3">
        <f t="shared" si="129"/>
        <v>35000</v>
      </c>
      <c r="B1016" s="3">
        <f t="shared" si="123"/>
        <v>90</v>
      </c>
      <c r="C1016" s="38">
        <f t="shared" si="127"/>
        <v>95.890410958904113</v>
      </c>
      <c r="D1016" s="6">
        <f t="shared" si="124"/>
        <v>95.9</v>
      </c>
      <c r="E1016" s="6"/>
      <c r="F1016" s="6">
        <f t="shared" si="125"/>
        <v>159.80000000000001</v>
      </c>
      <c r="G1016" s="7">
        <f t="shared" si="128"/>
        <v>9</v>
      </c>
      <c r="H1016" s="41" cm="1">
        <f t="array" ref="H1016">INDEX(Archetypes!$F$8:$F$16,$G1016)</f>
        <v>312.60000000000002</v>
      </c>
      <c r="I1016" s="25">
        <f>1*(COUNTIFS($A$18:$A1016,$A1016,$F$18:$F1016,$F1016,$G$18:$G1016,$G1016)=1)</f>
        <v>0</v>
      </c>
      <c r="J1016" s="7">
        <f t="shared" si="122"/>
        <v>1</v>
      </c>
      <c r="K1016">
        <f t="shared" si="126"/>
        <v>0</v>
      </c>
    </row>
    <row r="1017" spans="1:11" x14ac:dyDescent="0.35">
      <c r="A1017" s="3">
        <f t="shared" si="129"/>
        <v>35000</v>
      </c>
      <c r="B1017" s="3">
        <f t="shared" si="123"/>
        <v>105</v>
      </c>
      <c r="C1017" s="38">
        <f t="shared" si="127"/>
        <v>95.890410958904113</v>
      </c>
      <c r="D1017" s="6">
        <f t="shared" si="124"/>
        <v>105</v>
      </c>
      <c r="E1017" s="6"/>
      <c r="F1017" s="6">
        <f t="shared" si="125"/>
        <v>175</v>
      </c>
      <c r="G1017" s="7">
        <f t="shared" si="128"/>
        <v>1</v>
      </c>
      <c r="H1017" s="41" cm="1">
        <f t="array" ref="H1017">INDEX(Archetypes!$F$8:$F$16,$G1017)</f>
        <v>113.9</v>
      </c>
      <c r="I1017" s="25">
        <f>1*(COUNTIFS($A$18:$A1017,$A1017,$F$18:$F1017,$F1017,$G$18:$G1017,$G1017)=1)</f>
        <v>1</v>
      </c>
      <c r="J1017" s="7">
        <f t="shared" si="122"/>
        <v>0</v>
      </c>
      <c r="K1017">
        <f t="shared" si="126"/>
        <v>0</v>
      </c>
    </row>
    <row r="1018" spans="1:11" x14ac:dyDescent="0.35">
      <c r="A1018" s="3">
        <f t="shared" si="129"/>
        <v>35000</v>
      </c>
      <c r="B1018" s="3">
        <f t="shared" si="123"/>
        <v>105</v>
      </c>
      <c r="C1018" s="38">
        <f t="shared" si="127"/>
        <v>95.890410958904113</v>
      </c>
      <c r="D1018" s="6">
        <f t="shared" si="124"/>
        <v>105</v>
      </c>
      <c r="E1018" s="6"/>
      <c r="F1018" s="6">
        <f t="shared" si="125"/>
        <v>175</v>
      </c>
      <c r="G1018" s="7">
        <f t="shared" si="128"/>
        <v>2</v>
      </c>
      <c r="H1018" s="41" cm="1">
        <f t="array" ref="H1018">INDEX(Archetypes!$F$8:$F$16,$G1018)</f>
        <v>137.5</v>
      </c>
      <c r="I1018" s="25">
        <f>1*(COUNTIFS($A$18:$A1018,$A1018,$F$18:$F1018,$F1018,$G$18:$G1018,$G1018)=1)</f>
        <v>1</v>
      </c>
      <c r="J1018" s="7">
        <f t="shared" si="122"/>
        <v>0</v>
      </c>
      <c r="K1018">
        <f t="shared" si="126"/>
        <v>0</v>
      </c>
    </row>
    <row r="1019" spans="1:11" x14ac:dyDescent="0.35">
      <c r="A1019" s="3">
        <f t="shared" si="129"/>
        <v>35000</v>
      </c>
      <c r="B1019" s="3">
        <f t="shared" si="123"/>
        <v>105</v>
      </c>
      <c r="C1019" s="38">
        <f t="shared" si="127"/>
        <v>95.890410958904113</v>
      </c>
      <c r="D1019" s="6">
        <f t="shared" si="124"/>
        <v>105</v>
      </c>
      <c r="E1019" s="6"/>
      <c r="F1019" s="6">
        <f t="shared" si="125"/>
        <v>175</v>
      </c>
      <c r="G1019" s="7">
        <f t="shared" si="128"/>
        <v>3</v>
      </c>
      <c r="H1019" s="41" cm="1">
        <f t="array" ref="H1019">INDEX(Archetypes!$F$8:$F$16,$G1019)</f>
        <v>163.1</v>
      </c>
      <c r="I1019" s="25">
        <f>1*(COUNTIFS($A$18:$A1019,$A1019,$F$18:$F1019,$F1019,$G$18:$G1019,$G1019)=1)</f>
        <v>1</v>
      </c>
      <c r="J1019" s="7">
        <f t="shared" si="122"/>
        <v>0</v>
      </c>
      <c r="K1019">
        <f t="shared" si="126"/>
        <v>0</v>
      </c>
    </row>
    <row r="1020" spans="1:11" x14ac:dyDescent="0.35">
      <c r="A1020" s="3">
        <f t="shared" si="129"/>
        <v>35000</v>
      </c>
      <c r="B1020" s="3">
        <f t="shared" si="123"/>
        <v>105</v>
      </c>
      <c r="C1020" s="38">
        <f t="shared" si="127"/>
        <v>95.890410958904113</v>
      </c>
      <c r="D1020" s="6">
        <f t="shared" si="124"/>
        <v>105</v>
      </c>
      <c r="E1020" s="6"/>
      <c r="F1020" s="6">
        <f t="shared" si="125"/>
        <v>175</v>
      </c>
      <c r="G1020" s="7">
        <f t="shared" si="128"/>
        <v>4</v>
      </c>
      <c r="H1020" s="79" cm="1">
        <f t="array" ref="H1020">INDEX(Archetypes!$F$8:$F$16,$G1020)</f>
        <v>188.9</v>
      </c>
      <c r="I1020" s="25">
        <f>1*(COUNTIFS($A$18:$A1020,$A1020,$F$18:$F1020,$F1020,$G$18:$G1020,$G1020)=1)</f>
        <v>1</v>
      </c>
      <c r="J1020" s="7">
        <f t="shared" si="122"/>
        <v>1</v>
      </c>
      <c r="K1020">
        <f t="shared" si="126"/>
        <v>1</v>
      </c>
    </row>
    <row r="1021" spans="1:11" x14ac:dyDescent="0.35">
      <c r="A1021" s="3">
        <f t="shared" si="129"/>
        <v>35000</v>
      </c>
      <c r="B1021" s="3">
        <f t="shared" si="123"/>
        <v>105</v>
      </c>
      <c r="C1021" s="38">
        <f t="shared" si="127"/>
        <v>95.890410958904113</v>
      </c>
      <c r="D1021" s="6">
        <f t="shared" si="124"/>
        <v>105</v>
      </c>
      <c r="E1021" s="6"/>
      <c r="F1021" s="6">
        <f t="shared" si="125"/>
        <v>175</v>
      </c>
      <c r="G1021" s="7">
        <f t="shared" si="128"/>
        <v>5</v>
      </c>
      <c r="H1021" s="79" cm="1">
        <f t="array" ref="H1021">INDEX(Archetypes!$F$8:$F$16,$G1021)</f>
        <v>213.7</v>
      </c>
      <c r="I1021" s="25">
        <f>1*(COUNTIFS($A$18:$A1021,$A1021,$F$18:$F1021,$F1021,$G$18:$G1021,$G1021)=1)</f>
        <v>1</v>
      </c>
      <c r="J1021" s="7">
        <f t="shared" si="122"/>
        <v>1</v>
      </c>
      <c r="K1021">
        <f t="shared" si="126"/>
        <v>1</v>
      </c>
    </row>
    <row r="1022" spans="1:11" x14ac:dyDescent="0.35">
      <c r="A1022" s="3">
        <f t="shared" si="129"/>
        <v>35000</v>
      </c>
      <c r="B1022" s="3">
        <f t="shared" si="123"/>
        <v>105</v>
      </c>
      <c r="C1022" s="38">
        <f t="shared" si="127"/>
        <v>95.890410958904113</v>
      </c>
      <c r="D1022" s="6">
        <f t="shared" si="124"/>
        <v>105</v>
      </c>
      <c r="E1022" s="6"/>
      <c r="F1022" s="6">
        <f t="shared" si="125"/>
        <v>175</v>
      </c>
      <c r="G1022" s="7">
        <f t="shared" si="128"/>
        <v>6</v>
      </c>
      <c r="H1022" s="79" cm="1">
        <f t="array" ref="H1022">INDEX(Archetypes!$F$8:$F$16,$G1022)</f>
        <v>239.1</v>
      </c>
      <c r="I1022" s="25">
        <f>1*(COUNTIFS($A$18:$A1022,$A1022,$F$18:$F1022,$F1022,$G$18:$G1022,$G1022)=1)</f>
        <v>1</v>
      </c>
      <c r="J1022" s="7">
        <f t="shared" si="122"/>
        <v>1</v>
      </c>
      <c r="K1022">
        <f t="shared" si="126"/>
        <v>1</v>
      </c>
    </row>
    <row r="1023" spans="1:11" x14ac:dyDescent="0.35">
      <c r="A1023" s="3">
        <f t="shared" si="129"/>
        <v>35000</v>
      </c>
      <c r="B1023" s="3">
        <f t="shared" si="123"/>
        <v>105</v>
      </c>
      <c r="C1023" s="38">
        <f t="shared" si="127"/>
        <v>95.890410958904113</v>
      </c>
      <c r="D1023" s="6">
        <f t="shared" si="124"/>
        <v>105</v>
      </c>
      <c r="E1023" s="6"/>
      <c r="F1023" s="6">
        <f t="shared" si="125"/>
        <v>175</v>
      </c>
      <c r="G1023" s="7">
        <f t="shared" si="128"/>
        <v>7</v>
      </c>
      <c r="H1023" s="79" cm="1">
        <f t="array" ref="H1023">INDEX(Archetypes!$F$8:$F$16,$G1023)</f>
        <v>262.60000000000002</v>
      </c>
      <c r="I1023" s="25">
        <f>1*(COUNTIFS($A$18:$A1023,$A1023,$F$18:$F1023,$F1023,$G$18:$G1023,$G1023)=1)</f>
        <v>1</v>
      </c>
      <c r="J1023" s="7">
        <f t="shared" si="122"/>
        <v>1</v>
      </c>
      <c r="K1023">
        <f t="shared" si="126"/>
        <v>1</v>
      </c>
    </row>
    <row r="1024" spans="1:11" x14ac:dyDescent="0.35">
      <c r="A1024" s="3">
        <f t="shared" si="129"/>
        <v>35000</v>
      </c>
      <c r="B1024" s="3">
        <f t="shared" si="123"/>
        <v>105</v>
      </c>
      <c r="C1024" s="38">
        <f t="shared" si="127"/>
        <v>95.890410958904113</v>
      </c>
      <c r="D1024" s="6">
        <f t="shared" si="124"/>
        <v>105</v>
      </c>
      <c r="E1024" s="6"/>
      <c r="F1024" s="6">
        <f t="shared" si="125"/>
        <v>175</v>
      </c>
      <c r="G1024" s="7">
        <f t="shared" si="128"/>
        <v>8</v>
      </c>
      <c r="H1024" s="79" cm="1">
        <f t="array" ref="H1024">INDEX(Archetypes!$F$8:$F$16,$G1024)</f>
        <v>285.8</v>
      </c>
      <c r="I1024" s="25">
        <f>1*(COUNTIFS($A$18:$A1024,$A1024,$F$18:$F1024,$F1024,$G$18:$G1024,$G1024)=1)</f>
        <v>1</v>
      </c>
      <c r="J1024" s="7">
        <f t="shared" si="122"/>
        <v>1</v>
      </c>
      <c r="K1024">
        <f t="shared" si="126"/>
        <v>1</v>
      </c>
    </row>
    <row r="1025" spans="1:11" x14ac:dyDescent="0.35">
      <c r="A1025" s="3">
        <f t="shared" si="129"/>
        <v>35000</v>
      </c>
      <c r="B1025" s="3">
        <f t="shared" si="123"/>
        <v>105</v>
      </c>
      <c r="C1025" s="38">
        <f t="shared" si="127"/>
        <v>95.890410958904113</v>
      </c>
      <c r="D1025" s="6">
        <f t="shared" si="124"/>
        <v>105</v>
      </c>
      <c r="E1025" s="6"/>
      <c r="F1025" s="6">
        <f t="shared" si="125"/>
        <v>175</v>
      </c>
      <c r="G1025" s="7">
        <f t="shared" si="128"/>
        <v>9</v>
      </c>
      <c r="H1025" s="79" cm="1">
        <f t="array" ref="H1025">INDEX(Archetypes!$F$8:$F$16,$G1025)</f>
        <v>312.60000000000002</v>
      </c>
      <c r="I1025" s="25">
        <f>1*(COUNTIFS($A$18:$A1025,$A1025,$F$18:$F1025,$F1025,$G$18:$G1025,$G1025)=1)</f>
        <v>1</v>
      </c>
      <c r="J1025" s="7">
        <f t="shared" si="122"/>
        <v>1</v>
      </c>
      <c r="K1025">
        <f t="shared" si="126"/>
        <v>1</v>
      </c>
    </row>
    <row r="1026" spans="1:11" x14ac:dyDescent="0.35">
      <c r="A1026" s="3">
        <f t="shared" si="129"/>
        <v>35000</v>
      </c>
      <c r="B1026" s="3">
        <f t="shared" si="123"/>
        <v>120</v>
      </c>
      <c r="C1026" s="38">
        <f t="shared" si="127"/>
        <v>95.890410958904113</v>
      </c>
      <c r="D1026" s="6">
        <f t="shared" si="124"/>
        <v>120</v>
      </c>
      <c r="E1026" s="6"/>
      <c r="F1026" s="6">
        <f t="shared" si="125"/>
        <v>200</v>
      </c>
      <c r="G1026" s="7">
        <f t="shared" si="128"/>
        <v>1</v>
      </c>
      <c r="H1026" s="41" cm="1">
        <f t="array" ref="H1026">INDEX(Archetypes!$F$8:$F$16,$G1026)</f>
        <v>113.9</v>
      </c>
      <c r="I1026" s="25">
        <f>1*(COUNTIFS($A$18:$A1026,$A1026,$F$18:$F1026,$F1026,$G$18:$G1026,$G1026)=1)</f>
        <v>1</v>
      </c>
      <c r="J1026" s="7">
        <f t="shared" si="122"/>
        <v>0</v>
      </c>
      <c r="K1026">
        <f t="shared" si="126"/>
        <v>0</v>
      </c>
    </row>
    <row r="1027" spans="1:11" x14ac:dyDescent="0.35">
      <c r="A1027" s="3">
        <f t="shared" si="129"/>
        <v>35000</v>
      </c>
      <c r="B1027" s="3">
        <f t="shared" si="123"/>
        <v>120</v>
      </c>
      <c r="C1027" s="38">
        <f t="shared" si="127"/>
        <v>95.890410958904113</v>
      </c>
      <c r="D1027" s="6">
        <f t="shared" si="124"/>
        <v>120</v>
      </c>
      <c r="E1027" s="6"/>
      <c r="F1027" s="6">
        <f t="shared" si="125"/>
        <v>200</v>
      </c>
      <c r="G1027" s="7">
        <f t="shared" si="128"/>
        <v>2</v>
      </c>
      <c r="H1027" s="41" cm="1">
        <f t="array" ref="H1027">INDEX(Archetypes!$F$8:$F$16,$G1027)</f>
        <v>137.5</v>
      </c>
      <c r="I1027" s="25">
        <f>1*(COUNTIFS($A$18:$A1027,$A1027,$F$18:$F1027,$F1027,$G$18:$G1027,$G1027)=1)</f>
        <v>1</v>
      </c>
      <c r="J1027" s="7">
        <f t="shared" si="122"/>
        <v>0</v>
      </c>
      <c r="K1027">
        <f t="shared" si="126"/>
        <v>0</v>
      </c>
    </row>
    <row r="1028" spans="1:11" x14ac:dyDescent="0.35">
      <c r="A1028" s="3">
        <f t="shared" si="129"/>
        <v>35000</v>
      </c>
      <c r="B1028" s="3">
        <f t="shared" si="123"/>
        <v>120</v>
      </c>
      <c r="C1028" s="38">
        <f t="shared" si="127"/>
        <v>95.890410958904113</v>
      </c>
      <c r="D1028" s="6">
        <f t="shared" si="124"/>
        <v>120</v>
      </c>
      <c r="E1028" s="6"/>
      <c r="F1028" s="6">
        <f t="shared" si="125"/>
        <v>200</v>
      </c>
      <c r="G1028" s="7">
        <f t="shared" si="128"/>
        <v>3</v>
      </c>
      <c r="H1028" s="41" cm="1">
        <f t="array" ref="H1028">INDEX(Archetypes!$F$8:$F$16,$G1028)</f>
        <v>163.1</v>
      </c>
      <c r="I1028" s="25">
        <f>1*(COUNTIFS($A$18:$A1028,$A1028,$F$18:$F1028,$F1028,$G$18:$G1028,$G1028)=1)</f>
        <v>1</v>
      </c>
      <c r="J1028" s="7">
        <f t="shared" si="122"/>
        <v>0</v>
      </c>
      <c r="K1028">
        <f t="shared" si="126"/>
        <v>0</v>
      </c>
    </row>
    <row r="1029" spans="1:11" x14ac:dyDescent="0.35">
      <c r="A1029" s="3">
        <f t="shared" si="129"/>
        <v>35000</v>
      </c>
      <c r="B1029" s="3">
        <f t="shared" si="123"/>
        <v>120</v>
      </c>
      <c r="C1029" s="38">
        <f t="shared" si="127"/>
        <v>95.890410958904113</v>
      </c>
      <c r="D1029" s="6">
        <f t="shared" si="124"/>
        <v>120</v>
      </c>
      <c r="E1029" s="6"/>
      <c r="F1029" s="6">
        <f t="shared" si="125"/>
        <v>200</v>
      </c>
      <c r="G1029" s="7">
        <f t="shared" si="128"/>
        <v>4</v>
      </c>
      <c r="H1029" s="41" cm="1">
        <f t="array" ref="H1029">INDEX(Archetypes!$F$8:$F$16,$G1029)</f>
        <v>188.9</v>
      </c>
      <c r="I1029" s="25">
        <f>1*(COUNTIFS($A$18:$A1029,$A1029,$F$18:$F1029,$F1029,$G$18:$G1029,$G1029)=1)</f>
        <v>1</v>
      </c>
      <c r="J1029" s="7">
        <f t="shared" si="122"/>
        <v>0</v>
      </c>
      <c r="K1029">
        <f t="shared" si="126"/>
        <v>0</v>
      </c>
    </row>
    <row r="1030" spans="1:11" x14ac:dyDescent="0.35">
      <c r="A1030" s="3">
        <f t="shared" si="129"/>
        <v>35000</v>
      </c>
      <c r="B1030" s="3">
        <f t="shared" si="123"/>
        <v>120</v>
      </c>
      <c r="C1030" s="38">
        <f t="shared" si="127"/>
        <v>95.890410958904113</v>
      </c>
      <c r="D1030" s="6">
        <f t="shared" si="124"/>
        <v>120</v>
      </c>
      <c r="E1030" s="6"/>
      <c r="F1030" s="6">
        <f t="shared" si="125"/>
        <v>200</v>
      </c>
      <c r="G1030" s="7">
        <f t="shared" si="128"/>
        <v>5</v>
      </c>
      <c r="H1030" s="79" cm="1">
        <f t="array" ref="H1030">INDEX(Archetypes!$F$8:$F$16,$G1030)</f>
        <v>213.7</v>
      </c>
      <c r="I1030" s="25">
        <f>1*(COUNTIFS($A$18:$A1030,$A1030,$F$18:$F1030,$F1030,$G$18:$G1030,$G1030)=1)</f>
        <v>1</v>
      </c>
      <c r="J1030" s="7">
        <f t="shared" si="122"/>
        <v>1</v>
      </c>
      <c r="K1030">
        <f t="shared" si="126"/>
        <v>1</v>
      </c>
    </row>
    <row r="1031" spans="1:11" x14ac:dyDescent="0.35">
      <c r="A1031" s="3">
        <f t="shared" si="129"/>
        <v>35000</v>
      </c>
      <c r="B1031" s="3">
        <f t="shared" si="123"/>
        <v>120</v>
      </c>
      <c r="C1031" s="38">
        <f t="shared" si="127"/>
        <v>95.890410958904113</v>
      </c>
      <c r="D1031" s="6">
        <f t="shared" si="124"/>
        <v>120</v>
      </c>
      <c r="E1031" s="6"/>
      <c r="F1031" s="6">
        <f t="shared" si="125"/>
        <v>200</v>
      </c>
      <c r="G1031" s="7">
        <f t="shared" si="128"/>
        <v>6</v>
      </c>
      <c r="H1031" s="79" cm="1">
        <f t="array" ref="H1031">INDEX(Archetypes!$F$8:$F$16,$G1031)</f>
        <v>239.1</v>
      </c>
      <c r="I1031" s="25">
        <f>1*(COUNTIFS($A$18:$A1031,$A1031,$F$18:$F1031,$F1031,$G$18:$G1031,$G1031)=1)</f>
        <v>1</v>
      </c>
      <c r="J1031" s="7">
        <f t="shared" si="122"/>
        <v>1</v>
      </c>
      <c r="K1031">
        <f t="shared" si="126"/>
        <v>1</v>
      </c>
    </row>
    <row r="1032" spans="1:11" x14ac:dyDescent="0.35">
      <c r="A1032" s="3">
        <f t="shared" si="129"/>
        <v>35000</v>
      </c>
      <c r="B1032" s="3">
        <f t="shared" si="123"/>
        <v>120</v>
      </c>
      <c r="C1032" s="38">
        <f t="shared" si="127"/>
        <v>95.890410958904113</v>
      </c>
      <c r="D1032" s="6">
        <f t="shared" si="124"/>
        <v>120</v>
      </c>
      <c r="E1032" s="6"/>
      <c r="F1032" s="6">
        <f t="shared" si="125"/>
        <v>200</v>
      </c>
      <c r="G1032" s="7">
        <f t="shared" si="128"/>
        <v>7</v>
      </c>
      <c r="H1032" s="79" cm="1">
        <f t="array" ref="H1032">INDEX(Archetypes!$F$8:$F$16,$G1032)</f>
        <v>262.60000000000002</v>
      </c>
      <c r="I1032" s="25">
        <f>1*(COUNTIFS($A$18:$A1032,$A1032,$F$18:$F1032,$F1032,$G$18:$G1032,$G1032)=1)</f>
        <v>1</v>
      </c>
      <c r="J1032" s="7">
        <f t="shared" si="122"/>
        <v>1</v>
      </c>
      <c r="K1032">
        <f t="shared" si="126"/>
        <v>1</v>
      </c>
    </row>
    <row r="1033" spans="1:11" x14ac:dyDescent="0.35">
      <c r="A1033" s="3">
        <f t="shared" si="129"/>
        <v>35000</v>
      </c>
      <c r="B1033" s="3">
        <f t="shared" si="123"/>
        <v>120</v>
      </c>
      <c r="C1033" s="38">
        <f t="shared" si="127"/>
        <v>95.890410958904113</v>
      </c>
      <c r="D1033" s="6">
        <f t="shared" si="124"/>
        <v>120</v>
      </c>
      <c r="E1033" s="6"/>
      <c r="F1033" s="6">
        <f t="shared" si="125"/>
        <v>200</v>
      </c>
      <c r="G1033" s="7">
        <f t="shared" si="128"/>
        <v>8</v>
      </c>
      <c r="H1033" s="79" cm="1">
        <f t="array" ref="H1033">INDEX(Archetypes!$F$8:$F$16,$G1033)</f>
        <v>285.8</v>
      </c>
      <c r="I1033" s="25">
        <f>1*(COUNTIFS($A$18:$A1033,$A1033,$F$18:$F1033,$F1033,$G$18:$G1033,$G1033)=1)</f>
        <v>1</v>
      </c>
      <c r="J1033" s="7">
        <f t="shared" si="122"/>
        <v>1</v>
      </c>
      <c r="K1033">
        <f t="shared" si="126"/>
        <v>1</v>
      </c>
    </row>
    <row r="1034" spans="1:11" x14ac:dyDescent="0.35">
      <c r="A1034" s="3">
        <f t="shared" si="129"/>
        <v>35000</v>
      </c>
      <c r="B1034" s="3">
        <f t="shared" si="123"/>
        <v>120</v>
      </c>
      <c r="C1034" s="38">
        <f t="shared" si="127"/>
        <v>95.890410958904113</v>
      </c>
      <c r="D1034" s="6">
        <f t="shared" si="124"/>
        <v>120</v>
      </c>
      <c r="E1034" s="6"/>
      <c r="F1034" s="6">
        <f t="shared" si="125"/>
        <v>200</v>
      </c>
      <c r="G1034" s="7">
        <f t="shared" si="128"/>
        <v>9</v>
      </c>
      <c r="H1034" s="79" cm="1">
        <f t="array" ref="H1034">INDEX(Archetypes!$F$8:$F$16,$G1034)</f>
        <v>312.60000000000002</v>
      </c>
      <c r="I1034" s="25">
        <f>1*(COUNTIFS($A$18:$A1034,$A1034,$F$18:$F1034,$F1034,$G$18:$G1034,$G1034)=1)</f>
        <v>1</v>
      </c>
      <c r="J1034" s="7">
        <f t="shared" si="122"/>
        <v>1</v>
      </c>
      <c r="K1034">
        <f t="shared" si="126"/>
        <v>1</v>
      </c>
    </row>
    <row r="1035" spans="1:11" x14ac:dyDescent="0.35">
      <c r="A1035" s="3">
        <f t="shared" si="129"/>
        <v>35000</v>
      </c>
      <c r="B1035" s="3">
        <f t="shared" si="123"/>
        <v>135</v>
      </c>
      <c r="C1035" s="38">
        <f t="shared" si="127"/>
        <v>95.890410958904113</v>
      </c>
      <c r="D1035" s="6">
        <f t="shared" si="124"/>
        <v>135</v>
      </c>
      <c r="E1035" s="6"/>
      <c r="F1035" s="6">
        <f t="shared" si="125"/>
        <v>225</v>
      </c>
      <c r="G1035" s="7">
        <f t="shared" si="128"/>
        <v>1</v>
      </c>
      <c r="H1035" s="41" cm="1">
        <f t="array" ref="H1035">INDEX(Archetypes!$F$8:$F$16,$G1035)</f>
        <v>113.9</v>
      </c>
      <c r="I1035" s="25">
        <f>1*(COUNTIFS($A$18:$A1035,$A1035,$F$18:$F1035,$F1035,$G$18:$G1035,$G1035)=1)</f>
        <v>1</v>
      </c>
      <c r="J1035" s="7">
        <f t="shared" si="122"/>
        <v>0</v>
      </c>
      <c r="K1035">
        <f t="shared" si="126"/>
        <v>0</v>
      </c>
    </row>
    <row r="1036" spans="1:11" x14ac:dyDescent="0.35">
      <c r="A1036" s="3">
        <f t="shared" si="129"/>
        <v>35000</v>
      </c>
      <c r="B1036" s="3">
        <f t="shared" si="123"/>
        <v>135</v>
      </c>
      <c r="C1036" s="38">
        <f t="shared" si="127"/>
        <v>95.890410958904113</v>
      </c>
      <c r="D1036" s="6">
        <f t="shared" si="124"/>
        <v>135</v>
      </c>
      <c r="E1036" s="6"/>
      <c r="F1036" s="6">
        <f t="shared" si="125"/>
        <v>225</v>
      </c>
      <c r="G1036" s="7">
        <f t="shared" si="128"/>
        <v>2</v>
      </c>
      <c r="H1036" s="41" cm="1">
        <f t="array" ref="H1036">INDEX(Archetypes!$F$8:$F$16,$G1036)</f>
        <v>137.5</v>
      </c>
      <c r="I1036" s="25">
        <f>1*(COUNTIFS($A$18:$A1036,$A1036,$F$18:$F1036,$F1036,$G$18:$G1036,$G1036)=1)</f>
        <v>1</v>
      </c>
      <c r="J1036" s="7">
        <f t="shared" si="122"/>
        <v>0</v>
      </c>
      <c r="K1036">
        <f t="shared" si="126"/>
        <v>0</v>
      </c>
    </row>
    <row r="1037" spans="1:11" x14ac:dyDescent="0.35">
      <c r="A1037" s="3">
        <f t="shared" si="129"/>
        <v>35000</v>
      </c>
      <c r="B1037" s="3">
        <f t="shared" si="123"/>
        <v>135</v>
      </c>
      <c r="C1037" s="38">
        <f t="shared" si="127"/>
        <v>95.890410958904113</v>
      </c>
      <c r="D1037" s="6">
        <f t="shared" si="124"/>
        <v>135</v>
      </c>
      <c r="E1037" s="6"/>
      <c r="F1037" s="6">
        <f t="shared" si="125"/>
        <v>225</v>
      </c>
      <c r="G1037" s="7">
        <f t="shared" si="128"/>
        <v>3</v>
      </c>
      <c r="H1037" s="41" cm="1">
        <f t="array" ref="H1037">INDEX(Archetypes!$F$8:$F$16,$G1037)</f>
        <v>163.1</v>
      </c>
      <c r="I1037" s="25">
        <f>1*(COUNTIFS($A$18:$A1037,$A1037,$F$18:$F1037,$F1037,$G$18:$G1037,$G1037)=1)</f>
        <v>1</v>
      </c>
      <c r="J1037" s="7">
        <f t="shared" si="122"/>
        <v>0</v>
      </c>
      <c r="K1037">
        <f t="shared" si="126"/>
        <v>0</v>
      </c>
    </row>
    <row r="1038" spans="1:11" x14ac:dyDescent="0.35">
      <c r="A1038" s="3">
        <f t="shared" si="129"/>
        <v>35000</v>
      </c>
      <c r="B1038" s="3">
        <f t="shared" si="123"/>
        <v>135</v>
      </c>
      <c r="C1038" s="38">
        <f t="shared" si="127"/>
        <v>95.890410958904113</v>
      </c>
      <c r="D1038" s="6">
        <f t="shared" si="124"/>
        <v>135</v>
      </c>
      <c r="E1038" s="6"/>
      <c r="F1038" s="6">
        <f t="shared" si="125"/>
        <v>225</v>
      </c>
      <c r="G1038" s="7">
        <f t="shared" si="128"/>
        <v>4</v>
      </c>
      <c r="H1038" s="41" cm="1">
        <f t="array" ref="H1038">INDEX(Archetypes!$F$8:$F$16,$G1038)</f>
        <v>188.9</v>
      </c>
      <c r="I1038" s="25">
        <f>1*(COUNTIFS($A$18:$A1038,$A1038,$F$18:$F1038,$F1038,$G$18:$G1038,$G1038)=1)</f>
        <v>1</v>
      </c>
      <c r="J1038" s="7">
        <f t="shared" si="122"/>
        <v>0</v>
      </c>
      <c r="K1038">
        <f t="shared" si="126"/>
        <v>0</v>
      </c>
    </row>
    <row r="1039" spans="1:11" x14ac:dyDescent="0.35">
      <c r="A1039" s="3">
        <f t="shared" si="129"/>
        <v>35000</v>
      </c>
      <c r="B1039" s="3">
        <f t="shared" si="123"/>
        <v>135</v>
      </c>
      <c r="C1039" s="38">
        <f t="shared" si="127"/>
        <v>95.890410958904113</v>
      </c>
      <c r="D1039" s="6">
        <f t="shared" si="124"/>
        <v>135</v>
      </c>
      <c r="E1039" s="6"/>
      <c r="F1039" s="6">
        <f t="shared" si="125"/>
        <v>225</v>
      </c>
      <c r="G1039" s="7">
        <f t="shared" si="128"/>
        <v>5</v>
      </c>
      <c r="H1039" s="41" cm="1">
        <f t="array" ref="H1039">INDEX(Archetypes!$F$8:$F$16,$G1039)</f>
        <v>213.7</v>
      </c>
      <c r="I1039" s="25">
        <f>1*(COUNTIFS($A$18:$A1039,$A1039,$F$18:$F1039,$F1039,$G$18:$G1039,$G1039)=1)</f>
        <v>1</v>
      </c>
      <c r="J1039" s="7">
        <f t="shared" si="122"/>
        <v>0</v>
      </c>
      <c r="K1039">
        <f t="shared" si="126"/>
        <v>0</v>
      </c>
    </row>
    <row r="1040" spans="1:11" x14ac:dyDescent="0.35">
      <c r="A1040" s="3">
        <f t="shared" si="129"/>
        <v>35000</v>
      </c>
      <c r="B1040" s="3">
        <f t="shared" si="123"/>
        <v>135</v>
      </c>
      <c r="C1040" s="38">
        <f t="shared" si="127"/>
        <v>95.890410958904113</v>
      </c>
      <c r="D1040" s="6">
        <f t="shared" si="124"/>
        <v>135</v>
      </c>
      <c r="E1040" s="6"/>
      <c r="F1040" s="6">
        <f t="shared" si="125"/>
        <v>225</v>
      </c>
      <c r="G1040" s="7">
        <f t="shared" si="128"/>
        <v>6</v>
      </c>
      <c r="H1040" s="79" cm="1">
        <f t="array" ref="H1040">INDEX(Archetypes!$F$8:$F$16,$G1040)</f>
        <v>239.1</v>
      </c>
      <c r="I1040" s="25">
        <f>1*(COUNTIFS($A$18:$A1040,$A1040,$F$18:$F1040,$F1040,$G$18:$G1040,$G1040)=1)</f>
        <v>1</v>
      </c>
      <c r="J1040" s="7">
        <f t="shared" si="122"/>
        <v>1</v>
      </c>
      <c r="K1040">
        <f t="shared" si="126"/>
        <v>1</v>
      </c>
    </row>
    <row r="1041" spans="1:11" x14ac:dyDescent="0.35">
      <c r="A1041" s="3">
        <f t="shared" si="129"/>
        <v>35000</v>
      </c>
      <c r="B1041" s="3">
        <f t="shared" si="123"/>
        <v>135</v>
      </c>
      <c r="C1041" s="38">
        <f t="shared" si="127"/>
        <v>95.890410958904113</v>
      </c>
      <c r="D1041" s="6">
        <f t="shared" si="124"/>
        <v>135</v>
      </c>
      <c r="E1041" s="6"/>
      <c r="F1041" s="6">
        <f t="shared" si="125"/>
        <v>225</v>
      </c>
      <c r="G1041" s="7">
        <f t="shared" si="128"/>
        <v>7</v>
      </c>
      <c r="H1041" s="79" cm="1">
        <f t="array" ref="H1041">INDEX(Archetypes!$F$8:$F$16,$G1041)</f>
        <v>262.60000000000002</v>
      </c>
      <c r="I1041" s="25">
        <f>1*(COUNTIFS($A$18:$A1041,$A1041,$F$18:$F1041,$F1041,$G$18:$G1041,$G1041)=1)</f>
        <v>1</v>
      </c>
      <c r="J1041" s="7">
        <f t="shared" si="122"/>
        <v>1</v>
      </c>
      <c r="K1041">
        <f t="shared" si="126"/>
        <v>1</v>
      </c>
    </row>
    <row r="1042" spans="1:11" x14ac:dyDescent="0.35">
      <c r="A1042" s="3">
        <f t="shared" si="129"/>
        <v>35000</v>
      </c>
      <c r="B1042" s="3">
        <f t="shared" si="123"/>
        <v>135</v>
      </c>
      <c r="C1042" s="38">
        <f t="shared" si="127"/>
        <v>95.890410958904113</v>
      </c>
      <c r="D1042" s="6">
        <f t="shared" si="124"/>
        <v>135</v>
      </c>
      <c r="E1042" s="6"/>
      <c r="F1042" s="6">
        <f t="shared" si="125"/>
        <v>225</v>
      </c>
      <c r="G1042" s="7">
        <f t="shared" si="128"/>
        <v>8</v>
      </c>
      <c r="H1042" s="79" cm="1">
        <f t="array" ref="H1042">INDEX(Archetypes!$F$8:$F$16,$G1042)</f>
        <v>285.8</v>
      </c>
      <c r="I1042" s="25">
        <f>1*(COUNTIFS($A$18:$A1042,$A1042,$F$18:$F1042,$F1042,$G$18:$G1042,$G1042)=1)</f>
        <v>1</v>
      </c>
      <c r="J1042" s="7">
        <f t="shared" ref="J1042:J1105" si="130">1*(H1042&gt;=F1042)</f>
        <v>1</v>
      </c>
      <c r="K1042">
        <f t="shared" si="126"/>
        <v>1</v>
      </c>
    </row>
    <row r="1043" spans="1:11" x14ac:dyDescent="0.35">
      <c r="A1043" s="3">
        <f t="shared" si="129"/>
        <v>35000</v>
      </c>
      <c r="B1043" s="3">
        <f t="shared" ref="B1043:B1106" si="131">IF(G1042=9,IF(B1042=180,60,B1042+15),B1042)</f>
        <v>135</v>
      </c>
      <c r="C1043" s="38">
        <f t="shared" si="127"/>
        <v>95.890410958904113</v>
      </c>
      <c r="D1043" s="6">
        <f t="shared" ref="D1043:D1106" si="132">ROUND(MAX(B1043,A1043/365),1)</f>
        <v>135</v>
      </c>
      <c r="E1043" s="6"/>
      <c r="F1043" s="6">
        <f t="shared" ref="F1043:F1106" si="133">ROUND(D1043/0.6,1)</f>
        <v>225</v>
      </c>
      <c r="G1043" s="7">
        <f t="shared" si="128"/>
        <v>9</v>
      </c>
      <c r="H1043" s="79" cm="1">
        <f t="array" ref="H1043">INDEX(Archetypes!$F$8:$F$16,$G1043)</f>
        <v>312.60000000000002</v>
      </c>
      <c r="I1043" s="25">
        <f>1*(COUNTIFS($A$18:$A1043,$A1043,$F$18:$F1043,$F1043,$G$18:$G1043,$G1043)=1)</f>
        <v>1</v>
      </c>
      <c r="J1043" s="7">
        <f t="shared" si="130"/>
        <v>1</v>
      </c>
      <c r="K1043">
        <f t="shared" ref="K1043:K1106" si="134">I1043*J1043</f>
        <v>1</v>
      </c>
    </row>
    <row r="1044" spans="1:11" x14ac:dyDescent="0.35">
      <c r="A1044" s="3">
        <f t="shared" si="129"/>
        <v>35000</v>
      </c>
      <c r="B1044" s="3">
        <f t="shared" si="131"/>
        <v>150</v>
      </c>
      <c r="C1044" s="38">
        <f t="shared" ref="C1044:C1107" si="135">A1044/365</f>
        <v>95.890410958904113</v>
      </c>
      <c r="D1044" s="6">
        <f t="shared" si="132"/>
        <v>150</v>
      </c>
      <c r="E1044" s="6"/>
      <c r="F1044" s="6">
        <f t="shared" si="133"/>
        <v>250</v>
      </c>
      <c r="G1044" s="7">
        <f t="shared" ref="G1044:G1107" si="136">IF(G1043=9,1,G1043+1)</f>
        <v>1</v>
      </c>
      <c r="H1044" s="41" cm="1">
        <f t="array" ref="H1044">INDEX(Archetypes!$F$8:$F$16,$G1044)</f>
        <v>113.9</v>
      </c>
      <c r="I1044" s="25">
        <f>1*(COUNTIFS($A$18:$A1044,$A1044,$F$18:$F1044,$F1044,$G$18:$G1044,$G1044)=1)</f>
        <v>1</v>
      </c>
      <c r="J1044" s="7">
        <f t="shared" si="130"/>
        <v>0</v>
      </c>
      <c r="K1044">
        <f t="shared" si="134"/>
        <v>0</v>
      </c>
    </row>
    <row r="1045" spans="1:11" x14ac:dyDescent="0.35">
      <c r="A1045" s="3">
        <f t="shared" ref="A1045:A1108" si="137">IF(G1044=9,IF(B1039=180,IF(A1044=40000,2500,A1044+2500),A1044),A1044)</f>
        <v>35000</v>
      </c>
      <c r="B1045" s="3">
        <f t="shared" si="131"/>
        <v>150</v>
      </c>
      <c r="C1045" s="38">
        <f t="shared" si="135"/>
        <v>95.890410958904113</v>
      </c>
      <c r="D1045" s="6">
        <f t="shared" si="132"/>
        <v>150</v>
      </c>
      <c r="E1045" s="6"/>
      <c r="F1045" s="6">
        <f t="shared" si="133"/>
        <v>250</v>
      </c>
      <c r="G1045" s="7">
        <f t="shared" si="136"/>
        <v>2</v>
      </c>
      <c r="H1045" s="41" cm="1">
        <f t="array" ref="H1045">INDEX(Archetypes!$F$8:$F$16,$G1045)</f>
        <v>137.5</v>
      </c>
      <c r="I1045" s="25">
        <f>1*(COUNTIFS($A$18:$A1045,$A1045,$F$18:$F1045,$F1045,$G$18:$G1045,$G1045)=1)</f>
        <v>1</v>
      </c>
      <c r="J1045" s="7">
        <f t="shared" si="130"/>
        <v>0</v>
      </c>
      <c r="K1045">
        <f t="shared" si="134"/>
        <v>0</v>
      </c>
    </row>
    <row r="1046" spans="1:11" x14ac:dyDescent="0.35">
      <c r="A1046" s="3">
        <f t="shared" si="137"/>
        <v>35000</v>
      </c>
      <c r="B1046" s="3">
        <f t="shared" si="131"/>
        <v>150</v>
      </c>
      <c r="C1046" s="38">
        <f t="shared" si="135"/>
        <v>95.890410958904113</v>
      </c>
      <c r="D1046" s="6">
        <f t="shared" si="132"/>
        <v>150</v>
      </c>
      <c r="E1046" s="6"/>
      <c r="F1046" s="6">
        <f t="shared" si="133"/>
        <v>250</v>
      </c>
      <c r="G1046" s="7">
        <f t="shared" si="136"/>
        <v>3</v>
      </c>
      <c r="H1046" s="41" cm="1">
        <f t="array" ref="H1046">INDEX(Archetypes!$F$8:$F$16,$G1046)</f>
        <v>163.1</v>
      </c>
      <c r="I1046" s="25">
        <f>1*(COUNTIFS($A$18:$A1046,$A1046,$F$18:$F1046,$F1046,$G$18:$G1046,$G1046)=1)</f>
        <v>1</v>
      </c>
      <c r="J1046" s="7">
        <f t="shared" si="130"/>
        <v>0</v>
      </c>
      <c r="K1046">
        <f t="shared" si="134"/>
        <v>0</v>
      </c>
    </row>
    <row r="1047" spans="1:11" x14ac:dyDescent="0.35">
      <c r="A1047" s="3">
        <f t="shared" si="137"/>
        <v>35000</v>
      </c>
      <c r="B1047" s="3">
        <f t="shared" si="131"/>
        <v>150</v>
      </c>
      <c r="C1047" s="38">
        <f t="shared" si="135"/>
        <v>95.890410958904113</v>
      </c>
      <c r="D1047" s="6">
        <f t="shared" si="132"/>
        <v>150</v>
      </c>
      <c r="E1047" s="6"/>
      <c r="F1047" s="6">
        <f t="shared" si="133"/>
        <v>250</v>
      </c>
      <c r="G1047" s="7">
        <f t="shared" si="136"/>
        <v>4</v>
      </c>
      <c r="H1047" s="41" cm="1">
        <f t="array" ref="H1047">INDEX(Archetypes!$F$8:$F$16,$G1047)</f>
        <v>188.9</v>
      </c>
      <c r="I1047" s="25">
        <f>1*(COUNTIFS($A$18:$A1047,$A1047,$F$18:$F1047,$F1047,$G$18:$G1047,$G1047)=1)</f>
        <v>1</v>
      </c>
      <c r="J1047" s="7">
        <f t="shared" si="130"/>
        <v>0</v>
      </c>
      <c r="K1047">
        <f t="shared" si="134"/>
        <v>0</v>
      </c>
    </row>
    <row r="1048" spans="1:11" x14ac:dyDescent="0.35">
      <c r="A1048" s="3">
        <f t="shared" si="137"/>
        <v>35000</v>
      </c>
      <c r="B1048" s="3">
        <f t="shared" si="131"/>
        <v>150</v>
      </c>
      <c r="C1048" s="38">
        <f t="shared" si="135"/>
        <v>95.890410958904113</v>
      </c>
      <c r="D1048" s="6">
        <f t="shared" si="132"/>
        <v>150</v>
      </c>
      <c r="E1048" s="6"/>
      <c r="F1048" s="6">
        <f t="shared" si="133"/>
        <v>250</v>
      </c>
      <c r="G1048" s="7">
        <f t="shared" si="136"/>
        <v>5</v>
      </c>
      <c r="H1048" s="41" cm="1">
        <f t="array" ref="H1048">INDEX(Archetypes!$F$8:$F$16,$G1048)</f>
        <v>213.7</v>
      </c>
      <c r="I1048" s="25">
        <f>1*(COUNTIFS($A$18:$A1048,$A1048,$F$18:$F1048,$F1048,$G$18:$G1048,$G1048)=1)</f>
        <v>1</v>
      </c>
      <c r="J1048" s="7">
        <f t="shared" si="130"/>
        <v>0</v>
      </c>
      <c r="K1048">
        <f t="shared" si="134"/>
        <v>0</v>
      </c>
    </row>
    <row r="1049" spans="1:11" x14ac:dyDescent="0.35">
      <c r="A1049" s="3">
        <f t="shared" si="137"/>
        <v>35000</v>
      </c>
      <c r="B1049" s="3">
        <f t="shared" si="131"/>
        <v>150</v>
      </c>
      <c r="C1049" s="38">
        <f t="shared" si="135"/>
        <v>95.890410958904113</v>
      </c>
      <c r="D1049" s="6">
        <f t="shared" si="132"/>
        <v>150</v>
      </c>
      <c r="E1049" s="6"/>
      <c r="F1049" s="6">
        <f t="shared" si="133"/>
        <v>250</v>
      </c>
      <c r="G1049" s="7">
        <f t="shared" si="136"/>
        <v>6</v>
      </c>
      <c r="H1049" s="41" cm="1">
        <f t="array" ref="H1049">INDEX(Archetypes!$F$8:$F$16,$G1049)</f>
        <v>239.1</v>
      </c>
      <c r="I1049" s="25">
        <f>1*(COUNTIFS($A$18:$A1049,$A1049,$F$18:$F1049,$F1049,$G$18:$G1049,$G1049)=1)</f>
        <v>1</v>
      </c>
      <c r="J1049" s="7">
        <f t="shared" si="130"/>
        <v>0</v>
      </c>
      <c r="K1049">
        <f t="shared" si="134"/>
        <v>0</v>
      </c>
    </row>
    <row r="1050" spans="1:11" x14ac:dyDescent="0.35">
      <c r="A1050" s="3">
        <f t="shared" si="137"/>
        <v>35000</v>
      </c>
      <c r="B1050" s="3">
        <f t="shared" si="131"/>
        <v>150</v>
      </c>
      <c r="C1050" s="38">
        <f t="shared" si="135"/>
        <v>95.890410958904113</v>
      </c>
      <c r="D1050" s="6">
        <f t="shared" si="132"/>
        <v>150</v>
      </c>
      <c r="E1050" s="6"/>
      <c r="F1050" s="6">
        <f t="shared" si="133"/>
        <v>250</v>
      </c>
      <c r="G1050" s="7">
        <f t="shared" si="136"/>
        <v>7</v>
      </c>
      <c r="H1050" s="79" cm="1">
        <f t="array" ref="H1050">INDEX(Archetypes!$F$8:$F$16,$G1050)</f>
        <v>262.60000000000002</v>
      </c>
      <c r="I1050" s="25">
        <f>1*(COUNTIFS($A$18:$A1050,$A1050,$F$18:$F1050,$F1050,$G$18:$G1050,$G1050)=1)</f>
        <v>1</v>
      </c>
      <c r="J1050" s="7">
        <f t="shared" si="130"/>
        <v>1</v>
      </c>
      <c r="K1050">
        <f t="shared" si="134"/>
        <v>1</v>
      </c>
    </row>
    <row r="1051" spans="1:11" x14ac:dyDescent="0.35">
      <c r="A1051" s="3">
        <f t="shared" si="137"/>
        <v>35000</v>
      </c>
      <c r="B1051" s="3">
        <f t="shared" si="131"/>
        <v>150</v>
      </c>
      <c r="C1051" s="38">
        <f t="shared" si="135"/>
        <v>95.890410958904113</v>
      </c>
      <c r="D1051" s="6">
        <f t="shared" si="132"/>
        <v>150</v>
      </c>
      <c r="E1051" s="6"/>
      <c r="F1051" s="6">
        <f t="shared" si="133"/>
        <v>250</v>
      </c>
      <c r="G1051" s="7">
        <f t="shared" si="136"/>
        <v>8</v>
      </c>
      <c r="H1051" s="79" cm="1">
        <f t="array" ref="H1051">INDEX(Archetypes!$F$8:$F$16,$G1051)</f>
        <v>285.8</v>
      </c>
      <c r="I1051" s="25">
        <f>1*(COUNTIFS($A$18:$A1051,$A1051,$F$18:$F1051,$F1051,$G$18:$G1051,$G1051)=1)</f>
        <v>1</v>
      </c>
      <c r="J1051" s="7">
        <f t="shared" si="130"/>
        <v>1</v>
      </c>
      <c r="K1051">
        <f t="shared" si="134"/>
        <v>1</v>
      </c>
    </row>
    <row r="1052" spans="1:11" x14ac:dyDescent="0.35">
      <c r="A1052" s="3">
        <f t="shared" si="137"/>
        <v>35000</v>
      </c>
      <c r="B1052" s="3">
        <f t="shared" si="131"/>
        <v>150</v>
      </c>
      <c r="C1052" s="38">
        <f t="shared" si="135"/>
        <v>95.890410958904113</v>
      </c>
      <c r="D1052" s="6">
        <f t="shared" si="132"/>
        <v>150</v>
      </c>
      <c r="E1052" s="6"/>
      <c r="F1052" s="6">
        <f t="shared" si="133"/>
        <v>250</v>
      </c>
      <c r="G1052" s="7">
        <f t="shared" si="136"/>
        <v>9</v>
      </c>
      <c r="H1052" s="79" cm="1">
        <f t="array" ref="H1052">INDEX(Archetypes!$F$8:$F$16,$G1052)</f>
        <v>312.60000000000002</v>
      </c>
      <c r="I1052" s="25">
        <f>1*(COUNTIFS($A$18:$A1052,$A1052,$F$18:$F1052,$F1052,$G$18:$G1052,$G1052)=1)</f>
        <v>1</v>
      </c>
      <c r="J1052" s="7">
        <f t="shared" si="130"/>
        <v>1</v>
      </c>
      <c r="K1052">
        <f t="shared" si="134"/>
        <v>1</v>
      </c>
    </row>
    <row r="1053" spans="1:11" x14ac:dyDescent="0.35">
      <c r="A1053" s="3">
        <f t="shared" si="137"/>
        <v>35000</v>
      </c>
      <c r="B1053" s="3">
        <f t="shared" si="131"/>
        <v>165</v>
      </c>
      <c r="C1053" s="38">
        <f t="shared" si="135"/>
        <v>95.890410958904113</v>
      </c>
      <c r="D1053" s="6">
        <f t="shared" si="132"/>
        <v>165</v>
      </c>
      <c r="E1053" s="6"/>
      <c r="F1053" s="6">
        <f t="shared" si="133"/>
        <v>275</v>
      </c>
      <c r="G1053" s="7">
        <f t="shared" si="136"/>
        <v>1</v>
      </c>
      <c r="H1053" s="41" cm="1">
        <f t="array" ref="H1053">INDEX(Archetypes!$F$8:$F$16,$G1053)</f>
        <v>113.9</v>
      </c>
      <c r="I1053" s="25">
        <f>1*(COUNTIFS($A$18:$A1053,$A1053,$F$18:$F1053,$F1053,$G$18:$G1053,$G1053)=1)</f>
        <v>1</v>
      </c>
      <c r="J1053" s="7">
        <f t="shared" si="130"/>
        <v>0</v>
      </c>
      <c r="K1053">
        <f t="shared" si="134"/>
        <v>0</v>
      </c>
    </row>
    <row r="1054" spans="1:11" x14ac:dyDescent="0.35">
      <c r="A1054" s="3">
        <f t="shared" si="137"/>
        <v>35000</v>
      </c>
      <c r="B1054" s="3">
        <f t="shared" si="131"/>
        <v>165</v>
      </c>
      <c r="C1054" s="38">
        <f t="shared" si="135"/>
        <v>95.890410958904113</v>
      </c>
      <c r="D1054" s="6">
        <f t="shared" si="132"/>
        <v>165</v>
      </c>
      <c r="E1054" s="6"/>
      <c r="F1054" s="6">
        <f t="shared" si="133"/>
        <v>275</v>
      </c>
      <c r="G1054" s="7">
        <f t="shared" si="136"/>
        <v>2</v>
      </c>
      <c r="H1054" s="41" cm="1">
        <f t="array" ref="H1054">INDEX(Archetypes!$F$8:$F$16,$G1054)</f>
        <v>137.5</v>
      </c>
      <c r="I1054" s="25">
        <f>1*(COUNTIFS($A$18:$A1054,$A1054,$F$18:$F1054,$F1054,$G$18:$G1054,$G1054)=1)</f>
        <v>1</v>
      </c>
      <c r="J1054" s="7">
        <f t="shared" si="130"/>
        <v>0</v>
      </c>
      <c r="K1054">
        <f t="shared" si="134"/>
        <v>0</v>
      </c>
    </row>
    <row r="1055" spans="1:11" x14ac:dyDescent="0.35">
      <c r="A1055" s="3">
        <f t="shared" si="137"/>
        <v>35000</v>
      </c>
      <c r="B1055" s="3">
        <f t="shared" si="131"/>
        <v>165</v>
      </c>
      <c r="C1055" s="38">
        <f t="shared" si="135"/>
        <v>95.890410958904113</v>
      </c>
      <c r="D1055" s="6">
        <f t="shared" si="132"/>
        <v>165</v>
      </c>
      <c r="E1055" s="6"/>
      <c r="F1055" s="6">
        <f t="shared" si="133"/>
        <v>275</v>
      </c>
      <c r="G1055" s="7">
        <f t="shared" si="136"/>
        <v>3</v>
      </c>
      <c r="H1055" s="41" cm="1">
        <f t="array" ref="H1055">INDEX(Archetypes!$F$8:$F$16,$G1055)</f>
        <v>163.1</v>
      </c>
      <c r="I1055" s="25">
        <f>1*(COUNTIFS($A$18:$A1055,$A1055,$F$18:$F1055,$F1055,$G$18:$G1055,$G1055)=1)</f>
        <v>1</v>
      </c>
      <c r="J1055" s="7">
        <f t="shared" si="130"/>
        <v>0</v>
      </c>
      <c r="K1055">
        <f t="shared" si="134"/>
        <v>0</v>
      </c>
    </row>
    <row r="1056" spans="1:11" x14ac:dyDescent="0.35">
      <c r="A1056" s="3">
        <f t="shared" si="137"/>
        <v>35000</v>
      </c>
      <c r="B1056" s="3">
        <f t="shared" si="131"/>
        <v>165</v>
      </c>
      <c r="C1056" s="38">
        <f t="shared" si="135"/>
        <v>95.890410958904113</v>
      </c>
      <c r="D1056" s="6">
        <f t="shared" si="132"/>
        <v>165</v>
      </c>
      <c r="E1056" s="6"/>
      <c r="F1056" s="6">
        <f t="shared" si="133"/>
        <v>275</v>
      </c>
      <c r="G1056" s="7">
        <f t="shared" si="136"/>
        <v>4</v>
      </c>
      <c r="H1056" s="41" cm="1">
        <f t="array" ref="H1056">INDEX(Archetypes!$F$8:$F$16,$G1056)</f>
        <v>188.9</v>
      </c>
      <c r="I1056" s="25">
        <f>1*(COUNTIFS($A$18:$A1056,$A1056,$F$18:$F1056,$F1056,$G$18:$G1056,$G1056)=1)</f>
        <v>1</v>
      </c>
      <c r="J1056" s="7">
        <f t="shared" si="130"/>
        <v>0</v>
      </c>
      <c r="K1056">
        <f t="shared" si="134"/>
        <v>0</v>
      </c>
    </row>
    <row r="1057" spans="1:11" x14ac:dyDescent="0.35">
      <c r="A1057" s="3">
        <f t="shared" si="137"/>
        <v>35000</v>
      </c>
      <c r="B1057" s="3">
        <f t="shared" si="131"/>
        <v>165</v>
      </c>
      <c r="C1057" s="38">
        <f t="shared" si="135"/>
        <v>95.890410958904113</v>
      </c>
      <c r="D1057" s="6">
        <f t="shared" si="132"/>
        <v>165</v>
      </c>
      <c r="E1057" s="6"/>
      <c r="F1057" s="6">
        <f t="shared" si="133"/>
        <v>275</v>
      </c>
      <c r="G1057" s="7">
        <f t="shared" si="136"/>
        <v>5</v>
      </c>
      <c r="H1057" s="41" cm="1">
        <f t="array" ref="H1057">INDEX(Archetypes!$F$8:$F$16,$G1057)</f>
        <v>213.7</v>
      </c>
      <c r="I1057" s="25">
        <f>1*(COUNTIFS($A$18:$A1057,$A1057,$F$18:$F1057,$F1057,$G$18:$G1057,$G1057)=1)</f>
        <v>1</v>
      </c>
      <c r="J1057" s="7">
        <f t="shared" si="130"/>
        <v>0</v>
      </c>
      <c r="K1057">
        <f t="shared" si="134"/>
        <v>0</v>
      </c>
    </row>
    <row r="1058" spans="1:11" x14ac:dyDescent="0.35">
      <c r="A1058" s="3">
        <f t="shared" si="137"/>
        <v>35000</v>
      </c>
      <c r="B1058" s="3">
        <f t="shared" si="131"/>
        <v>165</v>
      </c>
      <c r="C1058" s="38">
        <f t="shared" si="135"/>
        <v>95.890410958904113</v>
      </c>
      <c r="D1058" s="6">
        <f t="shared" si="132"/>
        <v>165</v>
      </c>
      <c r="E1058" s="6"/>
      <c r="F1058" s="6">
        <f t="shared" si="133"/>
        <v>275</v>
      </c>
      <c r="G1058" s="7">
        <f t="shared" si="136"/>
        <v>6</v>
      </c>
      <c r="H1058" s="41" cm="1">
        <f t="array" ref="H1058">INDEX(Archetypes!$F$8:$F$16,$G1058)</f>
        <v>239.1</v>
      </c>
      <c r="I1058" s="25">
        <f>1*(COUNTIFS($A$18:$A1058,$A1058,$F$18:$F1058,$F1058,$G$18:$G1058,$G1058)=1)</f>
        <v>1</v>
      </c>
      <c r="J1058" s="7">
        <f t="shared" si="130"/>
        <v>0</v>
      </c>
      <c r="K1058">
        <f t="shared" si="134"/>
        <v>0</v>
      </c>
    </row>
    <row r="1059" spans="1:11" x14ac:dyDescent="0.35">
      <c r="A1059" s="3">
        <f t="shared" si="137"/>
        <v>35000</v>
      </c>
      <c r="B1059" s="3">
        <f t="shared" si="131"/>
        <v>165</v>
      </c>
      <c r="C1059" s="38">
        <f t="shared" si="135"/>
        <v>95.890410958904113</v>
      </c>
      <c r="D1059" s="6">
        <f t="shared" si="132"/>
        <v>165</v>
      </c>
      <c r="E1059" s="6"/>
      <c r="F1059" s="6">
        <f t="shared" si="133"/>
        <v>275</v>
      </c>
      <c r="G1059" s="7">
        <f t="shared" si="136"/>
        <v>7</v>
      </c>
      <c r="H1059" s="41" cm="1">
        <f t="array" ref="H1059">INDEX(Archetypes!$F$8:$F$16,$G1059)</f>
        <v>262.60000000000002</v>
      </c>
      <c r="I1059" s="25">
        <f>1*(COUNTIFS($A$18:$A1059,$A1059,$F$18:$F1059,$F1059,$G$18:$G1059,$G1059)=1)</f>
        <v>1</v>
      </c>
      <c r="J1059" s="7">
        <f t="shared" si="130"/>
        <v>0</v>
      </c>
      <c r="K1059">
        <f t="shared" si="134"/>
        <v>0</v>
      </c>
    </row>
    <row r="1060" spans="1:11" x14ac:dyDescent="0.35">
      <c r="A1060" s="3">
        <f t="shared" si="137"/>
        <v>35000</v>
      </c>
      <c r="B1060" s="3">
        <f t="shared" si="131"/>
        <v>165</v>
      </c>
      <c r="C1060" s="38">
        <f t="shared" si="135"/>
        <v>95.890410958904113</v>
      </c>
      <c r="D1060" s="6">
        <f t="shared" si="132"/>
        <v>165</v>
      </c>
      <c r="E1060" s="6"/>
      <c r="F1060" s="6">
        <f t="shared" si="133"/>
        <v>275</v>
      </c>
      <c r="G1060" s="7">
        <f t="shared" si="136"/>
        <v>8</v>
      </c>
      <c r="H1060" s="79" cm="1">
        <f t="array" ref="H1060">INDEX(Archetypes!$F$8:$F$16,$G1060)</f>
        <v>285.8</v>
      </c>
      <c r="I1060" s="25">
        <f>1*(COUNTIFS($A$18:$A1060,$A1060,$F$18:$F1060,$F1060,$G$18:$G1060,$G1060)=1)</f>
        <v>1</v>
      </c>
      <c r="J1060" s="7">
        <f t="shared" si="130"/>
        <v>1</v>
      </c>
      <c r="K1060">
        <f t="shared" si="134"/>
        <v>1</v>
      </c>
    </row>
    <row r="1061" spans="1:11" x14ac:dyDescent="0.35">
      <c r="A1061" s="3">
        <f t="shared" si="137"/>
        <v>35000</v>
      </c>
      <c r="B1061" s="3">
        <f t="shared" si="131"/>
        <v>165</v>
      </c>
      <c r="C1061" s="38">
        <f t="shared" si="135"/>
        <v>95.890410958904113</v>
      </c>
      <c r="D1061" s="6">
        <f t="shared" si="132"/>
        <v>165</v>
      </c>
      <c r="E1061" s="6"/>
      <c r="F1061" s="6">
        <f t="shared" si="133"/>
        <v>275</v>
      </c>
      <c r="G1061" s="7">
        <f t="shared" si="136"/>
        <v>9</v>
      </c>
      <c r="H1061" s="79" cm="1">
        <f t="array" ref="H1061">INDEX(Archetypes!$F$8:$F$16,$G1061)</f>
        <v>312.60000000000002</v>
      </c>
      <c r="I1061" s="25">
        <f>1*(COUNTIFS($A$18:$A1061,$A1061,$F$18:$F1061,$F1061,$G$18:$G1061,$G1061)=1)</f>
        <v>1</v>
      </c>
      <c r="J1061" s="7">
        <f t="shared" si="130"/>
        <v>1</v>
      </c>
      <c r="K1061">
        <f t="shared" si="134"/>
        <v>1</v>
      </c>
    </row>
    <row r="1062" spans="1:11" x14ac:dyDescent="0.35">
      <c r="A1062" s="3">
        <f t="shared" si="137"/>
        <v>35000</v>
      </c>
      <c r="B1062" s="3">
        <f t="shared" si="131"/>
        <v>180</v>
      </c>
      <c r="C1062" s="38">
        <f t="shared" si="135"/>
        <v>95.890410958904113</v>
      </c>
      <c r="D1062" s="6">
        <f t="shared" si="132"/>
        <v>180</v>
      </c>
      <c r="E1062" s="6"/>
      <c r="F1062" s="6">
        <f t="shared" si="133"/>
        <v>300</v>
      </c>
      <c r="G1062" s="7">
        <f t="shared" si="136"/>
        <v>1</v>
      </c>
      <c r="H1062" s="41" cm="1">
        <f t="array" ref="H1062">INDEX(Archetypes!$F$8:$F$16,$G1062)</f>
        <v>113.9</v>
      </c>
      <c r="I1062" s="25">
        <f>1*(COUNTIFS($A$18:$A1062,$A1062,$F$18:$F1062,$F1062,$G$18:$G1062,$G1062)=1)</f>
        <v>1</v>
      </c>
      <c r="J1062" s="7">
        <f t="shared" si="130"/>
        <v>0</v>
      </c>
      <c r="K1062">
        <f t="shared" si="134"/>
        <v>0</v>
      </c>
    </row>
    <row r="1063" spans="1:11" x14ac:dyDescent="0.35">
      <c r="A1063" s="3">
        <f t="shared" si="137"/>
        <v>35000</v>
      </c>
      <c r="B1063" s="3">
        <f t="shared" si="131"/>
        <v>180</v>
      </c>
      <c r="C1063" s="38">
        <f t="shared" si="135"/>
        <v>95.890410958904113</v>
      </c>
      <c r="D1063" s="6">
        <f t="shared" si="132"/>
        <v>180</v>
      </c>
      <c r="E1063" s="6"/>
      <c r="F1063" s="6">
        <f t="shared" si="133"/>
        <v>300</v>
      </c>
      <c r="G1063" s="7">
        <f t="shared" si="136"/>
        <v>2</v>
      </c>
      <c r="H1063" s="41" cm="1">
        <f t="array" ref="H1063">INDEX(Archetypes!$F$8:$F$16,$G1063)</f>
        <v>137.5</v>
      </c>
      <c r="I1063" s="25">
        <f>1*(COUNTIFS($A$18:$A1063,$A1063,$F$18:$F1063,$F1063,$G$18:$G1063,$G1063)=1)</f>
        <v>1</v>
      </c>
      <c r="J1063" s="7">
        <f t="shared" si="130"/>
        <v>0</v>
      </c>
      <c r="K1063">
        <f t="shared" si="134"/>
        <v>0</v>
      </c>
    </row>
    <row r="1064" spans="1:11" x14ac:dyDescent="0.35">
      <c r="A1064" s="3">
        <f t="shared" si="137"/>
        <v>35000</v>
      </c>
      <c r="B1064" s="3">
        <f t="shared" si="131"/>
        <v>180</v>
      </c>
      <c r="C1064" s="38">
        <f t="shared" si="135"/>
        <v>95.890410958904113</v>
      </c>
      <c r="D1064" s="6">
        <f t="shared" si="132"/>
        <v>180</v>
      </c>
      <c r="E1064" s="6"/>
      <c r="F1064" s="6">
        <f t="shared" si="133"/>
        <v>300</v>
      </c>
      <c r="G1064" s="7">
        <f t="shared" si="136"/>
        <v>3</v>
      </c>
      <c r="H1064" s="41" cm="1">
        <f t="array" ref="H1064">INDEX(Archetypes!$F$8:$F$16,$G1064)</f>
        <v>163.1</v>
      </c>
      <c r="I1064" s="25">
        <f>1*(COUNTIFS($A$18:$A1064,$A1064,$F$18:$F1064,$F1064,$G$18:$G1064,$G1064)=1)</f>
        <v>1</v>
      </c>
      <c r="J1064" s="7">
        <f t="shared" si="130"/>
        <v>0</v>
      </c>
      <c r="K1064">
        <f t="shared" si="134"/>
        <v>0</v>
      </c>
    </row>
    <row r="1065" spans="1:11" x14ac:dyDescent="0.35">
      <c r="A1065" s="3">
        <f t="shared" si="137"/>
        <v>35000</v>
      </c>
      <c r="B1065" s="3">
        <f t="shared" si="131"/>
        <v>180</v>
      </c>
      <c r="C1065" s="38">
        <f t="shared" si="135"/>
        <v>95.890410958904113</v>
      </c>
      <c r="D1065" s="6">
        <f t="shared" si="132"/>
        <v>180</v>
      </c>
      <c r="E1065" s="6"/>
      <c r="F1065" s="6">
        <f t="shared" si="133"/>
        <v>300</v>
      </c>
      <c r="G1065" s="7">
        <f t="shared" si="136"/>
        <v>4</v>
      </c>
      <c r="H1065" s="41" cm="1">
        <f t="array" ref="H1065">INDEX(Archetypes!$F$8:$F$16,$G1065)</f>
        <v>188.9</v>
      </c>
      <c r="I1065" s="25">
        <f>1*(COUNTIFS($A$18:$A1065,$A1065,$F$18:$F1065,$F1065,$G$18:$G1065,$G1065)=1)</f>
        <v>1</v>
      </c>
      <c r="J1065" s="7">
        <f t="shared" si="130"/>
        <v>0</v>
      </c>
      <c r="K1065">
        <f t="shared" si="134"/>
        <v>0</v>
      </c>
    </row>
    <row r="1066" spans="1:11" x14ac:dyDescent="0.35">
      <c r="A1066" s="3">
        <f t="shared" si="137"/>
        <v>35000</v>
      </c>
      <c r="B1066" s="3">
        <f t="shared" si="131"/>
        <v>180</v>
      </c>
      <c r="C1066" s="38">
        <f t="shared" si="135"/>
        <v>95.890410958904113</v>
      </c>
      <c r="D1066" s="6">
        <f t="shared" si="132"/>
        <v>180</v>
      </c>
      <c r="E1066" s="6"/>
      <c r="F1066" s="6">
        <f t="shared" si="133"/>
        <v>300</v>
      </c>
      <c r="G1066" s="7">
        <f t="shared" si="136"/>
        <v>5</v>
      </c>
      <c r="H1066" s="41" cm="1">
        <f t="array" ref="H1066">INDEX(Archetypes!$F$8:$F$16,$G1066)</f>
        <v>213.7</v>
      </c>
      <c r="I1066" s="25">
        <f>1*(COUNTIFS($A$18:$A1066,$A1066,$F$18:$F1066,$F1066,$G$18:$G1066,$G1066)=1)</f>
        <v>1</v>
      </c>
      <c r="J1066" s="7">
        <f t="shared" si="130"/>
        <v>0</v>
      </c>
      <c r="K1066">
        <f t="shared" si="134"/>
        <v>0</v>
      </c>
    </row>
    <row r="1067" spans="1:11" x14ac:dyDescent="0.35">
      <c r="A1067" s="3">
        <f t="shared" si="137"/>
        <v>35000</v>
      </c>
      <c r="B1067" s="3">
        <f t="shared" si="131"/>
        <v>180</v>
      </c>
      <c r="C1067" s="38">
        <f t="shared" si="135"/>
        <v>95.890410958904113</v>
      </c>
      <c r="D1067" s="6">
        <f t="shared" si="132"/>
        <v>180</v>
      </c>
      <c r="E1067" s="6"/>
      <c r="F1067" s="6">
        <f t="shared" si="133"/>
        <v>300</v>
      </c>
      <c r="G1067" s="7">
        <f t="shared" si="136"/>
        <v>6</v>
      </c>
      <c r="H1067" s="41" cm="1">
        <f t="array" ref="H1067">INDEX(Archetypes!$F$8:$F$16,$G1067)</f>
        <v>239.1</v>
      </c>
      <c r="I1067" s="25">
        <f>1*(COUNTIFS($A$18:$A1067,$A1067,$F$18:$F1067,$F1067,$G$18:$G1067,$G1067)=1)</f>
        <v>1</v>
      </c>
      <c r="J1067" s="7">
        <f t="shared" si="130"/>
        <v>0</v>
      </c>
      <c r="K1067">
        <f t="shared" si="134"/>
        <v>0</v>
      </c>
    </row>
    <row r="1068" spans="1:11" x14ac:dyDescent="0.35">
      <c r="A1068" s="3">
        <f t="shared" si="137"/>
        <v>35000</v>
      </c>
      <c r="B1068" s="3">
        <f t="shared" si="131"/>
        <v>180</v>
      </c>
      <c r="C1068" s="38">
        <f t="shared" si="135"/>
        <v>95.890410958904113</v>
      </c>
      <c r="D1068" s="6">
        <f t="shared" si="132"/>
        <v>180</v>
      </c>
      <c r="E1068" s="6"/>
      <c r="F1068" s="6">
        <f t="shared" si="133"/>
        <v>300</v>
      </c>
      <c r="G1068" s="7">
        <f t="shared" si="136"/>
        <v>7</v>
      </c>
      <c r="H1068" s="41" cm="1">
        <f t="array" ref="H1068">INDEX(Archetypes!$F$8:$F$16,$G1068)</f>
        <v>262.60000000000002</v>
      </c>
      <c r="I1068" s="25">
        <f>1*(COUNTIFS($A$18:$A1068,$A1068,$F$18:$F1068,$F1068,$G$18:$G1068,$G1068)=1)</f>
        <v>1</v>
      </c>
      <c r="J1068" s="7">
        <f t="shared" si="130"/>
        <v>0</v>
      </c>
      <c r="K1068">
        <f t="shared" si="134"/>
        <v>0</v>
      </c>
    </row>
    <row r="1069" spans="1:11" x14ac:dyDescent="0.35">
      <c r="A1069" s="3">
        <f t="shared" si="137"/>
        <v>35000</v>
      </c>
      <c r="B1069" s="3">
        <f t="shared" si="131"/>
        <v>180</v>
      </c>
      <c r="C1069" s="38">
        <f t="shared" si="135"/>
        <v>95.890410958904113</v>
      </c>
      <c r="D1069" s="6">
        <f t="shared" si="132"/>
        <v>180</v>
      </c>
      <c r="E1069" s="6"/>
      <c r="F1069" s="6">
        <f t="shared" si="133"/>
        <v>300</v>
      </c>
      <c r="G1069" s="7">
        <f t="shared" si="136"/>
        <v>8</v>
      </c>
      <c r="H1069" s="41" cm="1">
        <f t="array" ref="H1069">INDEX(Archetypes!$F$8:$F$16,$G1069)</f>
        <v>285.8</v>
      </c>
      <c r="I1069" s="25">
        <f>1*(COUNTIFS($A$18:$A1069,$A1069,$F$18:$F1069,$F1069,$G$18:$G1069,$G1069)=1)</f>
        <v>1</v>
      </c>
      <c r="J1069" s="7">
        <f t="shared" si="130"/>
        <v>0</v>
      </c>
      <c r="K1069">
        <f t="shared" si="134"/>
        <v>0</v>
      </c>
    </row>
    <row r="1070" spans="1:11" x14ac:dyDescent="0.35">
      <c r="A1070" s="3">
        <f t="shared" si="137"/>
        <v>35000</v>
      </c>
      <c r="B1070" s="3">
        <f t="shared" si="131"/>
        <v>180</v>
      </c>
      <c r="C1070" s="38">
        <f t="shared" si="135"/>
        <v>95.890410958904113</v>
      </c>
      <c r="D1070" s="6">
        <f t="shared" si="132"/>
        <v>180</v>
      </c>
      <c r="E1070" s="6"/>
      <c r="F1070" s="6">
        <f t="shared" si="133"/>
        <v>300</v>
      </c>
      <c r="G1070" s="7">
        <f t="shared" si="136"/>
        <v>9</v>
      </c>
      <c r="H1070" s="79" cm="1">
        <f t="array" ref="H1070">INDEX(Archetypes!$F$8:$F$16,$G1070)</f>
        <v>312.60000000000002</v>
      </c>
      <c r="I1070" s="25">
        <f>1*(COUNTIFS($A$18:$A1070,$A1070,$F$18:$F1070,$F1070,$G$18:$G1070,$G1070)=1)</f>
        <v>1</v>
      </c>
      <c r="J1070" s="7">
        <f t="shared" si="130"/>
        <v>1</v>
      </c>
      <c r="K1070">
        <f t="shared" si="134"/>
        <v>1</v>
      </c>
    </row>
    <row r="1071" spans="1:11" x14ac:dyDescent="0.35">
      <c r="A1071" s="3">
        <f t="shared" si="137"/>
        <v>37500</v>
      </c>
      <c r="B1071" s="3">
        <f t="shared" si="131"/>
        <v>60</v>
      </c>
      <c r="C1071" s="38">
        <f t="shared" si="135"/>
        <v>102.73972602739725</v>
      </c>
      <c r="D1071" s="6">
        <f t="shared" si="132"/>
        <v>102.7</v>
      </c>
      <c r="E1071" s="6"/>
      <c r="F1071" s="6">
        <f t="shared" si="133"/>
        <v>171.2</v>
      </c>
      <c r="G1071" s="7">
        <f t="shared" si="136"/>
        <v>1</v>
      </c>
      <c r="H1071" s="41" cm="1">
        <f t="array" ref="H1071">INDEX(Archetypes!$F$8:$F$16,$G1071)</f>
        <v>113.9</v>
      </c>
      <c r="I1071" s="25">
        <f>1*(COUNTIFS($A$18:$A1071,$A1071,$F$18:$F1071,$F1071,$G$18:$G1071,$G1071)=1)</f>
        <v>1</v>
      </c>
      <c r="J1071" s="7">
        <f t="shared" si="130"/>
        <v>0</v>
      </c>
      <c r="K1071">
        <f t="shared" si="134"/>
        <v>0</v>
      </c>
    </row>
    <row r="1072" spans="1:11" x14ac:dyDescent="0.35">
      <c r="A1072" s="3">
        <f t="shared" si="137"/>
        <v>37500</v>
      </c>
      <c r="B1072" s="3">
        <f t="shared" si="131"/>
        <v>60</v>
      </c>
      <c r="C1072" s="38">
        <f t="shared" si="135"/>
        <v>102.73972602739725</v>
      </c>
      <c r="D1072" s="6">
        <f t="shared" si="132"/>
        <v>102.7</v>
      </c>
      <c r="E1072" s="6"/>
      <c r="F1072" s="6">
        <f t="shared" si="133"/>
        <v>171.2</v>
      </c>
      <c r="G1072" s="7">
        <f t="shared" si="136"/>
        <v>2</v>
      </c>
      <c r="H1072" s="41" cm="1">
        <f t="array" ref="H1072">INDEX(Archetypes!$F$8:$F$16,$G1072)</f>
        <v>137.5</v>
      </c>
      <c r="I1072" s="25">
        <f>1*(COUNTIFS($A$18:$A1072,$A1072,$F$18:$F1072,$F1072,$G$18:$G1072,$G1072)=1)</f>
        <v>1</v>
      </c>
      <c r="J1072" s="7">
        <f t="shared" si="130"/>
        <v>0</v>
      </c>
      <c r="K1072">
        <f t="shared" si="134"/>
        <v>0</v>
      </c>
    </row>
    <row r="1073" spans="1:11" x14ac:dyDescent="0.35">
      <c r="A1073" s="3">
        <f t="shared" si="137"/>
        <v>37500</v>
      </c>
      <c r="B1073" s="3">
        <f t="shared" si="131"/>
        <v>60</v>
      </c>
      <c r="C1073" s="38">
        <f t="shared" si="135"/>
        <v>102.73972602739725</v>
      </c>
      <c r="D1073" s="6">
        <f t="shared" si="132"/>
        <v>102.7</v>
      </c>
      <c r="E1073" s="6"/>
      <c r="F1073" s="6">
        <f t="shared" si="133"/>
        <v>171.2</v>
      </c>
      <c r="G1073" s="7">
        <f t="shared" si="136"/>
        <v>3</v>
      </c>
      <c r="H1073" s="41" cm="1">
        <f t="array" ref="H1073">INDEX(Archetypes!$F$8:$F$16,$G1073)</f>
        <v>163.1</v>
      </c>
      <c r="I1073" s="25">
        <f>1*(COUNTIFS($A$18:$A1073,$A1073,$F$18:$F1073,$F1073,$G$18:$G1073,$G1073)=1)</f>
        <v>1</v>
      </c>
      <c r="J1073" s="7">
        <f t="shared" si="130"/>
        <v>0</v>
      </c>
      <c r="K1073">
        <f t="shared" si="134"/>
        <v>0</v>
      </c>
    </row>
    <row r="1074" spans="1:11" x14ac:dyDescent="0.35">
      <c r="A1074" s="3">
        <f t="shared" si="137"/>
        <v>37500</v>
      </c>
      <c r="B1074" s="3">
        <f t="shared" si="131"/>
        <v>60</v>
      </c>
      <c r="C1074" s="38">
        <f t="shared" si="135"/>
        <v>102.73972602739725</v>
      </c>
      <c r="D1074" s="6">
        <f t="shared" si="132"/>
        <v>102.7</v>
      </c>
      <c r="E1074" s="6"/>
      <c r="F1074" s="6">
        <f t="shared" si="133"/>
        <v>171.2</v>
      </c>
      <c r="G1074" s="7">
        <f t="shared" si="136"/>
        <v>4</v>
      </c>
      <c r="H1074" s="79" cm="1">
        <f t="array" ref="H1074">INDEX(Archetypes!$F$8:$F$16,$G1074)</f>
        <v>188.9</v>
      </c>
      <c r="I1074" s="25">
        <f>1*(COUNTIFS($A$18:$A1074,$A1074,$F$18:$F1074,$F1074,$G$18:$G1074,$G1074)=1)</f>
        <v>1</v>
      </c>
      <c r="J1074" s="7">
        <f t="shared" si="130"/>
        <v>1</v>
      </c>
      <c r="K1074">
        <f t="shared" si="134"/>
        <v>1</v>
      </c>
    </row>
    <row r="1075" spans="1:11" x14ac:dyDescent="0.35">
      <c r="A1075" s="3">
        <f t="shared" si="137"/>
        <v>37500</v>
      </c>
      <c r="B1075" s="3">
        <f t="shared" si="131"/>
        <v>60</v>
      </c>
      <c r="C1075" s="38">
        <f t="shared" si="135"/>
        <v>102.73972602739725</v>
      </c>
      <c r="D1075" s="6">
        <f t="shared" si="132"/>
        <v>102.7</v>
      </c>
      <c r="E1075" s="6"/>
      <c r="F1075" s="6">
        <f t="shared" si="133"/>
        <v>171.2</v>
      </c>
      <c r="G1075" s="7">
        <f t="shared" si="136"/>
        <v>5</v>
      </c>
      <c r="H1075" s="79" cm="1">
        <f t="array" ref="H1075">INDEX(Archetypes!$F$8:$F$16,$G1075)</f>
        <v>213.7</v>
      </c>
      <c r="I1075" s="25">
        <f>1*(COUNTIFS($A$18:$A1075,$A1075,$F$18:$F1075,$F1075,$G$18:$G1075,$G1075)=1)</f>
        <v>1</v>
      </c>
      <c r="J1075" s="7">
        <f t="shared" si="130"/>
        <v>1</v>
      </c>
      <c r="K1075">
        <f t="shared" si="134"/>
        <v>1</v>
      </c>
    </row>
    <row r="1076" spans="1:11" x14ac:dyDescent="0.35">
      <c r="A1076" s="3">
        <f t="shared" si="137"/>
        <v>37500</v>
      </c>
      <c r="B1076" s="3">
        <f t="shared" si="131"/>
        <v>60</v>
      </c>
      <c r="C1076" s="38">
        <f t="shared" si="135"/>
        <v>102.73972602739725</v>
      </c>
      <c r="D1076" s="6">
        <f t="shared" si="132"/>
        <v>102.7</v>
      </c>
      <c r="E1076" s="6"/>
      <c r="F1076" s="6">
        <f t="shared" si="133"/>
        <v>171.2</v>
      </c>
      <c r="G1076" s="7">
        <f t="shared" si="136"/>
        <v>6</v>
      </c>
      <c r="H1076" s="79" cm="1">
        <f t="array" ref="H1076">INDEX(Archetypes!$F$8:$F$16,$G1076)</f>
        <v>239.1</v>
      </c>
      <c r="I1076" s="25">
        <f>1*(COUNTIFS($A$18:$A1076,$A1076,$F$18:$F1076,$F1076,$G$18:$G1076,$G1076)=1)</f>
        <v>1</v>
      </c>
      <c r="J1076" s="7">
        <f t="shared" si="130"/>
        <v>1</v>
      </c>
      <c r="K1076">
        <f t="shared" si="134"/>
        <v>1</v>
      </c>
    </row>
    <row r="1077" spans="1:11" x14ac:dyDescent="0.35">
      <c r="A1077" s="3">
        <f t="shared" si="137"/>
        <v>37500</v>
      </c>
      <c r="B1077" s="3">
        <f t="shared" si="131"/>
        <v>60</v>
      </c>
      <c r="C1077" s="38">
        <f t="shared" si="135"/>
        <v>102.73972602739725</v>
      </c>
      <c r="D1077" s="6">
        <f t="shared" si="132"/>
        <v>102.7</v>
      </c>
      <c r="E1077" s="6"/>
      <c r="F1077" s="6">
        <f t="shared" si="133"/>
        <v>171.2</v>
      </c>
      <c r="G1077" s="7">
        <f t="shared" si="136"/>
        <v>7</v>
      </c>
      <c r="H1077" s="79" cm="1">
        <f t="array" ref="H1077">INDEX(Archetypes!$F$8:$F$16,$G1077)</f>
        <v>262.60000000000002</v>
      </c>
      <c r="I1077" s="25">
        <f>1*(COUNTIFS($A$18:$A1077,$A1077,$F$18:$F1077,$F1077,$G$18:$G1077,$G1077)=1)</f>
        <v>1</v>
      </c>
      <c r="J1077" s="7">
        <f t="shared" si="130"/>
        <v>1</v>
      </c>
      <c r="K1077">
        <f t="shared" si="134"/>
        <v>1</v>
      </c>
    </row>
    <row r="1078" spans="1:11" x14ac:dyDescent="0.35">
      <c r="A1078" s="3">
        <f t="shared" si="137"/>
        <v>37500</v>
      </c>
      <c r="B1078" s="3">
        <f t="shared" si="131"/>
        <v>60</v>
      </c>
      <c r="C1078" s="38">
        <f t="shared" si="135"/>
        <v>102.73972602739725</v>
      </c>
      <c r="D1078" s="6">
        <f t="shared" si="132"/>
        <v>102.7</v>
      </c>
      <c r="E1078" s="6"/>
      <c r="F1078" s="6">
        <f t="shared" si="133"/>
        <v>171.2</v>
      </c>
      <c r="G1078" s="7">
        <f t="shared" si="136"/>
        <v>8</v>
      </c>
      <c r="H1078" s="79" cm="1">
        <f t="array" ref="H1078">INDEX(Archetypes!$F$8:$F$16,$G1078)</f>
        <v>285.8</v>
      </c>
      <c r="I1078" s="25">
        <f>1*(COUNTIFS($A$18:$A1078,$A1078,$F$18:$F1078,$F1078,$G$18:$G1078,$G1078)=1)</f>
        <v>1</v>
      </c>
      <c r="J1078" s="7">
        <f t="shared" si="130"/>
        <v>1</v>
      </c>
      <c r="K1078">
        <f t="shared" si="134"/>
        <v>1</v>
      </c>
    </row>
    <row r="1079" spans="1:11" x14ac:dyDescent="0.35">
      <c r="A1079" s="3">
        <f t="shared" si="137"/>
        <v>37500</v>
      </c>
      <c r="B1079" s="3">
        <f t="shared" si="131"/>
        <v>60</v>
      </c>
      <c r="C1079" s="38">
        <f t="shared" si="135"/>
        <v>102.73972602739725</v>
      </c>
      <c r="D1079" s="6">
        <f t="shared" si="132"/>
        <v>102.7</v>
      </c>
      <c r="E1079" s="6"/>
      <c r="F1079" s="6">
        <f t="shared" si="133"/>
        <v>171.2</v>
      </c>
      <c r="G1079" s="7">
        <f t="shared" si="136"/>
        <v>9</v>
      </c>
      <c r="H1079" s="79" cm="1">
        <f t="array" ref="H1079">INDEX(Archetypes!$F$8:$F$16,$G1079)</f>
        <v>312.60000000000002</v>
      </c>
      <c r="I1079" s="25">
        <f>1*(COUNTIFS($A$18:$A1079,$A1079,$F$18:$F1079,$F1079,$G$18:$G1079,$G1079)=1)</f>
        <v>1</v>
      </c>
      <c r="J1079" s="7">
        <f t="shared" si="130"/>
        <v>1</v>
      </c>
      <c r="K1079">
        <f t="shared" si="134"/>
        <v>1</v>
      </c>
    </row>
    <row r="1080" spans="1:11" x14ac:dyDescent="0.35">
      <c r="A1080" s="3">
        <f t="shared" si="137"/>
        <v>37500</v>
      </c>
      <c r="B1080" s="3">
        <f t="shared" si="131"/>
        <v>75</v>
      </c>
      <c r="C1080" s="38">
        <f t="shared" si="135"/>
        <v>102.73972602739725</v>
      </c>
      <c r="D1080" s="6">
        <f t="shared" si="132"/>
        <v>102.7</v>
      </c>
      <c r="E1080" s="6"/>
      <c r="F1080" s="6">
        <f t="shared" si="133"/>
        <v>171.2</v>
      </c>
      <c r="G1080" s="7">
        <f t="shared" si="136"/>
        <v>1</v>
      </c>
      <c r="H1080" s="41" cm="1">
        <f t="array" ref="H1080">INDEX(Archetypes!$F$8:$F$16,$G1080)</f>
        <v>113.9</v>
      </c>
      <c r="I1080" s="25">
        <f>1*(COUNTIFS($A$18:$A1080,$A1080,$F$18:$F1080,$F1080,$G$18:$G1080,$G1080)=1)</f>
        <v>0</v>
      </c>
      <c r="J1080" s="7">
        <f t="shared" si="130"/>
        <v>0</v>
      </c>
      <c r="K1080">
        <f t="shared" si="134"/>
        <v>0</v>
      </c>
    </row>
    <row r="1081" spans="1:11" x14ac:dyDescent="0.35">
      <c r="A1081" s="3">
        <f t="shared" si="137"/>
        <v>37500</v>
      </c>
      <c r="B1081" s="3">
        <f t="shared" si="131"/>
        <v>75</v>
      </c>
      <c r="C1081" s="38">
        <f t="shared" si="135"/>
        <v>102.73972602739725</v>
      </c>
      <c r="D1081" s="6">
        <f t="shared" si="132"/>
        <v>102.7</v>
      </c>
      <c r="E1081" s="6"/>
      <c r="F1081" s="6">
        <f t="shared" si="133"/>
        <v>171.2</v>
      </c>
      <c r="G1081" s="7">
        <f t="shared" si="136"/>
        <v>2</v>
      </c>
      <c r="H1081" s="41" cm="1">
        <f t="array" ref="H1081">INDEX(Archetypes!$F$8:$F$16,$G1081)</f>
        <v>137.5</v>
      </c>
      <c r="I1081" s="25">
        <f>1*(COUNTIFS($A$18:$A1081,$A1081,$F$18:$F1081,$F1081,$G$18:$G1081,$G1081)=1)</f>
        <v>0</v>
      </c>
      <c r="J1081" s="7">
        <f t="shared" si="130"/>
        <v>0</v>
      </c>
      <c r="K1081">
        <f t="shared" si="134"/>
        <v>0</v>
      </c>
    </row>
    <row r="1082" spans="1:11" x14ac:dyDescent="0.35">
      <c r="A1082" s="3">
        <f t="shared" si="137"/>
        <v>37500</v>
      </c>
      <c r="B1082" s="3">
        <f t="shared" si="131"/>
        <v>75</v>
      </c>
      <c r="C1082" s="38">
        <f t="shared" si="135"/>
        <v>102.73972602739725</v>
      </c>
      <c r="D1082" s="6">
        <f t="shared" si="132"/>
        <v>102.7</v>
      </c>
      <c r="E1082" s="6"/>
      <c r="F1082" s="6">
        <f t="shared" si="133"/>
        <v>171.2</v>
      </c>
      <c r="G1082" s="7">
        <f t="shared" si="136"/>
        <v>3</v>
      </c>
      <c r="H1082" s="41" cm="1">
        <f t="array" ref="H1082">INDEX(Archetypes!$F$8:$F$16,$G1082)</f>
        <v>163.1</v>
      </c>
      <c r="I1082" s="25">
        <f>1*(COUNTIFS($A$18:$A1082,$A1082,$F$18:$F1082,$F1082,$G$18:$G1082,$G1082)=1)</f>
        <v>0</v>
      </c>
      <c r="J1082" s="7">
        <f t="shared" si="130"/>
        <v>0</v>
      </c>
      <c r="K1082">
        <f t="shared" si="134"/>
        <v>0</v>
      </c>
    </row>
    <row r="1083" spans="1:11" x14ac:dyDescent="0.35">
      <c r="A1083" s="3">
        <f t="shared" si="137"/>
        <v>37500</v>
      </c>
      <c r="B1083" s="3">
        <f t="shared" si="131"/>
        <v>75</v>
      </c>
      <c r="C1083" s="38">
        <f t="shared" si="135"/>
        <v>102.73972602739725</v>
      </c>
      <c r="D1083" s="6">
        <f t="shared" si="132"/>
        <v>102.7</v>
      </c>
      <c r="E1083" s="6"/>
      <c r="F1083" s="6">
        <f t="shared" si="133"/>
        <v>171.2</v>
      </c>
      <c r="G1083" s="7">
        <f t="shared" si="136"/>
        <v>4</v>
      </c>
      <c r="H1083" s="41" cm="1">
        <f t="array" ref="H1083">INDEX(Archetypes!$F$8:$F$16,$G1083)</f>
        <v>188.9</v>
      </c>
      <c r="I1083" s="25">
        <f>1*(COUNTIFS($A$18:$A1083,$A1083,$F$18:$F1083,$F1083,$G$18:$G1083,$G1083)=1)</f>
        <v>0</v>
      </c>
      <c r="J1083" s="7">
        <f t="shared" si="130"/>
        <v>1</v>
      </c>
      <c r="K1083">
        <f t="shared" si="134"/>
        <v>0</v>
      </c>
    </row>
    <row r="1084" spans="1:11" x14ac:dyDescent="0.35">
      <c r="A1084" s="3">
        <f t="shared" si="137"/>
        <v>37500</v>
      </c>
      <c r="B1084" s="3">
        <f t="shared" si="131"/>
        <v>75</v>
      </c>
      <c r="C1084" s="38">
        <f t="shared" si="135"/>
        <v>102.73972602739725</v>
      </c>
      <c r="D1084" s="6">
        <f t="shared" si="132"/>
        <v>102.7</v>
      </c>
      <c r="E1084" s="6"/>
      <c r="F1084" s="6">
        <f t="shared" si="133"/>
        <v>171.2</v>
      </c>
      <c r="G1084" s="7">
        <f t="shared" si="136"/>
        <v>5</v>
      </c>
      <c r="H1084" s="41" cm="1">
        <f t="array" ref="H1084">INDEX(Archetypes!$F$8:$F$16,$G1084)</f>
        <v>213.7</v>
      </c>
      <c r="I1084" s="25">
        <f>1*(COUNTIFS($A$18:$A1084,$A1084,$F$18:$F1084,$F1084,$G$18:$G1084,$G1084)=1)</f>
        <v>0</v>
      </c>
      <c r="J1084" s="7">
        <f t="shared" si="130"/>
        <v>1</v>
      </c>
      <c r="K1084">
        <f t="shared" si="134"/>
        <v>0</v>
      </c>
    </row>
    <row r="1085" spans="1:11" x14ac:dyDescent="0.35">
      <c r="A1085" s="3">
        <f t="shared" si="137"/>
        <v>37500</v>
      </c>
      <c r="B1085" s="3">
        <f t="shared" si="131"/>
        <v>75</v>
      </c>
      <c r="C1085" s="38">
        <f t="shared" si="135"/>
        <v>102.73972602739725</v>
      </c>
      <c r="D1085" s="6">
        <f t="shared" si="132"/>
        <v>102.7</v>
      </c>
      <c r="E1085" s="6"/>
      <c r="F1085" s="6">
        <f t="shared" si="133"/>
        <v>171.2</v>
      </c>
      <c r="G1085" s="7">
        <f t="shared" si="136"/>
        <v>6</v>
      </c>
      <c r="H1085" s="41" cm="1">
        <f t="array" ref="H1085">INDEX(Archetypes!$F$8:$F$16,$G1085)</f>
        <v>239.1</v>
      </c>
      <c r="I1085" s="25">
        <f>1*(COUNTIFS($A$18:$A1085,$A1085,$F$18:$F1085,$F1085,$G$18:$G1085,$G1085)=1)</f>
        <v>0</v>
      </c>
      <c r="J1085" s="7">
        <f t="shared" si="130"/>
        <v>1</v>
      </c>
      <c r="K1085">
        <f t="shared" si="134"/>
        <v>0</v>
      </c>
    </row>
    <row r="1086" spans="1:11" x14ac:dyDescent="0.35">
      <c r="A1086" s="3">
        <f t="shared" si="137"/>
        <v>37500</v>
      </c>
      <c r="B1086" s="3">
        <f t="shared" si="131"/>
        <v>75</v>
      </c>
      <c r="C1086" s="38">
        <f t="shared" si="135"/>
        <v>102.73972602739725</v>
      </c>
      <c r="D1086" s="6">
        <f t="shared" si="132"/>
        <v>102.7</v>
      </c>
      <c r="E1086" s="6"/>
      <c r="F1086" s="6">
        <f t="shared" si="133"/>
        <v>171.2</v>
      </c>
      <c r="G1086" s="7">
        <f t="shared" si="136"/>
        <v>7</v>
      </c>
      <c r="H1086" s="41" cm="1">
        <f t="array" ref="H1086">INDEX(Archetypes!$F$8:$F$16,$G1086)</f>
        <v>262.60000000000002</v>
      </c>
      <c r="I1086" s="25">
        <f>1*(COUNTIFS($A$18:$A1086,$A1086,$F$18:$F1086,$F1086,$G$18:$G1086,$G1086)=1)</f>
        <v>0</v>
      </c>
      <c r="J1086" s="7">
        <f t="shared" si="130"/>
        <v>1</v>
      </c>
      <c r="K1086">
        <f t="shared" si="134"/>
        <v>0</v>
      </c>
    </row>
    <row r="1087" spans="1:11" x14ac:dyDescent="0.35">
      <c r="A1087" s="3">
        <f t="shared" si="137"/>
        <v>37500</v>
      </c>
      <c r="B1087" s="3">
        <f t="shared" si="131"/>
        <v>75</v>
      </c>
      <c r="C1087" s="38">
        <f t="shared" si="135"/>
        <v>102.73972602739725</v>
      </c>
      <c r="D1087" s="6">
        <f t="shared" si="132"/>
        <v>102.7</v>
      </c>
      <c r="E1087" s="6"/>
      <c r="F1087" s="6">
        <f t="shared" si="133"/>
        <v>171.2</v>
      </c>
      <c r="G1087" s="7">
        <f t="shared" si="136"/>
        <v>8</v>
      </c>
      <c r="H1087" s="41" cm="1">
        <f t="array" ref="H1087">INDEX(Archetypes!$F$8:$F$16,$G1087)</f>
        <v>285.8</v>
      </c>
      <c r="I1087" s="25">
        <f>1*(COUNTIFS($A$18:$A1087,$A1087,$F$18:$F1087,$F1087,$G$18:$G1087,$G1087)=1)</f>
        <v>0</v>
      </c>
      <c r="J1087" s="7">
        <f t="shared" si="130"/>
        <v>1</v>
      </c>
      <c r="K1087">
        <f t="shared" si="134"/>
        <v>0</v>
      </c>
    </row>
    <row r="1088" spans="1:11" x14ac:dyDescent="0.35">
      <c r="A1088" s="3">
        <f t="shared" si="137"/>
        <v>37500</v>
      </c>
      <c r="B1088" s="3">
        <f t="shared" si="131"/>
        <v>75</v>
      </c>
      <c r="C1088" s="38">
        <f t="shared" si="135"/>
        <v>102.73972602739725</v>
      </c>
      <c r="D1088" s="6">
        <f t="shared" si="132"/>
        <v>102.7</v>
      </c>
      <c r="E1088" s="6"/>
      <c r="F1088" s="6">
        <f t="shared" si="133"/>
        <v>171.2</v>
      </c>
      <c r="G1088" s="7">
        <f t="shared" si="136"/>
        <v>9</v>
      </c>
      <c r="H1088" s="41" cm="1">
        <f t="array" ref="H1088">INDEX(Archetypes!$F$8:$F$16,$G1088)</f>
        <v>312.60000000000002</v>
      </c>
      <c r="I1088" s="25">
        <f>1*(COUNTIFS($A$18:$A1088,$A1088,$F$18:$F1088,$F1088,$G$18:$G1088,$G1088)=1)</f>
        <v>0</v>
      </c>
      <c r="J1088" s="7">
        <f t="shared" si="130"/>
        <v>1</v>
      </c>
      <c r="K1088">
        <f t="shared" si="134"/>
        <v>0</v>
      </c>
    </row>
    <row r="1089" spans="1:11" x14ac:dyDescent="0.35">
      <c r="A1089" s="3">
        <f t="shared" si="137"/>
        <v>37500</v>
      </c>
      <c r="B1089" s="3">
        <f t="shared" si="131"/>
        <v>90</v>
      </c>
      <c r="C1089" s="38">
        <f t="shared" si="135"/>
        <v>102.73972602739725</v>
      </c>
      <c r="D1089" s="6">
        <f t="shared" si="132"/>
        <v>102.7</v>
      </c>
      <c r="E1089" s="6"/>
      <c r="F1089" s="6">
        <f t="shared" si="133"/>
        <v>171.2</v>
      </c>
      <c r="G1089" s="7">
        <f t="shared" si="136"/>
        <v>1</v>
      </c>
      <c r="H1089" s="41" cm="1">
        <f t="array" ref="H1089">INDEX(Archetypes!$F$8:$F$16,$G1089)</f>
        <v>113.9</v>
      </c>
      <c r="I1089" s="25">
        <f>1*(COUNTIFS($A$18:$A1089,$A1089,$F$18:$F1089,$F1089,$G$18:$G1089,$G1089)=1)</f>
        <v>0</v>
      </c>
      <c r="J1089" s="7">
        <f t="shared" si="130"/>
        <v>0</v>
      </c>
      <c r="K1089">
        <f t="shared" si="134"/>
        <v>0</v>
      </c>
    </row>
    <row r="1090" spans="1:11" x14ac:dyDescent="0.35">
      <c r="A1090" s="3">
        <f t="shared" si="137"/>
        <v>37500</v>
      </c>
      <c r="B1090" s="3">
        <f t="shared" si="131"/>
        <v>90</v>
      </c>
      <c r="C1090" s="38">
        <f t="shared" si="135"/>
        <v>102.73972602739725</v>
      </c>
      <c r="D1090" s="6">
        <f t="shared" si="132"/>
        <v>102.7</v>
      </c>
      <c r="E1090" s="6"/>
      <c r="F1090" s="6">
        <f t="shared" si="133"/>
        <v>171.2</v>
      </c>
      <c r="G1090" s="7">
        <f t="shared" si="136"/>
        <v>2</v>
      </c>
      <c r="H1090" s="41" cm="1">
        <f t="array" ref="H1090">INDEX(Archetypes!$F$8:$F$16,$G1090)</f>
        <v>137.5</v>
      </c>
      <c r="I1090" s="25">
        <f>1*(COUNTIFS($A$18:$A1090,$A1090,$F$18:$F1090,$F1090,$G$18:$G1090,$G1090)=1)</f>
        <v>0</v>
      </c>
      <c r="J1090" s="7">
        <f t="shared" si="130"/>
        <v>0</v>
      </c>
      <c r="K1090">
        <f t="shared" si="134"/>
        <v>0</v>
      </c>
    </row>
    <row r="1091" spans="1:11" x14ac:dyDescent="0.35">
      <c r="A1091" s="3">
        <f t="shared" si="137"/>
        <v>37500</v>
      </c>
      <c r="B1091" s="3">
        <f t="shared" si="131"/>
        <v>90</v>
      </c>
      <c r="C1091" s="38">
        <f t="shared" si="135"/>
        <v>102.73972602739725</v>
      </c>
      <c r="D1091" s="6">
        <f t="shared" si="132"/>
        <v>102.7</v>
      </c>
      <c r="E1091" s="6"/>
      <c r="F1091" s="6">
        <f t="shared" si="133"/>
        <v>171.2</v>
      </c>
      <c r="G1091" s="7">
        <f t="shared" si="136"/>
        <v>3</v>
      </c>
      <c r="H1091" s="41" cm="1">
        <f t="array" ref="H1091">INDEX(Archetypes!$F$8:$F$16,$G1091)</f>
        <v>163.1</v>
      </c>
      <c r="I1091" s="25">
        <f>1*(COUNTIFS($A$18:$A1091,$A1091,$F$18:$F1091,$F1091,$G$18:$G1091,$G1091)=1)</f>
        <v>0</v>
      </c>
      <c r="J1091" s="7">
        <f t="shared" si="130"/>
        <v>0</v>
      </c>
      <c r="K1091">
        <f t="shared" si="134"/>
        <v>0</v>
      </c>
    </row>
    <row r="1092" spans="1:11" x14ac:dyDescent="0.35">
      <c r="A1092" s="3">
        <f t="shared" si="137"/>
        <v>37500</v>
      </c>
      <c r="B1092" s="3">
        <f t="shared" si="131"/>
        <v>90</v>
      </c>
      <c r="C1092" s="38">
        <f t="shared" si="135"/>
        <v>102.73972602739725</v>
      </c>
      <c r="D1092" s="6">
        <f t="shared" si="132"/>
        <v>102.7</v>
      </c>
      <c r="E1092" s="6"/>
      <c r="F1092" s="6">
        <f t="shared" si="133"/>
        <v>171.2</v>
      </c>
      <c r="G1092" s="7">
        <f t="shared" si="136"/>
        <v>4</v>
      </c>
      <c r="H1092" s="41" cm="1">
        <f t="array" ref="H1092">INDEX(Archetypes!$F$8:$F$16,$G1092)</f>
        <v>188.9</v>
      </c>
      <c r="I1092" s="25">
        <f>1*(COUNTIFS($A$18:$A1092,$A1092,$F$18:$F1092,$F1092,$G$18:$G1092,$G1092)=1)</f>
        <v>0</v>
      </c>
      <c r="J1092" s="7">
        <f t="shared" si="130"/>
        <v>1</v>
      </c>
      <c r="K1092">
        <f t="shared" si="134"/>
        <v>0</v>
      </c>
    </row>
    <row r="1093" spans="1:11" x14ac:dyDescent="0.35">
      <c r="A1093" s="3">
        <f t="shared" si="137"/>
        <v>37500</v>
      </c>
      <c r="B1093" s="3">
        <f t="shared" si="131"/>
        <v>90</v>
      </c>
      <c r="C1093" s="38">
        <f t="shared" si="135"/>
        <v>102.73972602739725</v>
      </c>
      <c r="D1093" s="6">
        <f t="shared" si="132"/>
        <v>102.7</v>
      </c>
      <c r="E1093" s="6"/>
      <c r="F1093" s="6">
        <f t="shared" si="133"/>
        <v>171.2</v>
      </c>
      <c r="G1093" s="7">
        <f t="shared" si="136"/>
        <v>5</v>
      </c>
      <c r="H1093" s="41" cm="1">
        <f t="array" ref="H1093">INDEX(Archetypes!$F$8:$F$16,$G1093)</f>
        <v>213.7</v>
      </c>
      <c r="I1093" s="25">
        <f>1*(COUNTIFS($A$18:$A1093,$A1093,$F$18:$F1093,$F1093,$G$18:$G1093,$G1093)=1)</f>
        <v>0</v>
      </c>
      <c r="J1093" s="7">
        <f t="shared" si="130"/>
        <v>1</v>
      </c>
      <c r="K1093">
        <f t="shared" si="134"/>
        <v>0</v>
      </c>
    </row>
    <row r="1094" spans="1:11" x14ac:dyDescent="0.35">
      <c r="A1094" s="3">
        <f t="shared" si="137"/>
        <v>37500</v>
      </c>
      <c r="B1094" s="3">
        <f t="shared" si="131"/>
        <v>90</v>
      </c>
      <c r="C1094" s="38">
        <f t="shared" si="135"/>
        <v>102.73972602739725</v>
      </c>
      <c r="D1094" s="6">
        <f t="shared" si="132"/>
        <v>102.7</v>
      </c>
      <c r="E1094" s="6"/>
      <c r="F1094" s="6">
        <f t="shared" si="133"/>
        <v>171.2</v>
      </c>
      <c r="G1094" s="7">
        <f t="shared" si="136"/>
        <v>6</v>
      </c>
      <c r="H1094" s="41" cm="1">
        <f t="array" ref="H1094">INDEX(Archetypes!$F$8:$F$16,$G1094)</f>
        <v>239.1</v>
      </c>
      <c r="I1094" s="25">
        <f>1*(COUNTIFS($A$18:$A1094,$A1094,$F$18:$F1094,$F1094,$G$18:$G1094,$G1094)=1)</f>
        <v>0</v>
      </c>
      <c r="J1094" s="7">
        <f t="shared" si="130"/>
        <v>1</v>
      </c>
      <c r="K1094">
        <f t="shared" si="134"/>
        <v>0</v>
      </c>
    </row>
    <row r="1095" spans="1:11" x14ac:dyDescent="0.35">
      <c r="A1095" s="3">
        <f t="shared" si="137"/>
        <v>37500</v>
      </c>
      <c r="B1095" s="3">
        <f t="shared" si="131"/>
        <v>90</v>
      </c>
      <c r="C1095" s="38">
        <f t="shared" si="135"/>
        <v>102.73972602739725</v>
      </c>
      <c r="D1095" s="6">
        <f t="shared" si="132"/>
        <v>102.7</v>
      </c>
      <c r="E1095" s="6"/>
      <c r="F1095" s="6">
        <f t="shared" si="133"/>
        <v>171.2</v>
      </c>
      <c r="G1095" s="7">
        <f t="shared" si="136"/>
        <v>7</v>
      </c>
      <c r="H1095" s="41" cm="1">
        <f t="array" ref="H1095">INDEX(Archetypes!$F$8:$F$16,$G1095)</f>
        <v>262.60000000000002</v>
      </c>
      <c r="I1095" s="25">
        <f>1*(COUNTIFS($A$18:$A1095,$A1095,$F$18:$F1095,$F1095,$G$18:$G1095,$G1095)=1)</f>
        <v>0</v>
      </c>
      <c r="J1095" s="7">
        <f t="shared" si="130"/>
        <v>1</v>
      </c>
      <c r="K1095">
        <f t="shared" si="134"/>
        <v>0</v>
      </c>
    </row>
    <row r="1096" spans="1:11" x14ac:dyDescent="0.35">
      <c r="A1096" s="3">
        <f t="shared" si="137"/>
        <v>37500</v>
      </c>
      <c r="B1096" s="3">
        <f t="shared" si="131"/>
        <v>90</v>
      </c>
      <c r="C1096" s="38">
        <f t="shared" si="135"/>
        <v>102.73972602739725</v>
      </c>
      <c r="D1096" s="6">
        <f t="shared" si="132"/>
        <v>102.7</v>
      </c>
      <c r="E1096" s="6"/>
      <c r="F1096" s="6">
        <f t="shared" si="133"/>
        <v>171.2</v>
      </c>
      <c r="G1096" s="7">
        <f t="shared" si="136"/>
        <v>8</v>
      </c>
      <c r="H1096" s="41" cm="1">
        <f t="array" ref="H1096">INDEX(Archetypes!$F$8:$F$16,$G1096)</f>
        <v>285.8</v>
      </c>
      <c r="I1096" s="25">
        <f>1*(COUNTIFS($A$18:$A1096,$A1096,$F$18:$F1096,$F1096,$G$18:$G1096,$G1096)=1)</f>
        <v>0</v>
      </c>
      <c r="J1096" s="7">
        <f t="shared" si="130"/>
        <v>1</v>
      </c>
      <c r="K1096">
        <f t="shared" si="134"/>
        <v>0</v>
      </c>
    </row>
    <row r="1097" spans="1:11" x14ac:dyDescent="0.35">
      <c r="A1097" s="3">
        <f t="shared" si="137"/>
        <v>37500</v>
      </c>
      <c r="B1097" s="3">
        <f t="shared" si="131"/>
        <v>90</v>
      </c>
      <c r="C1097" s="38">
        <f t="shared" si="135"/>
        <v>102.73972602739725</v>
      </c>
      <c r="D1097" s="6">
        <f t="shared" si="132"/>
        <v>102.7</v>
      </c>
      <c r="E1097" s="6"/>
      <c r="F1097" s="6">
        <f t="shared" si="133"/>
        <v>171.2</v>
      </c>
      <c r="G1097" s="7">
        <f t="shared" si="136"/>
        <v>9</v>
      </c>
      <c r="H1097" s="41" cm="1">
        <f t="array" ref="H1097">INDEX(Archetypes!$F$8:$F$16,$G1097)</f>
        <v>312.60000000000002</v>
      </c>
      <c r="I1097" s="25">
        <f>1*(COUNTIFS($A$18:$A1097,$A1097,$F$18:$F1097,$F1097,$G$18:$G1097,$G1097)=1)</f>
        <v>0</v>
      </c>
      <c r="J1097" s="7">
        <f t="shared" si="130"/>
        <v>1</v>
      </c>
      <c r="K1097">
        <f t="shared" si="134"/>
        <v>0</v>
      </c>
    </row>
    <row r="1098" spans="1:11" x14ac:dyDescent="0.35">
      <c r="A1098" s="3">
        <f t="shared" si="137"/>
        <v>37500</v>
      </c>
      <c r="B1098" s="3">
        <f t="shared" si="131"/>
        <v>105</v>
      </c>
      <c r="C1098" s="38">
        <f t="shared" si="135"/>
        <v>102.73972602739725</v>
      </c>
      <c r="D1098" s="6">
        <f t="shared" si="132"/>
        <v>105</v>
      </c>
      <c r="E1098" s="6"/>
      <c r="F1098" s="6">
        <f t="shared" si="133"/>
        <v>175</v>
      </c>
      <c r="G1098" s="7">
        <f t="shared" si="136"/>
        <v>1</v>
      </c>
      <c r="H1098" s="41" cm="1">
        <f t="array" ref="H1098">INDEX(Archetypes!$F$8:$F$16,$G1098)</f>
        <v>113.9</v>
      </c>
      <c r="I1098" s="25">
        <f>1*(COUNTIFS($A$18:$A1098,$A1098,$F$18:$F1098,$F1098,$G$18:$G1098,$G1098)=1)</f>
        <v>1</v>
      </c>
      <c r="J1098" s="7">
        <f t="shared" si="130"/>
        <v>0</v>
      </c>
      <c r="K1098">
        <f t="shared" si="134"/>
        <v>0</v>
      </c>
    </row>
    <row r="1099" spans="1:11" x14ac:dyDescent="0.35">
      <c r="A1099" s="3">
        <f t="shared" si="137"/>
        <v>37500</v>
      </c>
      <c r="B1099" s="3">
        <f t="shared" si="131"/>
        <v>105</v>
      </c>
      <c r="C1099" s="38">
        <f t="shared" si="135"/>
        <v>102.73972602739725</v>
      </c>
      <c r="D1099" s="6">
        <f t="shared" si="132"/>
        <v>105</v>
      </c>
      <c r="E1099" s="6"/>
      <c r="F1099" s="6">
        <f t="shared" si="133"/>
        <v>175</v>
      </c>
      <c r="G1099" s="7">
        <f t="shared" si="136"/>
        <v>2</v>
      </c>
      <c r="H1099" s="41" cm="1">
        <f t="array" ref="H1099">INDEX(Archetypes!$F$8:$F$16,$G1099)</f>
        <v>137.5</v>
      </c>
      <c r="I1099" s="25">
        <f>1*(COUNTIFS($A$18:$A1099,$A1099,$F$18:$F1099,$F1099,$G$18:$G1099,$G1099)=1)</f>
        <v>1</v>
      </c>
      <c r="J1099" s="7">
        <f t="shared" si="130"/>
        <v>0</v>
      </c>
      <c r="K1099">
        <f t="shared" si="134"/>
        <v>0</v>
      </c>
    </row>
    <row r="1100" spans="1:11" x14ac:dyDescent="0.35">
      <c r="A1100" s="3">
        <f t="shared" si="137"/>
        <v>37500</v>
      </c>
      <c r="B1100" s="3">
        <f t="shared" si="131"/>
        <v>105</v>
      </c>
      <c r="C1100" s="38">
        <f t="shared" si="135"/>
        <v>102.73972602739725</v>
      </c>
      <c r="D1100" s="6">
        <f t="shared" si="132"/>
        <v>105</v>
      </c>
      <c r="E1100" s="6"/>
      <c r="F1100" s="6">
        <f t="shared" si="133"/>
        <v>175</v>
      </c>
      <c r="G1100" s="7">
        <f t="shared" si="136"/>
        <v>3</v>
      </c>
      <c r="H1100" s="41" cm="1">
        <f t="array" ref="H1100">INDEX(Archetypes!$F$8:$F$16,$G1100)</f>
        <v>163.1</v>
      </c>
      <c r="I1100" s="25">
        <f>1*(COUNTIFS($A$18:$A1100,$A1100,$F$18:$F1100,$F1100,$G$18:$G1100,$G1100)=1)</f>
        <v>1</v>
      </c>
      <c r="J1100" s="7">
        <f t="shared" si="130"/>
        <v>0</v>
      </c>
      <c r="K1100">
        <f t="shared" si="134"/>
        <v>0</v>
      </c>
    </row>
    <row r="1101" spans="1:11" x14ac:dyDescent="0.35">
      <c r="A1101" s="3">
        <f t="shared" si="137"/>
        <v>37500</v>
      </c>
      <c r="B1101" s="3">
        <f t="shared" si="131"/>
        <v>105</v>
      </c>
      <c r="C1101" s="38">
        <f t="shared" si="135"/>
        <v>102.73972602739725</v>
      </c>
      <c r="D1101" s="6">
        <f t="shared" si="132"/>
        <v>105</v>
      </c>
      <c r="E1101" s="6"/>
      <c r="F1101" s="6">
        <f t="shared" si="133"/>
        <v>175</v>
      </c>
      <c r="G1101" s="7">
        <f t="shared" si="136"/>
        <v>4</v>
      </c>
      <c r="H1101" s="79" cm="1">
        <f t="array" ref="H1101">INDEX(Archetypes!$F$8:$F$16,$G1101)</f>
        <v>188.9</v>
      </c>
      <c r="I1101" s="25">
        <f>1*(COUNTIFS($A$18:$A1101,$A1101,$F$18:$F1101,$F1101,$G$18:$G1101,$G1101)=1)</f>
        <v>1</v>
      </c>
      <c r="J1101" s="7">
        <f t="shared" si="130"/>
        <v>1</v>
      </c>
      <c r="K1101">
        <f t="shared" si="134"/>
        <v>1</v>
      </c>
    </row>
    <row r="1102" spans="1:11" x14ac:dyDescent="0.35">
      <c r="A1102" s="3">
        <f t="shared" si="137"/>
        <v>37500</v>
      </c>
      <c r="B1102" s="3">
        <f t="shared" si="131"/>
        <v>105</v>
      </c>
      <c r="C1102" s="38">
        <f t="shared" si="135"/>
        <v>102.73972602739725</v>
      </c>
      <c r="D1102" s="6">
        <f t="shared" si="132"/>
        <v>105</v>
      </c>
      <c r="E1102" s="6"/>
      <c r="F1102" s="6">
        <f t="shared" si="133"/>
        <v>175</v>
      </c>
      <c r="G1102" s="7">
        <f t="shared" si="136"/>
        <v>5</v>
      </c>
      <c r="H1102" s="79" cm="1">
        <f t="array" ref="H1102">INDEX(Archetypes!$F$8:$F$16,$G1102)</f>
        <v>213.7</v>
      </c>
      <c r="I1102" s="25">
        <f>1*(COUNTIFS($A$18:$A1102,$A1102,$F$18:$F1102,$F1102,$G$18:$G1102,$G1102)=1)</f>
        <v>1</v>
      </c>
      <c r="J1102" s="7">
        <f t="shared" si="130"/>
        <v>1</v>
      </c>
      <c r="K1102">
        <f t="shared" si="134"/>
        <v>1</v>
      </c>
    </row>
    <row r="1103" spans="1:11" x14ac:dyDescent="0.35">
      <c r="A1103" s="3">
        <f t="shared" si="137"/>
        <v>37500</v>
      </c>
      <c r="B1103" s="3">
        <f t="shared" si="131"/>
        <v>105</v>
      </c>
      <c r="C1103" s="38">
        <f t="shared" si="135"/>
        <v>102.73972602739725</v>
      </c>
      <c r="D1103" s="6">
        <f t="shared" si="132"/>
        <v>105</v>
      </c>
      <c r="E1103" s="6"/>
      <c r="F1103" s="6">
        <f t="shared" si="133"/>
        <v>175</v>
      </c>
      <c r="G1103" s="7">
        <f t="shared" si="136"/>
        <v>6</v>
      </c>
      <c r="H1103" s="79" cm="1">
        <f t="array" ref="H1103">INDEX(Archetypes!$F$8:$F$16,$G1103)</f>
        <v>239.1</v>
      </c>
      <c r="I1103" s="25">
        <f>1*(COUNTIFS($A$18:$A1103,$A1103,$F$18:$F1103,$F1103,$G$18:$G1103,$G1103)=1)</f>
        <v>1</v>
      </c>
      <c r="J1103" s="7">
        <f t="shared" si="130"/>
        <v>1</v>
      </c>
      <c r="K1103">
        <f t="shared" si="134"/>
        <v>1</v>
      </c>
    </row>
    <row r="1104" spans="1:11" x14ac:dyDescent="0.35">
      <c r="A1104" s="3">
        <f t="shared" si="137"/>
        <v>37500</v>
      </c>
      <c r="B1104" s="3">
        <f t="shared" si="131"/>
        <v>105</v>
      </c>
      <c r="C1104" s="38">
        <f t="shared" si="135"/>
        <v>102.73972602739725</v>
      </c>
      <c r="D1104" s="6">
        <f t="shared" si="132"/>
        <v>105</v>
      </c>
      <c r="E1104" s="6"/>
      <c r="F1104" s="6">
        <f t="shared" si="133"/>
        <v>175</v>
      </c>
      <c r="G1104" s="7">
        <f t="shared" si="136"/>
        <v>7</v>
      </c>
      <c r="H1104" s="79" cm="1">
        <f t="array" ref="H1104">INDEX(Archetypes!$F$8:$F$16,$G1104)</f>
        <v>262.60000000000002</v>
      </c>
      <c r="I1104" s="25">
        <f>1*(COUNTIFS($A$18:$A1104,$A1104,$F$18:$F1104,$F1104,$G$18:$G1104,$G1104)=1)</f>
        <v>1</v>
      </c>
      <c r="J1104" s="7">
        <f t="shared" si="130"/>
        <v>1</v>
      </c>
      <c r="K1104">
        <f t="shared" si="134"/>
        <v>1</v>
      </c>
    </row>
    <row r="1105" spans="1:11" x14ac:dyDescent="0.35">
      <c r="A1105" s="3">
        <f t="shared" si="137"/>
        <v>37500</v>
      </c>
      <c r="B1105" s="3">
        <f t="shared" si="131"/>
        <v>105</v>
      </c>
      <c r="C1105" s="38">
        <f t="shared" si="135"/>
        <v>102.73972602739725</v>
      </c>
      <c r="D1105" s="6">
        <f t="shared" si="132"/>
        <v>105</v>
      </c>
      <c r="E1105" s="6"/>
      <c r="F1105" s="6">
        <f t="shared" si="133"/>
        <v>175</v>
      </c>
      <c r="G1105" s="7">
        <f t="shared" si="136"/>
        <v>8</v>
      </c>
      <c r="H1105" s="79" cm="1">
        <f t="array" ref="H1105">INDEX(Archetypes!$F$8:$F$16,$G1105)</f>
        <v>285.8</v>
      </c>
      <c r="I1105" s="25">
        <f>1*(COUNTIFS($A$18:$A1105,$A1105,$F$18:$F1105,$F1105,$G$18:$G1105,$G1105)=1)</f>
        <v>1</v>
      </c>
      <c r="J1105" s="7">
        <f t="shared" si="130"/>
        <v>1</v>
      </c>
      <c r="K1105">
        <f t="shared" si="134"/>
        <v>1</v>
      </c>
    </row>
    <row r="1106" spans="1:11" x14ac:dyDescent="0.35">
      <c r="A1106" s="3">
        <f t="shared" si="137"/>
        <v>37500</v>
      </c>
      <c r="B1106" s="3">
        <f t="shared" si="131"/>
        <v>105</v>
      </c>
      <c r="C1106" s="38">
        <f t="shared" si="135"/>
        <v>102.73972602739725</v>
      </c>
      <c r="D1106" s="6">
        <f t="shared" si="132"/>
        <v>105</v>
      </c>
      <c r="E1106" s="6"/>
      <c r="F1106" s="6">
        <f t="shared" si="133"/>
        <v>175</v>
      </c>
      <c r="G1106" s="7">
        <f t="shared" si="136"/>
        <v>9</v>
      </c>
      <c r="H1106" s="79" cm="1">
        <f t="array" ref="H1106">INDEX(Archetypes!$F$8:$F$16,$G1106)</f>
        <v>312.60000000000002</v>
      </c>
      <c r="I1106" s="25">
        <f>1*(COUNTIFS($A$18:$A1106,$A1106,$F$18:$F1106,$F1106,$G$18:$G1106,$G1106)=1)</f>
        <v>1</v>
      </c>
      <c r="J1106" s="7">
        <f t="shared" ref="J1106:J1169" si="138">1*(H1106&gt;=F1106)</f>
        <v>1</v>
      </c>
      <c r="K1106">
        <f t="shared" si="134"/>
        <v>1</v>
      </c>
    </row>
    <row r="1107" spans="1:11" x14ac:dyDescent="0.35">
      <c r="A1107" s="3">
        <f t="shared" si="137"/>
        <v>37500</v>
      </c>
      <c r="B1107" s="3">
        <f t="shared" ref="B1107:B1170" si="139">IF(G1106=9,IF(B1106=180,60,B1106+15),B1106)</f>
        <v>120</v>
      </c>
      <c r="C1107" s="38">
        <f t="shared" si="135"/>
        <v>102.73972602739725</v>
      </c>
      <c r="D1107" s="6">
        <f t="shared" ref="D1107:D1170" si="140">ROUND(MAX(B1107,A1107/365),1)</f>
        <v>120</v>
      </c>
      <c r="E1107" s="6"/>
      <c r="F1107" s="6">
        <f t="shared" ref="F1107:F1170" si="141">ROUND(D1107/0.6,1)</f>
        <v>200</v>
      </c>
      <c r="G1107" s="7">
        <f t="shared" si="136"/>
        <v>1</v>
      </c>
      <c r="H1107" s="41" cm="1">
        <f t="array" ref="H1107">INDEX(Archetypes!$F$8:$F$16,$G1107)</f>
        <v>113.9</v>
      </c>
      <c r="I1107" s="25">
        <f>1*(COUNTIFS($A$18:$A1107,$A1107,$F$18:$F1107,$F1107,$G$18:$G1107,$G1107)=1)</f>
        <v>1</v>
      </c>
      <c r="J1107" s="7">
        <f t="shared" si="138"/>
        <v>0</v>
      </c>
      <c r="K1107">
        <f t="shared" ref="K1107:K1170" si="142">I1107*J1107</f>
        <v>0</v>
      </c>
    </row>
    <row r="1108" spans="1:11" x14ac:dyDescent="0.35">
      <c r="A1108" s="3">
        <f t="shared" si="137"/>
        <v>37500</v>
      </c>
      <c r="B1108" s="3">
        <f t="shared" si="139"/>
        <v>120</v>
      </c>
      <c r="C1108" s="38">
        <f t="shared" ref="C1108:C1159" si="143">A1108/365</f>
        <v>102.73972602739725</v>
      </c>
      <c r="D1108" s="6">
        <f t="shared" si="140"/>
        <v>120</v>
      </c>
      <c r="E1108" s="6"/>
      <c r="F1108" s="6">
        <f t="shared" si="141"/>
        <v>200</v>
      </c>
      <c r="G1108" s="7">
        <f t="shared" ref="G1108:G1159" si="144">IF(G1107=9,1,G1107+1)</f>
        <v>2</v>
      </c>
      <c r="H1108" s="41" cm="1">
        <f t="array" ref="H1108">INDEX(Archetypes!$F$8:$F$16,$G1108)</f>
        <v>137.5</v>
      </c>
      <c r="I1108" s="25">
        <f>1*(COUNTIFS($A$18:$A1108,$A1108,$F$18:$F1108,$F1108,$G$18:$G1108,$G1108)=1)</f>
        <v>1</v>
      </c>
      <c r="J1108" s="7">
        <f t="shared" si="138"/>
        <v>0</v>
      </c>
      <c r="K1108">
        <f t="shared" si="142"/>
        <v>0</v>
      </c>
    </row>
    <row r="1109" spans="1:11" x14ac:dyDescent="0.35">
      <c r="A1109" s="3">
        <f t="shared" ref="A1109:A1172" si="145">IF(G1108=9,IF(B1103=180,IF(A1108=40000,2500,A1108+2500),A1108),A1108)</f>
        <v>37500</v>
      </c>
      <c r="B1109" s="3">
        <f t="shared" si="139"/>
        <v>120</v>
      </c>
      <c r="C1109" s="38">
        <f t="shared" si="143"/>
        <v>102.73972602739725</v>
      </c>
      <c r="D1109" s="6">
        <f t="shared" si="140"/>
        <v>120</v>
      </c>
      <c r="E1109" s="6"/>
      <c r="F1109" s="6">
        <f t="shared" si="141"/>
        <v>200</v>
      </c>
      <c r="G1109" s="7">
        <f t="shared" si="144"/>
        <v>3</v>
      </c>
      <c r="H1109" s="41" cm="1">
        <f t="array" ref="H1109">INDEX(Archetypes!$F$8:$F$16,$G1109)</f>
        <v>163.1</v>
      </c>
      <c r="I1109" s="25">
        <f>1*(COUNTIFS($A$18:$A1109,$A1109,$F$18:$F1109,$F1109,$G$18:$G1109,$G1109)=1)</f>
        <v>1</v>
      </c>
      <c r="J1109" s="7">
        <f t="shared" si="138"/>
        <v>0</v>
      </c>
      <c r="K1109">
        <f t="shared" si="142"/>
        <v>0</v>
      </c>
    </row>
    <row r="1110" spans="1:11" x14ac:dyDescent="0.35">
      <c r="A1110" s="3">
        <f t="shared" si="145"/>
        <v>37500</v>
      </c>
      <c r="B1110" s="3">
        <f t="shared" si="139"/>
        <v>120</v>
      </c>
      <c r="C1110" s="38">
        <f t="shared" si="143"/>
        <v>102.73972602739725</v>
      </c>
      <c r="D1110" s="6">
        <f t="shared" si="140"/>
        <v>120</v>
      </c>
      <c r="E1110" s="6"/>
      <c r="F1110" s="6">
        <f t="shared" si="141"/>
        <v>200</v>
      </c>
      <c r="G1110" s="7">
        <f t="shared" si="144"/>
        <v>4</v>
      </c>
      <c r="H1110" s="41" cm="1">
        <f t="array" ref="H1110">INDEX(Archetypes!$F$8:$F$16,$G1110)</f>
        <v>188.9</v>
      </c>
      <c r="I1110" s="25">
        <f>1*(COUNTIFS($A$18:$A1110,$A1110,$F$18:$F1110,$F1110,$G$18:$G1110,$G1110)=1)</f>
        <v>1</v>
      </c>
      <c r="J1110" s="7">
        <f t="shared" si="138"/>
        <v>0</v>
      </c>
      <c r="K1110">
        <f t="shared" si="142"/>
        <v>0</v>
      </c>
    </row>
    <row r="1111" spans="1:11" x14ac:dyDescent="0.35">
      <c r="A1111" s="3">
        <f t="shared" si="145"/>
        <v>37500</v>
      </c>
      <c r="B1111" s="3">
        <f t="shared" si="139"/>
        <v>120</v>
      </c>
      <c r="C1111" s="38">
        <f t="shared" si="143"/>
        <v>102.73972602739725</v>
      </c>
      <c r="D1111" s="6">
        <f t="shared" si="140"/>
        <v>120</v>
      </c>
      <c r="E1111" s="6"/>
      <c r="F1111" s="6">
        <f t="shared" si="141"/>
        <v>200</v>
      </c>
      <c r="G1111" s="7">
        <f t="shared" si="144"/>
        <v>5</v>
      </c>
      <c r="H1111" s="79" cm="1">
        <f t="array" ref="H1111">INDEX(Archetypes!$F$8:$F$16,$G1111)</f>
        <v>213.7</v>
      </c>
      <c r="I1111" s="25">
        <f>1*(COUNTIFS($A$18:$A1111,$A1111,$F$18:$F1111,$F1111,$G$18:$G1111,$G1111)=1)</f>
        <v>1</v>
      </c>
      <c r="J1111" s="7">
        <f t="shared" si="138"/>
        <v>1</v>
      </c>
      <c r="K1111">
        <f t="shared" si="142"/>
        <v>1</v>
      </c>
    </row>
    <row r="1112" spans="1:11" x14ac:dyDescent="0.35">
      <c r="A1112" s="3">
        <f t="shared" si="145"/>
        <v>37500</v>
      </c>
      <c r="B1112" s="3">
        <f t="shared" si="139"/>
        <v>120</v>
      </c>
      <c r="C1112" s="38">
        <f t="shared" si="143"/>
        <v>102.73972602739725</v>
      </c>
      <c r="D1112" s="6">
        <f t="shared" si="140"/>
        <v>120</v>
      </c>
      <c r="E1112" s="6"/>
      <c r="F1112" s="6">
        <f t="shared" si="141"/>
        <v>200</v>
      </c>
      <c r="G1112" s="7">
        <f t="shared" si="144"/>
        <v>6</v>
      </c>
      <c r="H1112" s="79" cm="1">
        <f t="array" ref="H1112">INDEX(Archetypes!$F$8:$F$16,$G1112)</f>
        <v>239.1</v>
      </c>
      <c r="I1112" s="25">
        <f>1*(COUNTIFS($A$18:$A1112,$A1112,$F$18:$F1112,$F1112,$G$18:$G1112,$G1112)=1)</f>
        <v>1</v>
      </c>
      <c r="J1112" s="7">
        <f t="shared" si="138"/>
        <v>1</v>
      </c>
      <c r="K1112">
        <f t="shared" si="142"/>
        <v>1</v>
      </c>
    </row>
    <row r="1113" spans="1:11" x14ac:dyDescent="0.35">
      <c r="A1113" s="3">
        <f t="shared" si="145"/>
        <v>37500</v>
      </c>
      <c r="B1113" s="3">
        <f t="shared" si="139"/>
        <v>120</v>
      </c>
      <c r="C1113" s="38">
        <f t="shared" si="143"/>
        <v>102.73972602739725</v>
      </c>
      <c r="D1113" s="6">
        <f t="shared" si="140"/>
        <v>120</v>
      </c>
      <c r="E1113" s="6"/>
      <c r="F1113" s="6">
        <f t="shared" si="141"/>
        <v>200</v>
      </c>
      <c r="G1113" s="7">
        <f t="shared" si="144"/>
        <v>7</v>
      </c>
      <c r="H1113" s="79" cm="1">
        <f t="array" ref="H1113">INDEX(Archetypes!$F$8:$F$16,$G1113)</f>
        <v>262.60000000000002</v>
      </c>
      <c r="I1113" s="25">
        <f>1*(COUNTIFS($A$18:$A1113,$A1113,$F$18:$F1113,$F1113,$G$18:$G1113,$G1113)=1)</f>
        <v>1</v>
      </c>
      <c r="J1113" s="7">
        <f t="shared" si="138"/>
        <v>1</v>
      </c>
      <c r="K1113">
        <f t="shared" si="142"/>
        <v>1</v>
      </c>
    </row>
    <row r="1114" spans="1:11" x14ac:dyDescent="0.35">
      <c r="A1114" s="3">
        <f t="shared" si="145"/>
        <v>37500</v>
      </c>
      <c r="B1114" s="3">
        <f t="shared" si="139"/>
        <v>120</v>
      </c>
      <c r="C1114" s="38">
        <f t="shared" si="143"/>
        <v>102.73972602739725</v>
      </c>
      <c r="D1114" s="6">
        <f t="shared" si="140"/>
        <v>120</v>
      </c>
      <c r="E1114" s="6"/>
      <c r="F1114" s="6">
        <f t="shared" si="141"/>
        <v>200</v>
      </c>
      <c r="G1114" s="7">
        <f t="shared" si="144"/>
        <v>8</v>
      </c>
      <c r="H1114" s="79" cm="1">
        <f t="array" ref="H1114">INDEX(Archetypes!$F$8:$F$16,$G1114)</f>
        <v>285.8</v>
      </c>
      <c r="I1114" s="25">
        <f>1*(COUNTIFS($A$18:$A1114,$A1114,$F$18:$F1114,$F1114,$G$18:$G1114,$G1114)=1)</f>
        <v>1</v>
      </c>
      <c r="J1114" s="7">
        <f t="shared" si="138"/>
        <v>1</v>
      </c>
      <c r="K1114">
        <f t="shared" si="142"/>
        <v>1</v>
      </c>
    </row>
    <row r="1115" spans="1:11" x14ac:dyDescent="0.35">
      <c r="A1115" s="3">
        <f t="shared" si="145"/>
        <v>37500</v>
      </c>
      <c r="B1115" s="3">
        <f t="shared" si="139"/>
        <v>120</v>
      </c>
      <c r="C1115" s="38">
        <f t="shared" si="143"/>
        <v>102.73972602739725</v>
      </c>
      <c r="D1115" s="6">
        <f t="shared" si="140"/>
        <v>120</v>
      </c>
      <c r="E1115" s="6"/>
      <c r="F1115" s="6">
        <f t="shared" si="141"/>
        <v>200</v>
      </c>
      <c r="G1115" s="7">
        <f t="shared" si="144"/>
        <v>9</v>
      </c>
      <c r="H1115" s="79" cm="1">
        <f t="array" ref="H1115">INDEX(Archetypes!$F$8:$F$16,$G1115)</f>
        <v>312.60000000000002</v>
      </c>
      <c r="I1115" s="25">
        <f>1*(COUNTIFS($A$18:$A1115,$A1115,$F$18:$F1115,$F1115,$G$18:$G1115,$G1115)=1)</f>
        <v>1</v>
      </c>
      <c r="J1115" s="7">
        <f t="shared" si="138"/>
        <v>1</v>
      </c>
      <c r="K1115">
        <f t="shared" si="142"/>
        <v>1</v>
      </c>
    </row>
    <row r="1116" spans="1:11" x14ac:dyDescent="0.35">
      <c r="A1116" s="3">
        <f t="shared" si="145"/>
        <v>37500</v>
      </c>
      <c r="B1116" s="3">
        <f t="shared" si="139"/>
        <v>135</v>
      </c>
      <c r="C1116" s="38">
        <f t="shared" si="143"/>
        <v>102.73972602739725</v>
      </c>
      <c r="D1116" s="6">
        <f t="shared" si="140"/>
        <v>135</v>
      </c>
      <c r="E1116" s="6"/>
      <c r="F1116" s="6">
        <f t="shared" si="141"/>
        <v>225</v>
      </c>
      <c r="G1116" s="7">
        <f t="shared" si="144"/>
        <v>1</v>
      </c>
      <c r="H1116" s="41" cm="1">
        <f t="array" ref="H1116">INDEX(Archetypes!$F$8:$F$16,$G1116)</f>
        <v>113.9</v>
      </c>
      <c r="I1116" s="25">
        <f>1*(COUNTIFS($A$18:$A1116,$A1116,$F$18:$F1116,$F1116,$G$18:$G1116,$G1116)=1)</f>
        <v>1</v>
      </c>
      <c r="J1116" s="7">
        <f t="shared" si="138"/>
        <v>0</v>
      </c>
      <c r="K1116">
        <f t="shared" si="142"/>
        <v>0</v>
      </c>
    </row>
    <row r="1117" spans="1:11" x14ac:dyDescent="0.35">
      <c r="A1117" s="3">
        <f t="shared" si="145"/>
        <v>37500</v>
      </c>
      <c r="B1117" s="3">
        <f t="shared" si="139"/>
        <v>135</v>
      </c>
      <c r="C1117" s="38">
        <f t="shared" si="143"/>
        <v>102.73972602739725</v>
      </c>
      <c r="D1117" s="6">
        <f t="shared" si="140"/>
        <v>135</v>
      </c>
      <c r="E1117" s="6"/>
      <c r="F1117" s="6">
        <f t="shared" si="141"/>
        <v>225</v>
      </c>
      <c r="G1117" s="7">
        <f t="shared" si="144"/>
        <v>2</v>
      </c>
      <c r="H1117" s="41" cm="1">
        <f t="array" ref="H1117">INDEX(Archetypes!$F$8:$F$16,$G1117)</f>
        <v>137.5</v>
      </c>
      <c r="I1117" s="25">
        <f>1*(COUNTIFS($A$18:$A1117,$A1117,$F$18:$F1117,$F1117,$G$18:$G1117,$G1117)=1)</f>
        <v>1</v>
      </c>
      <c r="J1117" s="7">
        <f t="shared" si="138"/>
        <v>0</v>
      </c>
      <c r="K1117">
        <f t="shared" si="142"/>
        <v>0</v>
      </c>
    </row>
    <row r="1118" spans="1:11" x14ac:dyDescent="0.35">
      <c r="A1118" s="3">
        <f t="shared" si="145"/>
        <v>37500</v>
      </c>
      <c r="B1118" s="3">
        <f t="shared" si="139"/>
        <v>135</v>
      </c>
      <c r="C1118" s="38">
        <f t="shared" si="143"/>
        <v>102.73972602739725</v>
      </c>
      <c r="D1118" s="6">
        <f t="shared" si="140"/>
        <v>135</v>
      </c>
      <c r="E1118" s="6"/>
      <c r="F1118" s="6">
        <f t="shared" si="141"/>
        <v>225</v>
      </c>
      <c r="G1118" s="7">
        <f t="shared" si="144"/>
        <v>3</v>
      </c>
      <c r="H1118" s="41" cm="1">
        <f t="array" ref="H1118">INDEX(Archetypes!$F$8:$F$16,$G1118)</f>
        <v>163.1</v>
      </c>
      <c r="I1118" s="25">
        <f>1*(COUNTIFS($A$18:$A1118,$A1118,$F$18:$F1118,$F1118,$G$18:$G1118,$G1118)=1)</f>
        <v>1</v>
      </c>
      <c r="J1118" s="7">
        <f t="shared" si="138"/>
        <v>0</v>
      </c>
      <c r="K1118">
        <f t="shared" si="142"/>
        <v>0</v>
      </c>
    </row>
    <row r="1119" spans="1:11" x14ac:dyDescent="0.35">
      <c r="A1119" s="3">
        <f t="shared" si="145"/>
        <v>37500</v>
      </c>
      <c r="B1119" s="3">
        <f t="shared" si="139"/>
        <v>135</v>
      </c>
      <c r="C1119" s="38">
        <f t="shared" si="143"/>
        <v>102.73972602739725</v>
      </c>
      <c r="D1119" s="6">
        <f t="shared" si="140"/>
        <v>135</v>
      </c>
      <c r="E1119" s="6"/>
      <c r="F1119" s="6">
        <f t="shared" si="141"/>
        <v>225</v>
      </c>
      <c r="G1119" s="7">
        <f t="shared" si="144"/>
        <v>4</v>
      </c>
      <c r="H1119" s="41" cm="1">
        <f t="array" ref="H1119">INDEX(Archetypes!$F$8:$F$16,$G1119)</f>
        <v>188.9</v>
      </c>
      <c r="I1119" s="25">
        <f>1*(COUNTIFS($A$18:$A1119,$A1119,$F$18:$F1119,$F1119,$G$18:$G1119,$G1119)=1)</f>
        <v>1</v>
      </c>
      <c r="J1119" s="7">
        <f t="shared" si="138"/>
        <v>0</v>
      </c>
      <c r="K1119">
        <f t="shared" si="142"/>
        <v>0</v>
      </c>
    </row>
    <row r="1120" spans="1:11" x14ac:dyDescent="0.35">
      <c r="A1120" s="3">
        <f t="shared" si="145"/>
        <v>37500</v>
      </c>
      <c r="B1120" s="3">
        <f t="shared" si="139"/>
        <v>135</v>
      </c>
      <c r="C1120" s="38">
        <f t="shared" si="143"/>
        <v>102.73972602739725</v>
      </c>
      <c r="D1120" s="6">
        <f t="shared" si="140"/>
        <v>135</v>
      </c>
      <c r="E1120" s="6"/>
      <c r="F1120" s="6">
        <f t="shared" si="141"/>
        <v>225</v>
      </c>
      <c r="G1120" s="7">
        <f t="shared" si="144"/>
        <v>5</v>
      </c>
      <c r="H1120" s="41" cm="1">
        <f t="array" ref="H1120">INDEX(Archetypes!$F$8:$F$16,$G1120)</f>
        <v>213.7</v>
      </c>
      <c r="I1120" s="25">
        <f>1*(COUNTIFS($A$18:$A1120,$A1120,$F$18:$F1120,$F1120,$G$18:$G1120,$G1120)=1)</f>
        <v>1</v>
      </c>
      <c r="J1120" s="7">
        <f t="shared" si="138"/>
        <v>0</v>
      </c>
      <c r="K1120">
        <f t="shared" si="142"/>
        <v>0</v>
      </c>
    </row>
    <row r="1121" spans="1:11" x14ac:dyDescent="0.35">
      <c r="A1121" s="3">
        <f t="shared" si="145"/>
        <v>37500</v>
      </c>
      <c r="B1121" s="3">
        <f t="shared" si="139"/>
        <v>135</v>
      </c>
      <c r="C1121" s="38">
        <f t="shared" si="143"/>
        <v>102.73972602739725</v>
      </c>
      <c r="D1121" s="6">
        <f t="shared" si="140"/>
        <v>135</v>
      </c>
      <c r="E1121" s="6"/>
      <c r="F1121" s="6">
        <f t="shared" si="141"/>
        <v>225</v>
      </c>
      <c r="G1121" s="7">
        <f t="shared" si="144"/>
        <v>6</v>
      </c>
      <c r="H1121" s="79" cm="1">
        <f t="array" ref="H1121">INDEX(Archetypes!$F$8:$F$16,$G1121)</f>
        <v>239.1</v>
      </c>
      <c r="I1121" s="25">
        <f>1*(COUNTIFS($A$18:$A1121,$A1121,$F$18:$F1121,$F1121,$G$18:$G1121,$G1121)=1)</f>
        <v>1</v>
      </c>
      <c r="J1121" s="7">
        <f t="shared" si="138"/>
        <v>1</v>
      </c>
      <c r="K1121">
        <f t="shared" si="142"/>
        <v>1</v>
      </c>
    </row>
    <row r="1122" spans="1:11" x14ac:dyDescent="0.35">
      <c r="A1122" s="3">
        <f t="shared" si="145"/>
        <v>37500</v>
      </c>
      <c r="B1122" s="3">
        <f t="shared" si="139"/>
        <v>135</v>
      </c>
      <c r="C1122" s="38">
        <f t="shared" si="143"/>
        <v>102.73972602739725</v>
      </c>
      <c r="D1122" s="6">
        <f t="shared" si="140"/>
        <v>135</v>
      </c>
      <c r="E1122" s="6"/>
      <c r="F1122" s="6">
        <f t="shared" si="141"/>
        <v>225</v>
      </c>
      <c r="G1122" s="7">
        <f t="shared" si="144"/>
        <v>7</v>
      </c>
      <c r="H1122" s="79" cm="1">
        <f t="array" ref="H1122">INDEX(Archetypes!$F$8:$F$16,$G1122)</f>
        <v>262.60000000000002</v>
      </c>
      <c r="I1122" s="25">
        <f>1*(COUNTIFS($A$18:$A1122,$A1122,$F$18:$F1122,$F1122,$G$18:$G1122,$G1122)=1)</f>
        <v>1</v>
      </c>
      <c r="J1122" s="7">
        <f t="shared" si="138"/>
        <v>1</v>
      </c>
      <c r="K1122">
        <f t="shared" si="142"/>
        <v>1</v>
      </c>
    </row>
    <row r="1123" spans="1:11" x14ac:dyDescent="0.35">
      <c r="A1123" s="3">
        <f t="shared" si="145"/>
        <v>37500</v>
      </c>
      <c r="B1123" s="3">
        <f t="shared" si="139"/>
        <v>135</v>
      </c>
      <c r="C1123" s="38">
        <f t="shared" si="143"/>
        <v>102.73972602739725</v>
      </c>
      <c r="D1123" s="6">
        <f t="shared" si="140"/>
        <v>135</v>
      </c>
      <c r="E1123" s="6"/>
      <c r="F1123" s="6">
        <f t="shared" si="141"/>
        <v>225</v>
      </c>
      <c r="G1123" s="7">
        <f t="shared" si="144"/>
        <v>8</v>
      </c>
      <c r="H1123" s="79" cm="1">
        <f t="array" ref="H1123">INDEX(Archetypes!$F$8:$F$16,$G1123)</f>
        <v>285.8</v>
      </c>
      <c r="I1123" s="25">
        <f>1*(COUNTIFS($A$18:$A1123,$A1123,$F$18:$F1123,$F1123,$G$18:$G1123,$G1123)=1)</f>
        <v>1</v>
      </c>
      <c r="J1123" s="7">
        <f t="shared" si="138"/>
        <v>1</v>
      </c>
      <c r="K1123">
        <f t="shared" si="142"/>
        <v>1</v>
      </c>
    </row>
    <row r="1124" spans="1:11" x14ac:dyDescent="0.35">
      <c r="A1124" s="3">
        <f t="shared" si="145"/>
        <v>37500</v>
      </c>
      <c r="B1124" s="3">
        <f t="shared" si="139"/>
        <v>135</v>
      </c>
      <c r="C1124" s="38">
        <f t="shared" si="143"/>
        <v>102.73972602739725</v>
      </c>
      <c r="D1124" s="6">
        <f t="shared" si="140"/>
        <v>135</v>
      </c>
      <c r="E1124" s="6"/>
      <c r="F1124" s="6">
        <f t="shared" si="141"/>
        <v>225</v>
      </c>
      <c r="G1124" s="7">
        <f t="shared" si="144"/>
        <v>9</v>
      </c>
      <c r="H1124" s="79" cm="1">
        <f t="array" ref="H1124">INDEX(Archetypes!$F$8:$F$16,$G1124)</f>
        <v>312.60000000000002</v>
      </c>
      <c r="I1124" s="25">
        <f>1*(COUNTIFS($A$18:$A1124,$A1124,$F$18:$F1124,$F1124,$G$18:$G1124,$G1124)=1)</f>
        <v>1</v>
      </c>
      <c r="J1124" s="7">
        <f t="shared" si="138"/>
        <v>1</v>
      </c>
      <c r="K1124">
        <f t="shared" si="142"/>
        <v>1</v>
      </c>
    </row>
    <row r="1125" spans="1:11" x14ac:dyDescent="0.35">
      <c r="A1125" s="3">
        <f t="shared" si="145"/>
        <v>37500</v>
      </c>
      <c r="B1125" s="3">
        <f t="shared" si="139"/>
        <v>150</v>
      </c>
      <c r="C1125" s="38">
        <f t="shared" si="143"/>
        <v>102.73972602739725</v>
      </c>
      <c r="D1125" s="6">
        <f t="shared" si="140"/>
        <v>150</v>
      </c>
      <c r="E1125" s="6"/>
      <c r="F1125" s="6">
        <f t="shared" si="141"/>
        <v>250</v>
      </c>
      <c r="G1125" s="7">
        <f t="shared" si="144"/>
        <v>1</v>
      </c>
      <c r="H1125" s="41" cm="1">
        <f t="array" ref="H1125">INDEX(Archetypes!$F$8:$F$16,$G1125)</f>
        <v>113.9</v>
      </c>
      <c r="I1125" s="25">
        <f>1*(COUNTIFS($A$18:$A1125,$A1125,$F$18:$F1125,$F1125,$G$18:$G1125,$G1125)=1)</f>
        <v>1</v>
      </c>
      <c r="J1125" s="7">
        <f t="shared" si="138"/>
        <v>0</v>
      </c>
      <c r="K1125">
        <f t="shared" si="142"/>
        <v>0</v>
      </c>
    </row>
    <row r="1126" spans="1:11" x14ac:dyDescent="0.35">
      <c r="A1126" s="3">
        <f t="shared" si="145"/>
        <v>37500</v>
      </c>
      <c r="B1126" s="3">
        <f t="shared" si="139"/>
        <v>150</v>
      </c>
      <c r="C1126" s="38">
        <f t="shared" si="143"/>
        <v>102.73972602739725</v>
      </c>
      <c r="D1126" s="6">
        <f t="shared" si="140"/>
        <v>150</v>
      </c>
      <c r="E1126" s="6"/>
      <c r="F1126" s="6">
        <f t="shared" si="141"/>
        <v>250</v>
      </c>
      <c r="G1126" s="7">
        <f t="shared" si="144"/>
        <v>2</v>
      </c>
      <c r="H1126" s="41" cm="1">
        <f t="array" ref="H1126">INDEX(Archetypes!$F$8:$F$16,$G1126)</f>
        <v>137.5</v>
      </c>
      <c r="I1126" s="25">
        <f>1*(COUNTIFS($A$18:$A1126,$A1126,$F$18:$F1126,$F1126,$G$18:$G1126,$G1126)=1)</f>
        <v>1</v>
      </c>
      <c r="J1126" s="7">
        <f t="shared" si="138"/>
        <v>0</v>
      </c>
      <c r="K1126">
        <f t="shared" si="142"/>
        <v>0</v>
      </c>
    </row>
    <row r="1127" spans="1:11" x14ac:dyDescent="0.35">
      <c r="A1127" s="3">
        <f t="shared" si="145"/>
        <v>37500</v>
      </c>
      <c r="B1127" s="3">
        <f t="shared" si="139"/>
        <v>150</v>
      </c>
      <c r="C1127" s="38">
        <f t="shared" si="143"/>
        <v>102.73972602739725</v>
      </c>
      <c r="D1127" s="6">
        <f t="shared" si="140"/>
        <v>150</v>
      </c>
      <c r="E1127" s="6"/>
      <c r="F1127" s="6">
        <f t="shared" si="141"/>
        <v>250</v>
      </c>
      <c r="G1127" s="7">
        <f t="shared" si="144"/>
        <v>3</v>
      </c>
      <c r="H1127" s="41" cm="1">
        <f t="array" ref="H1127">INDEX(Archetypes!$F$8:$F$16,$G1127)</f>
        <v>163.1</v>
      </c>
      <c r="I1127" s="25">
        <f>1*(COUNTIFS($A$18:$A1127,$A1127,$F$18:$F1127,$F1127,$G$18:$G1127,$G1127)=1)</f>
        <v>1</v>
      </c>
      <c r="J1127" s="7">
        <f t="shared" si="138"/>
        <v>0</v>
      </c>
      <c r="K1127">
        <f t="shared" si="142"/>
        <v>0</v>
      </c>
    </row>
    <row r="1128" spans="1:11" x14ac:dyDescent="0.35">
      <c r="A1128" s="3">
        <f t="shared" si="145"/>
        <v>37500</v>
      </c>
      <c r="B1128" s="3">
        <f t="shared" si="139"/>
        <v>150</v>
      </c>
      <c r="C1128" s="38">
        <f t="shared" si="143"/>
        <v>102.73972602739725</v>
      </c>
      <c r="D1128" s="6">
        <f t="shared" si="140"/>
        <v>150</v>
      </c>
      <c r="E1128" s="6"/>
      <c r="F1128" s="6">
        <f t="shared" si="141"/>
        <v>250</v>
      </c>
      <c r="G1128" s="7">
        <f t="shared" si="144"/>
        <v>4</v>
      </c>
      <c r="H1128" s="41" cm="1">
        <f t="array" ref="H1128">INDEX(Archetypes!$F$8:$F$16,$G1128)</f>
        <v>188.9</v>
      </c>
      <c r="I1128" s="25">
        <f>1*(COUNTIFS($A$18:$A1128,$A1128,$F$18:$F1128,$F1128,$G$18:$G1128,$G1128)=1)</f>
        <v>1</v>
      </c>
      <c r="J1128" s="7">
        <f t="shared" si="138"/>
        <v>0</v>
      </c>
      <c r="K1128">
        <f t="shared" si="142"/>
        <v>0</v>
      </c>
    </row>
    <row r="1129" spans="1:11" x14ac:dyDescent="0.35">
      <c r="A1129" s="3">
        <f t="shared" si="145"/>
        <v>37500</v>
      </c>
      <c r="B1129" s="3">
        <f t="shared" si="139"/>
        <v>150</v>
      </c>
      <c r="C1129" s="38">
        <f t="shared" si="143"/>
        <v>102.73972602739725</v>
      </c>
      <c r="D1129" s="6">
        <f t="shared" si="140"/>
        <v>150</v>
      </c>
      <c r="E1129" s="6"/>
      <c r="F1129" s="6">
        <f t="shared" si="141"/>
        <v>250</v>
      </c>
      <c r="G1129" s="7">
        <f t="shared" si="144"/>
        <v>5</v>
      </c>
      <c r="H1129" s="41" cm="1">
        <f t="array" ref="H1129">INDEX(Archetypes!$F$8:$F$16,$G1129)</f>
        <v>213.7</v>
      </c>
      <c r="I1129" s="25">
        <f>1*(COUNTIFS($A$18:$A1129,$A1129,$F$18:$F1129,$F1129,$G$18:$G1129,$G1129)=1)</f>
        <v>1</v>
      </c>
      <c r="J1129" s="7">
        <f t="shared" si="138"/>
        <v>0</v>
      </c>
      <c r="K1129">
        <f t="shared" si="142"/>
        <v>0</v>
      </c>
    </row>
    <row r="1130" spans="1:11" x14ac:dyDescent="0.35">
      <c r="A1130" s="3">
        <f t="shared" si="145"/>
        <v>37500</v>
      </c>
      <c r="B1130" s="3">
        <f t="shared" si="139"/>
        <v>150</v>
      </c>
      <c r="C1130" s="38">
        <f t="shared" si="143"/>
        <v>102.73972602739725</v>
      </c>
      <c r="D1130" s="6">
        <f t="shared" si="140"/>
        <v>150</v>
      </c>
      <c r="E1130" s="6"/>
      <c r="F1130" s="6">
        <f t="shared" si="141"/>
        <v>250</v>
      </c>
      <c r="G1130" s="7">
        <f t="shared" si="144"/>
        <v>6</v>
      </c>
      <c r="H1130" s="41" cm="1">
        <f t="array" ref="H1130">INDEX(Archetypes!$F$8:$F$16,$G1130)</f>
        <v>239.1</v>
      </c>
      <c r="I1130" s="25">
        <f>1*(COUNTIFS($A$18:$A1130,$A1130,$F$18:$F1130,$F1130,$G$18:$G1130,$G1130)=1)</f>
        <v>1</v>
      </c>
      <c r="J1130" s="7">
        <f t="shared" si="138"/>
        <v>0</v>
      </c>
      <c r="K1130">
        <f t="shared" si="142"/>
        <v>0</v>
      </c>
    </row>
    <row r="1131" spans="1:11" x14ac:dyDescent="0.35">
      <c r="A1131" s="3">
        <f t="shared" si="145"/>
        <v>37500</v>
      </c>
      <c r="B1131" s="3">
        <f t="shared" si="139"/>
        <v>150</v>
      </c>
      <c r="C1131" s="38">
        <f t="shared" si="143"/>
        <v>102.73972602739725</v>
      </c>
      <c r="D1131" s="6">
        <f t="shared" si="140"/>
        <v>150</v>
      </c>
      <c r="E1131" s="6"/>
      <c r="F1131" s="6">
        <f t="shared" si="141"/>
        <v>250</v>
      </c>
      <c r="G1131" s="7">
        <f t="shared" si="144"/>
        <v>7</v>
      </c>
      <c r="H1131" s="79" cm="1">
        <f t="array" ref="H1131">INDEX(Archetypes!$F$8:$F$16,$G1131)</f>
        <v>262.60000000000002</v>
      </c>
      <c r="I1131" s="25">
        <f>1*(COUNTIFS($A$18:$A1131,$A1131,$F$18:$F1131,$F1131,$G$18:$G1131,$G1131)=1)</f>
        <v>1</v>
      </c>
      <c r="J1131" s="7">
        <f t="shared" si="138"/>
        <v>1</v>
      </c>
      <c r="K1131">
        <f t="shared" si="142"/>
        <v>1</v>
      </c>
    </row>
    <row r="1132" spans="1:11" x14ac:dyDescent="0.35">
      <c r="A1132" s="3">
        <f t="shared" si="145"/>
        <v>37500</v>
      </c>
      <c r="B1132" s="3">
        <f t="shared" si="139"/>
        <v>150</v>
      </c>
      <c r="C1132" s="38">
        <f t="shared" si="143"/>
        <v>102.73972602739725</v>
      </c>
      <c r="D1132" s="6">
        <f t="shared" si="140"/>
        <v>150</v>
      </c>
      <c r="E1132" s="6"/>
      <c r="F1132" s="6">
        <f t="shared" si="141"/>
        <v>250</v>
      </c>
      <c r="G1132" s="7">
        <f t="shared" si="144"/>
        <v>8</v>
      </c>
      <c r="H1132" s="79" cm="1">
        <f t="array" ref="H1132">INDEX(Archetypes!$F$8:$F$16,$G1132)</f>
        <v>285.8</v>
      </c>
      <c r="I1132" s="25">
        <f>1*(COUNTIFS($A$18:$A1132,$A1132,$F$18:$F1132,$F1132,$G$18:$G1132,$G1132)=1)</f>
        <v>1</v>
      </c>
      <c r="J1132" s="7">
        <f t="shared" si="138"/>
        <v>1</v>
      </c>
      <c r="K1132">
        <f t="shared" si="142"/>
        <v>1</v>
      </c>
    </row>
    <row r="1133" spans="1:11" x14ac:dyDescent="0.35">
      <c r="A1133" s="3">
        <f t="shared" si="145"/>
        <v>37500</v>
      </c>
      <c r="B1133" s="3">
        <f t="shared" si="139"/>
        <v>150</v>
      </c>
      <c r="C1133" s="38">
        <f t="shared" si="143"/>
        <v>102.73972602739725</v>
      </c>
      <c r="D1133" s="6">
        <f t="shared" si="140"/>
        <v>150</v>
      </c>
      <c r="E1133" s="6"/>
      <c r="F1133" s="6">
        <f t="shared" si="141"/>
        <v>250</v>
      </c>
      <c r="G1133" s="7">
        <f t="shared" si="144"/>
        <v>9</v>
      </c>
      <c r="H1133" s="79" cm="1">
        <f t="array" ref="H1133">INDEX(Archetypes!$F$8:$F$16,$G1133)</f>
        <v>312.60000000000002</v>
      </c>
      <c r="I1133" s="25">
        <f>1*(COUNTIFS($A$18:$A1133,$A1133,$F$18:$F1133,$F1133,$G$18:$G1133,$G1133)=1)</f>
        <v>1</v>
      </c>
      <c r="J1133" s="7">
        <f t="shared" si="138"/>
        <v>1</v>
      </c>
      <c r="K1133">
        <f t="shared" si="142"/>
        <v>1</v>
      </c>
    </row>
    <row r="1134" spans="1:11" x14ac:dyDescent="0.35">
      <c r="A1134" s="3">
        <f t="shared" si="145"/>
        <v>37500</v>
      </c>
      <c r="B1134" s="3">
        <f t="shared" si="139"/>
        <v>165</v>
      </c>
      <c r="C1134" s="38">
        <f t="shared" si="143"/>
        <v>102.73972602739725</v>
      </c>
      <c r="D1134" s="6">
        <f t="shared" si="140"/>
        <v>165</v>
      </c>
      <c r="E1134" s="6"/>
      <c r="F1134" s="6">
        <f t="shared" si="141"/>
        <v>275</v>
      </c>
      <c r="G1134" s="7">
        <f t="shared" si="144"/>
        <v>1</v>
      </c>
      <c r="H1134" s="41" cm="1">
        <f t="array" ref="H1134">INDEX(Archetypes!$F$8:$F$16,$G1134)</f>
        <v>113.9</v>
      </c>
      <c r="I1134" s="25">
        <f>1*(COUNTIFS($A$18:$A1134,$A1134,$F$18:$F1134,$F1134,$G$18:$G1134,$G1134)=1)</f>
        <v>1</v>
      </c>
      <c r="J1134" s="7">
        <f t="shared" si="138"/>
        <v>0</v>
      </c>
      <c r="K1134">
        <f t="shared" si="142"/>
        <v>0</v>
      </c>
    </row>
    <row r="1135" spans="1:11" x14ac:dyDescent="0.35">
      <c r="A1135" s="3">
        <f t="shared" si="145"/>
        <v>37500</v>
      </c>
      <c r="B1135" s="3">
        <f t="shared" si="139"/>
        <v>165</v>
      </c>
      <c r="C1135" s="38">
        <f t="shared" si="143"/>
        <v>102.73972602739725</v>
      </c>
      <c r="D1135" s="6">
        <f t="shared" si="140"/>
        <v>165</v>
      </c>
      <c r="E1135" s="6"/>
      <c r="F1135" s="6">
        <f t="shared" si="141"/>
        <v>275</v>
      </c>
      <c r="G1135" s="7">
        <f t="shared" si="144"/>
        <v>2</v>
      </c>
      <c r="H1135" s="41" cm="1">
        <f t="array" ref="H1135">INDEX(Archetypes!$F$8:$F$16,$G1135)</f>
        <v>137.5</v>
      </c>
      <c r="I1135" s="25">
        <f>1*(COUNTIFS($A$18:$A1135,$A1135,$F$18:$F1135,$F1135,$G$18:$G1135,$G1135)=1)</f>
        <v>1</v>
      </c>
      <c r="J1135" s="7">
        <f t="shared" si="138"/>
        <v>0</v>
      </c>
      <c r="K1135">
        <f t="shared" si="142"/>
        <v>0</v>
      </c>
    </row>
    <row r="1136" spans="1:11" x14ac:dyDescent="0.35">
      <c r="A1136" s="3">
        <f t="shared" si="145"/>
        <v>37500</v>
      </c>
      <c r="B1136" s="3">
        <f t="shared" si="139"/>
        <v>165</v>
      </c>
      <c r="C1136" s="38">
        <f t="shared" si="143"/>
        <v>102.73972602739725</v>
      </c>
      <c r="D1136" s="6">
        <f t="shared" si="140"/>
        <v>165</v>
      </c>
      <c r="E1136" s="6"/>
      <c r="F1136" s="6">
        <f t="shared" si="141"/>
        <v>275</v>
      </c>
      <c r="G1136" s="7">
        <f t="shared" si="144"/>
        <v>3</v>
      </c>
      <c r="H1136" s="41" cm="1">
        <f t="array" ref="H1136">INDEX(Archetypes!$F$8:$F$16,$G1136)</f>
        <v>163.1</v>
      </c>
      <c r="I1136" s="25">
        <f>1*(COUNTIFS($A$18:$A1136,$A1136,$F$18:$F1136,$F1136,$G$18:$G1136,$G1136)=1)</f>
        <v>1</v>
      </c>
      <c r="J1136" s="7">
        <f t="shared" si="138"/>
        <v>0</v>
      </c>
      <c r="K1136">
        <f t="shared" si="142"/>
        <v>0</v>
      </c>
    </row>
    <row r="1137" spans="1:11" x14ac:dyDescent="0.35">
      <c r="A1137" s="3">
        <f t="shared" si="145"/>
        <v>37500</v>
      </c>
      <c r="B1137" s="3">
        <f t="shared" si="139"/>
        <v>165</v>
      </c>
      <c r="C1137" s="38">
        <f t="shared" si="143"/>
        <v>102.73972602739725</v>
      </c>
      <c r="D1137" s="6">
        <f t="shared" si="140"/>
        <v>165</v>
      </c>
      <c r="E1137" s="6"/>
      <c r="F1137" s="6">
        <f t="shared" si="141"/>
        <v>275</v>
      </c>
      <c r="G1137" s="7">
        <f t="shared" si="144"/>
        <v>4</v>
      </c>
      <c r="H1137" s="41" cm="1">
        <f t="array" ref="H1137">INDEX(Archetypes!$F$8:$F$16,$G1137)</f>
        <v>188.9</v>
      </c>
      <c r="I1137" s="25">
        <f>1*(COUNTIFS($A$18:$A1137,$A1137,$F$18:$F1137,$F1137,$G$18:$G1137,$G1137)=1)</f>
        <v>1</v>
      </c>
      <c r="J1137" s="7">
        <f t="shared" si="138"/>
        <v>0</v>
      </c>
      <c r="K1137">
        <f t="shared" si="142"/>
        <v>0</v>
      </c>
    </row>
    <row r="1138" spans="1:11" x14ac:dyDescent="0.35">
      <c r="A1138" s="3">
        <f t="shared" si="145"/>
        <v>37500</v>
      </c>
      <c r="B1138" s="3">
        <f t="shared" si="139"/>
        <v>165</v>
      </c>
      <c r="C1138" s="38">
        <f t="shared" si="143"/>
        <v>102.73972602739725</v>
      </c>
      <c r="D1138" s="6">
        <f t="shared" si="140"/>
        <v>165</v>
      </c>
      <c r="E1138" s="6"/>
      <c r="F1138" s="6">
        <f t="shared" si="141"/>
        <v>275</v>
      </c>
      <c r="G1138" s="7">
        <f t="shared" si="144"/>
        <v>5</v>
      </c>
      <c r="H1138" s="41" cm="1">
        <f t="array" ref="H1138">INDEX(Archetypes!$F$8:$F$16,$G1138)</f>
        <v>213.7</v>
      </c>
      <c r="I1138" s="25">
        <f>1*(COUNTIFS($A$18:$A1138,$A1138,$F$18:$F1138,$F1138,$G$18:$G1138,$G1138)=1)</f>
        <v>1</v>
      </c>
      <c r="J1138" s="7">
        <f t="shared" si="138"/>
        <v>0</v>
      </c>
      <c r="K1138">
        <f t="shared" si="142"/>
        <v>0</v>
      </c>
    </row>
    <row r="1139" spans="1:11" x14ac:dyDescent="0.35">
      <c r="A1139" s="3">
        <f t="shared" si="145"/>
        <v>37500</v>
      </c>
      <c r="B1139" s="3">
        <f t="shared" si="139"/>
        <v>165</v>
      </c>
      <c r="C1139" s="38">
        <f t="shared" si="143"/>
        <v>102.73972602739725</v>
      </c>
      <c r="D1139" s="6">
        <f t="shared" si="140"/>
        <v>165</v>
      </c>
      <c r="E1139" s="6"/>
      <c r="F1139" s="6">
        <f t="shared" si="141"/>
        <v>275</v>
      </c>
      <c r="G1139" s="7">
        <f t="shared" si="144"/>
        <v>6</v>
      </c>
      <c r="H1139" s="41" cm="1">
        <f t="array" ref="H1139">INDEX(Archetypes!$F$8:$F$16,$G1139)</f>
        <v>239.1</v>
      </c>
      <c r="I1139" s="25">
        <f>1*(COUNTIFS($A$18:$A1139,$A1139,$F$18:$F1139,$F1139,$G$18:$G1139,$G1139)=1)</f>
        <v>1</v>
      </c>
      <c r="J1139" s="7">
        <f t="shared" si="138"/>
        <v>0</v>
      </c>
      <c r="K1139">
        <f t="shared" si="142"/>
        <v>0</v>
      </c>
    </row>
    <row r="1140" spans="1:11" x14ac:dyDescent="0.35">
      <c r="A1140" s="3">
        <f t="shared" si="145"/>
        <v>37500</v>
      </c>
      <c r="B1140" s="3">
        <f t="shared" si="139"/>
        <v>165</v>
      </c>
      <c r="C1140" s="38">
        <f t="shared" si="143"/>
        <v>102.73972602739725</v>
      </c>
      <c r="D1140" s="6">
        <f t="shared" si="140"/>
        <v>165</v>
      </c>
      <c r="E1140" s="6"/>
      <c r="F1140" s="6">
        <f t="shared" si="141"/>
        <v>275</v>
      </c>
      <c r="G1140" s="7">
        <f t="shared" si="144"/>
        <v>7</v>
      </c>
      <c r="H1140" s="41" cm="1">
        <f t="array" ref="H1140">INDEX(Archetypes!$F$8:$F$16,$G1140)</f>
        <v>262.60000000000002</v>
      </c>
      <c r="I1140" s="25">
        <f>1*(COUNTIFS($A$18:$A1140,$A1140,$F$18:$F1140,$F1140,$G$18:$G1140,$G1140)=1)</f>
        <v>1</v>
      </c>
      <c r="J1140" s="7">
        <f t="shared" si="138"/>
        <v>0</v>
      </c>
      <c r="K1140">
        <f t="shared" si="142"/>
        <v>0</v>
      </c>
    </row>
    <row r="1141" spans="1:11" x14ac:dyDescent="0.35">
      <c r="A1141" s="3">
        <f t="shared" si="145"/>
        <v>37500</v>
      </c>
      <c r="B1141" s="3">
        <f t="shared" si="139"/>
        <v>165</v>
      </c>
      <c r="C1141" s="38">
        <f t="shared" si="143"/>
        <v>102.73972602739725</v>
      </c>
      <c r="D1141" s="6">
        <f t="shared" si="140"/>
        <v>165</v>
      </c>
      <c r="E1141" s="6"/>
      <c r="F1141" s="6">
        <f t="shared" si="141"/>
        <v>275</v>
      </c>
      <c r="G1141" s="7">
        <f t="shared" si="144"/>
        <v>8</v>
      </c>
      <c r="H1141" s="79" cm="1">
        <f t="array" ref="H1141">INDEX(Archetypes!$F$8:$F$16,$G1141)</f>
        <v>285.8</v>
      </c>
      <c r="I1141" s="25">
        <f>1*(COUNTIFS($A$18:$A1141,$A1141,$F$18:$F1141,$F1141,$G$18:$G1141,$G1141)=1)</f>
        <v>1</v>
      </c>
      <c r="J1141" s="7">
        <f t="shared" si="138"/>
        <v>1</v>
      </c>
      <c r="K1141">
        <f t="shared" si="142"/>
        <v>1</v>
      </c>
    </row>
    <row r="1142" spans="1:11" x14ac:dyDescent="0.35">
      <c r="A1142" s="3">
        <f t="shared" si="145"/>
        <v>37500</v>
      </c>
      <c r="B1142" s="3">
        <f t="shared" si="139"/>
        <v>165</v>
      </c>
      <c r="C1142" s="38">
        <f t="shared" si="143"/>
        <v>102.73972602739725</v>
      </c>
      <c r="D1142" s="6">
        <f t="shared" si="140"/>
        <v>165</v>
      </c>
      <c r="E1142" s="6"/>
      <c r="F1142" s="6">
        <f t="shared" si="141"/>
        <v>275</v>
      </c>
      <c r="G1142" s="7">
        <f t="shared" si="144"/>
        <v>9</v>
      </c>
      <c r="H1142" s="79" cm="1">
        <f t="array" ref="H1142">INDEX(Archetypes!$F$8:$F$16,$G1142)</f>
        <v>312.60000000000002</v>
      </c>
      <c r="I1142" s="25">
        <f>1*(COUNTIFS($A$18:$A1142,$A1142,$F$18:$F1142,$F1142,$G$18:$G1142,$G1142)=1)</f>
        <v>1</v>
      </c>
      <c r="J1142" s="7">
        <f t="shared" si="138"/>
        <v>1</v>
      </c>
      <c r="K1142">
        <f t="shared" si="142"/>
        <v>1</v>
      </c>
    </row>
    <row r="1143" spans="1:11" x14ac:dyDescent="0.35">
      <c r="A1143" s="3">
        <f t="shared" si="145"/>
        <v>37500</v>
      </c>
      <c r="B1143" s="3">
        <f t="shared" si="139"/>
        <v>180</v>
      </c>
      <c r="C1143" s="38">
        <f t="shared" si="143"/>
        <v>102.73972602739725</v>
      </c>
      <c r="D1143" s="6">
        <f t="shared" si="140"/>
        <v>180</v>
      </c>
      <c r="E1143" s="6"/>
      <c r="F1143" s="6">
        <f t="shared" si="141"/>
        <v>300</v>
      </c>
      <c r="G1143" s="7">
        <f t="shared" si="144"/>
        <v>1</v>
      </c>
      <c r="H1143" s="41" cm="1">
        <f t="array" ref="H1143">INDEX(Archetypes!$F$8:$F$16,$G1143)</f>
        <v>113.9</v>
      </c>
      <c r="I1143" s="25">
        <f>1*(COUNTIFS($A$18:$A1143,$A1143,$F$18:$F1143,$F1143,$G$18:$G1143,$G1143)=1)</f>
        <v>1</v>
      </c>
      <c r="J1143" s="7">
        <f t="shared" si="138"/>
        <v>0</v>
      </c>
      <c r="K1143">
        <f t="shared" si="142"/>
        <v>0</v>
      </c>
    </row>
    <row r="1144" spans="1:11" x14ac:dyDescent="0.35">
      <c r="A1144" s="3">
        <f t="shared" si="145"/>
        <v>37500</v>
      </c>
      <c r="B1144" s="3">
        <f t="shared" si="139"/>
        <v>180</v>
      </c>
      <c r="C1144" s="38">
        <f t="shared" si="143"/>
        <v>102.73972602739725</v>
      </c>
      <c r="D1144" s="6">
        <f t="shared" si="140"/>
        <v>180</v>
      </c>
      <c r="E1144" s="6"/>
      <c r="F1144" s="6">
        <f t="shared" si="141"/>
        <v>300</v>
      </c>
      <c r="G1144" s="7">
        <f t="shared" si="144"/>
        <v>2</v>
      </c>
      <c r="H1144" s="41" cm="1">
        <f t="array" ref="H1144">INDEX(Archetypes!$F$8:$F$16,$G1144)</f>
        <v>137.5</v>
      </c>
      <c r="I1144" s="25">
        <f>1*(COUNTIFS($A$18:$A1144,$A1144,$F$18:$F1144,$F1144,$G$18:$G1144,$G1144)=1)</f>
        <v>1</v>
      </c>
      <c r="J1144" s="7">
        <f t="shared" si="138"/>
        <v>0</v>
      </c>
      <c r="K1144">
        <f t="shared" si="142"/>
        <v>0</v>
      </c>
    </row>
    <row r="1145" spans="1:11" x14ac:dyDescent="0.35">
      <c r="A1145" s="3">
        <f t="shared" si="145"/>
        <v>37500</v>
      </c>
      <c r="B1145" s="3">
        <f t="shared" si="139"/>
        <v>180</v>
      </c>
      <c r="C1145" s="38">
        <f t="shared" si="143"/>
        <v>102.73972602739725</v>
      </c>
      <c r="D1145" s="6">
        <f t="shared" si="140"/>
        <v>180</v>
      </c>
      <c r="E1145" s="6"/>
      <c r="F1145" s="6">
        <f t="shared" si="141"/>
        <v>300</v>
      </c>
      <c r="G1145" s="7">
        <f t="shared" si="144"/>
        <v>3</v>
      </c>
      <c r="H1145" s="41" cm="1">
        <f t="array" ref="H1145">INDEX(Archetypes!$F$8:$F$16,$G1145)</f>
        <v>163.1</v>
      </c>
      <c r="I1145" s="25">
        <f>1*(COUNTIFS($A$18:$A1145,$A1145,$F$18:$F1145,$F1145,$G$18:$G1145,$G1145)=1)</f>
        <v>1</v>
      </c>
      <c r="J1145" s="7">
        <f t="shared" si="138"/>
        <v>0</v>
      </c>
      <c r="K1145">
        <f t="shared" si="142"/>
        <v>0</v>
      </c>
    </row>
    <row r="1146" spans="1:11" x14ac:dyDescent="0.35">
      <c r="A1146" s="3">
        <f t="shared" si="145"/>
        <v>37500</v>
      </c>
      <c r="B1146" s="3">
        <f t="shared" si="139"/>
        <v>180</v>
      </c>
      <c r="C1146" s="38">
        <f t="shared" si="143"/>
        <v>102.73972602739725</v>
      </c>
      <c r="D1146" s="6">
        <f t="shared" si="140"/>
        <v>180</v>
      </c>
      <c r="E1146" s="6"/>
      <c r="F1146" s="6">
        <f t="shared" si="141"/>
        <v>300</v>
      </c>
      <c r="G1146" s="7">
        <f t="shared" si="144"/>
        <v>4</v>
      </c>
      <c r="H1146" s="41" cm="1">
        <f t="array" ref="H1146">INDEX(Archetypes!$F$8:$F$16,$G1146)</f>
        <v>188.9</v>
      </c>
      <c r="I1146" s="25">
        <f>1*(COUNTIFS($A$18:$A1146,$A1146,$F$18:$F1146,$F1146,$G$18:$G1146,$G1146)=1)</f>
        <v>1</v>
      </c>
      <c r="J1146" s="7">
        <f t="shared" si="138"/>
        <v>0</v>
      </c>
      <c r="K1146">
        <f t="shared" si="142"/>
        <v>0</v>
      </c>
    </row>
    <row r="1147" spans="1:11" x14ac:dyDescent="0.35">
      <c r="A1147" s="3">
        <f t="shared" si="145"/>
        <v>37500</v>
      </c>
      <c r="B1147" s="3">
        <f t="shared" si="139"/>
        <v>180</v>
      </c>
      <c r="C1147" s="38">
        <f t="shared" si="143"/>
        <v>102.73972602739725</v>
      </c>
      <c r="D1147" s="6">
        <f t="shared" si="140"/>
        <v>180</v>
      </c>
      <c r="E1147" s="6"/>
      <c r="F1147" s="6">
        <f t="shared" si="141"/>
        <v>300</v>
      </c>
      <c r="G1147" s="7">
        <f t="shared" si="144"/>
        <v>5</v>
      </c>
      <c r="H1147" s="41" cm="1">
        <f t="array" ref="H1147">INDEX(Archetypes!$F$8:$F$16,$G1147)</f>
        <v>213.7</v>
      </c>
      <c r="I1147" s="25">
        <f>1*(COUNTIFS($A$18:$A1147,$A1147,$F$18:$F1147,$F1147,$G$18:$G1147,$G1147)=1)</f>
        <v>1</v>
      </c>
      <c r="J1147" s="7">
        <f t="shared" si="138"/>
        <v>0</v>
      </c>
      <c r="K1147">
        <f t="shared" si="142"/>
        <v>0</v>
      </c>
    </row>
    <row r="1148" spans="1:11" x14ac:dyDescent="0.35">
      <c r="A1148" s="3">
        <f t="shared" si="145"/>
        <v>37500</v>
      </c>
      <c r="B1148" s="3">
        <f t="shared" si="139"/>
        <v>180</v>
      </c>
      <c r="C1148" s="38">
        <f t="shared" si="143"/>
        <v>102.73972602739725</v>
      </c>
      <c r="D1148" s="6">
        <f t="shared" si="140"/>
        <v>180</v>
      </c>
      <c r="E1148" s="6"/>
      <c r="F1148" s="6">
        <f t="shared" si="141"/>
        <v>300</v>
      </c>
      <c r="G1148" s="7">
        <f t="shared" si="144"/>
        <v>6</v>
      </c>
      <c r="H1148" s="41" cm="1">
        <f t="array" ref="H1148">INDEX(Archetypes!$F$8:$F$16,$G1148)</f>
        <v>239.1</v>
      </c>
      <c r="I1148" s="25">
        <f>1*(COUNTIFS($A$18:$A1148,$A1148,$F$18:$F1148,$F1148,$G$18:$G1148,$G1148)=1)</f>
        <v>1</v>
      </c>
      <c r="J1148" s="7">
        <f t="shared" si="138"/>
        <v>0</v>
      </c>
      <c r="K1148">
        <f t="shared" si="142"/>
        <v>0</v>
      </c>
    </row>
    <row r="1149" spans="1:11" x14ac:dyDescent="0.35">
      <c r="A1149" s="3">
        <f t="shared" si="145"/>
        <v>37500</v>
      </c>
      <c r="B1149" s="3">
        <f t="shared" si="139"/>
        <v>180</v>
      </c>
      <c r="C1149" s="38">
        <f t="shared" si="143"/>
        <v>102.73972602739725</v>
      </c>
      <c r="D1149" s="6">
        <f t="shared" si="140"/>
        <v>180</v>
      </c>
      <c r="E1149" s="6"/>
      <c r="F1149" s="6">
        <f t="shared" si="141"/>
        <v>300</v>
      </c>
      <c r="G1149" s="7">
        <f t="shared" si="144"/>
        <v>7</v>
      </c>
      <c r="H1149" s="41" cm="1">
        <f t="array" ref="H1149">INDEX(Archetypes!$F$8:$F$16,$G1149)</f>
        <v>262.60000000000002</v>
      </c>
      <c r="I1149" s="25">
        <f>1*(COUNTIFS($A$18:$A1149,$A1149,$F$18:$F1149,$F1149,$G$18:$G1149,$G1149)=1)</f>
        <v>1</v>
      </c>
      <c r="J1149" s="7">
        <f t="shared" si="138"/>
        <v>0</v>
      </c>
      <c r="K1149">
        <f t="shared" si="142"/>
        <v>0</v>
      </c>
    </row>
    <row r="1150" spans="1:11" x14ac:dyDescent="0.35">
      <c r="A1150" s="3">
        <f t="shared" si="145"/>
        <v>37500</v>
      </c>
      <c r="B1150" s="3">
        <f t="shared" si="139"/>
        <v>180</v>
      </c>
      <c r="C1150" s="38">
        <f t="shared" si="143"/>
        <v>102.73972602739725</v>
      </c>
      <c r="D1150" s="6">
        <f t="shared" si="140"/>
        <v>180</v>
      </c>
      <c r="E1150" s="6"/>
      <c r="F1150" s="6">
        <f t="shared" si="141"/>
        <v>300</v>
      </c>
      <c r="G1150" s="7">
        <f t="shared" si="144"/>
        <v>8</v>
      </c>
      <c r="H1150" s="41" cm="1">
        <f t="array" ref="H1150">INDEX(Archetypes!$F$8:$F$16,$G1150)</f>
        <v>285.8</v>
      </c>
      <c r="I1150" s="25">
        <f>1*(COUNTIFS($A$18:$A1150,$A1150,$F$18:$F1150,$F1150,$G$18:$G1150,$G1150)=1)</f>
        <v>1</v>
      </c>
      <c r="J1150" s="7">
        <f t="shared" si="138"/>
        <v>0</v>
      </c>
      <c r="K1150">
        <f t="shared" si="142"/>
        <v>0</v>
      </c>
    </row>
    <row r="1151" spans="1:11" x14ac:dyDescent="0.35">
      <c r="A1151" s="3">
        <f t="shared" si="145"/>
        <v>37500</v>
      </c>
      <c r="B1151" s="3">
        <f t="shared" si="139"/>
        <v>180</v>
      </c>
      <c r="C1151" s="38">
        <f t="shared" si="143"/>
        <v>102.73972602739725</v>
      </c>
      <c r="D1151" s="6">
        <f t="shared" si="140"/>
        <v>180</v>
      </c>
      <c r="E1151" s="6"/>
      <c r="F1151" s="6">
        <f t="shared" si="141"/>
        <v>300</v>
      </c>
      <c r="G1151" s="7">
        <f t="shared" si="144"/>
        <v>9</v>
      </c>
      <c r="H1151" s="79" cm="1">
        <f t="array" ref="H1151">INDEX(Archetypes!$F$8:$F$16,$G1151)</f>
        <v>312.60000000000002</v>
      </c>
      <c r="I1151" s="25">
        <f>1*(COUNTIFS($A$18:$A1151,$A1151,$F$18:$F1151,$F1151,$G$18:$G1151,$G1151)=1)</f>
        <v>1</v>
      </c>
      <c r="J1151" s="7">
        <f t="shared" si="138"/>
        <v>1</v>
      </c>
      <c r="K1151">
        <f t="shared" si="142"/>
        <v>1</v>
      </c>
    </row>
    <row r="1152" spans="1:11" x14ac:dyDescent="0.35">
      <c r="A1152" s="3">
        <f t="shared" si="145"/>
        <v>40000</v>
      </c>
      <c r="B1152" s="3">
        <f t="shared" si="139"/>
        <v>60</v>
      </c>
      <c r="C1152" s="38">
        <f t="shared" si="143"/>
        <v>109.58904109589041</v>
      </c>
      <c r="D1152" s="6">
        <f t="shared" si="140"/>
        <v>109.6</v>
      </c>
      <c r="E1152" s="6"/>
      <c r="F1152" s="6">
        <f t="shared" si="141"/>
        <v>182.7</v>
      </c>
      <c r="G1152" s="7">
        <f t="shared" si="144"/>
        <v>1</v>
      </c>
      <c r="H1152" s="41" cm="1">
        <f t="array" ref="H1152">INDEX(Archetypes!$F$8:$F$16,$G1152)</f>
        <v>113.9</v>
      </c>
      <c r="I1152" s="25">
        <f>1*(COUNTIFS($A$18:$A1152,$A1152,$F$18:$F1152,$F1152,$G$18:$G1152,$G1152)=1)</f>
        <v>1</v>
      </c>
      <c r="J1152" s="7">
        <f t="shared" si="138"/>
        <v>0</v>
      </c>
      <c r="K1152">
        <f t="shared" si="142"/>
        <v>0</v>
      </c>
    </row>
    <row r="1153" spans="1:11" x14ac:dyDescent="0.35">
      <c r="A1153" s="3">
        <f t="shared" si="145"/>
        <v>40000</v>
      </c>
      <c r="B1153" s="3">
        <f t="shared" si="139"/>
        <v>60</v>
      </c>
      <c r="C1153" s="38">
        <f t="shared" si="143"/>
        <v>109.58904109589041</v>
      </c>
      <c r="D1153" s="6">
        <f t="shared" si="140"/>
        <v>109.6</v>
      </c>
      <c r="E1153" s="6"/>
      <c r="F1153" s="6">
        <f t="shared" si="141"/>
        <v>182.7</v>
      </c>
      <c r="G1153" s="7">
        <f t="shared" si="144"/>
        <v>2</v>
      </c>
      <c r="H1153" s="41" cm="1">
        <f t="array" ref="H1153">INDEX(Archetypes!$F$8:$F$16,$G1153)</f>
        <v>137.5</v>
      </c>
      <c r="I1153" s="25">
        <f>1*(COUNTIFS($A$18:$A1153,$A1153,$F$18:$F1153,$F1153,$G$18:$G1153,$G1153)=1)</f>
        <v>1</v>
      </c>
      <c r="J1153" s="7">
        <f t="shared" si="138"/>
        <v>0</v>
      </c>
      <c r="K1153">
        <f t="shared" si="142"/>
        <v>0</v>
      </c>
    </row>
    <row r="1154" spans="1:11" x14ac:dyDescent="0.35">
      <c r="A1154" s="3">
        <f t="shared" si="145"/>
        <v>40000</v>
      </c>
      <c r="B1154" s="3">
        <f t="shared" si="139"/>
        <v>60</v>
      </c>
      <c r="C1154" s="38">
        <f t="shared" si="143"/>
        <v>109.58904109589041</v>
      </c>
      <c r="D1154" s="6">
        <f t="shared" si="140"/>
        <v>109.6</v>
      </c>
      <c r="E1154" s="6"/>
      <c r="F1154" s="6">
        <f t="shared" si="141"/>
        <v>182.7</v>
      </c>
      <c r="G1154" s="7">
        <f t="shared" si="144"/>
        <v>3</v>
      </c>
      <c r="H1154" s="41" cm="1">
        <f t="array" ref="H1154">INDEX(Archetypes!$F$8:$F$16,$G1154)</f>
        <v>163.1</v>
      </c>
      <c r="I1154" s="25">
        <f>1*(COUNTIFS($A$18:$A1154,$A1154,$F$18:$F1154,$F1154,$G$18:$G1154,$G1154)=1)</f>
        <v>1</v>
      </c>
      <c r="J1154" s="7">
        <f t="shared" si="138"/>
        <v>0</v>
      </c>
      <c r="K1154">
        <f t="shared" si="142"/>
        <v>0</v>
      </c>
    </row>
    <row r="1155" spans="1:11" x14ac:dyDescent="0.35">
      <c r="A1155" s="3">
        <f t="shared" si="145"/>
        <v>40000</v>
      </c>
      <c r="B1155" s="3">
        <f t="shared" si="139"/>
        <v>60</v>
      </c>
      <c r="C1155" s="38">
        <f t="shared" si="143"/>
        <v>109.58904109589041</v>
      </c>
      <c r="D1155" s="6">
        <f t="shared" si="140"/>
        <v>109.6</v>
      </c>
      <c r="E1155" s="6"/>
      <c r="F1155" s="6">
        <f t="shared" si="141"/>
        <v>182.7</v>
      </c>
      <c r="G1155" s="7">
        <f t="shared" si="144"/>
        <v>4</v>
      </c>
      <c r="H1155" s="79" cm="1">
        <f t="array" ref="H1155">INDEX(Archetypes!$F$8:$F$16,$G1155)</f>
        <v>188.9</v>
      </c>
      <c r="I1155" s="25">
        <f>1*(COUNTIFS($A$18:$A1155,$A1155,$F$18:$F1155,$F1155,$G$18:$G1155,$G1155)=1)</f>
        <v>1</v>
      </c>
      <c r="J1155" s="7">
        <f t="shared" si="138"/>
        <v>1</v>
      </c>
      <c r="K1155">
        <f t="shared" si="142"/>
        <v>1</v>
      </c>
    </row>
    <row r="1156" spans="1:11" x14ac:dyDescent="0.35">
      <c r="A1156" s="3">
        <f t="shared" si="145"/>
        <v>40000</v>
      </c>
      <c r="B1156" s="3">
        <f t="shared" si="139"/>
        <v>60</v>
      </c>
      <c r="C1156" s="38">
        <f t="shared" si="143"/>
        <v>109.58904109589041</v>
      </c>
      <c r="D1156" s="6">
        <f t="shared" si="140"/>
        <v>109.6</v>
      </c>
      <c r="E1156" s="6"/>
      <c r="F1156" s="6">
        <f t="shared" si="141"/>
        <v>182.7</v>
      </c>
      <c r="G1156" s="7">
        <f t="shared" si="144"/>
        <v>5</v>
      </c>
      <c r="H1156" s="79" cm="1">
        <f t="array" ref="H1156">INDEX(Archetypes!$F$8:$F$16,$G1156)</f>
        <v>213.7</v>
      </c>
      <c r="I1156" s="25">
        <f>1*(COUNTIFS($A$18:$A1156,$A1156,$F$18:$F1156,$F1156,$G$18:$G1156,$G1156)=1)</f>
        <v>1</v>
      </c>
      <c r="J1156" s="7">
        <f t="shared" si="138"/>
        <v>1</v>
      </c>
      <c r="K1156">
        <f t="shared" si="142"/>
        <v>1</v>
      </c>
    </row>
    <row r="1157" spans="1:11" x14ac:dyDescent="0.35">
      <c r="A1157" s="3">
        <f t="shared" si="145"/>
        <v>40000</v>
      </c>
      <c r="B1157" s="3">
        <f t="shared" si="139"/>
        <v>60</v>
      </c>
      <c r="C1157" s="38">
        <f t="shared" si="143"/>
        <v>109.58904109589041</v>
      </c>
      <c r="D1157" s="6">
        <f t="shared" si="140"/>
        <v>109.6</v>
      </c>
      <c r="E1157" s="6"/>
      <c r="F1157" s="6">
        <f t="shared" si="141"/>
        <v>182.7</v>
      </c>
      <c r="G1157" s="7">
        <f t="shared" si="144"/>
        <v>6</v>
      </c>
      <c r="H1157" s="79" cm="1">
        <f t="array" ref="H1157">INDEX(Archetypes!$F$8:$F$16,$G1157)</f>
        <v>239.1</v>
      </c>
      <c r="I1157" s="25">
        <f>1*(COUNTIFS($A$18:$A1157,$A1157,$F$18:$F1157,$F1157,$G$18:$G1157,$G1157)=1)</f>
        <v>1</v>
      </c>
      <c r="J1157" s="7">
        <f t="shared" si="138"/>
        <v>1</v>
      </c>
      <c r="K1157">
        <f t="shared" si="142"/>
        <v>1</v>
      </c>
    </row>
    <row r="1158" spans="1:11" x14ac:dyDescent="0.35">
      <c r="A1158" s="3">
        <f t="shared" si="145"/>
        <v>40000</v>
      </c>
      <c r="B1158" s="3">
        <f t="shared" si="139"/>
        <v>60</v>
      </c>
      <c r="C1158" s="38">
        <f t="shared" si="143"/>
        <v>109.58904109589041</v>
      </c>
      <c r="D1158" s="6">
        <f t="shared" si="140"/>
        <v>109.6</v>
      </c>
      <c r="E1158" s="6"/>
      <c r="F1158" s="6">
        <f t="shared" si="141"/>
        <v>182.7</v>
      </c>
      <c r="G1158" s="7">
        <f t="shared" si="144"/>
        <v>7</v>
      </c>
      <c r="H1158" s="79" cm="1">
        <f t="array" ref="H1158">INDEX(Archetypes!$F$8:$F$16,$G1158)</f>
        <v>262.60000000000002</v>
      </c>
      <c r="I1158" s="25">
        <f>1*(COUNTIFS($A$18:$A1158,$A1158,$F$18:$F1158,$F1158,$G$18:$G1158,$G1158)=1)</f>
        <v>1</v>
      </c>
      <c r="J1158" s="7">
        <f t="shared" si="138"/>
        <v>1</v>
      </c>
      <c r="K1158">
        <f t="shared" si="142"/>
        <v>1</v>
      </c>
    </row>
    <row r="1159" spans="1:11" x14ac:dyDescent="0.35">
      <c r="A1159" s="3">
        <f t="shared" si="145"/>
        <v>40000</v>
      </c>
      <c r="B1159" s="3">
        <f t="shared" si="139"/>
        <v>60</v>
      </c>
      <c r="C1159" s="38">
        <f t="shared" si="143"/>
        <v>109.58904109589041</v>
      </c>
      <c r="D1159" s="6">
        <f t="shared" si="140"/>
        <v>109.6</v>
      </c>
      <c r="E1159" s="6"/>
      <c r="F1159" s="6">
        <f t="shared" si="141"/>
        <v>182.7</v>
      </c>
      <c r="G1159" s="7">
        <f t="shared" si="144"/>
        <v>8</v>
      </c>
      <c r="H1159" s="79" cm="1">
        <f t="array" ref="H1159">INDEX(Archetypes!$F$8:$F$16,$G1159)</f>
        <v>285.8</v>
      </c>
      <c r="I1159" s="25">
        <f>1*(COUNTIFS($A$18:$A1159,$A1159,$F$18:$F1159,$F1159,$G$18:$G1159,$G1159)=1)</f>
        <v>1</v>
      </c>
      <c r="J1159" s="7">
        <f t="shared" si="138"/>
        <v>1</v>
      </c>
      <c r="K1159">
        <f t="shared" si="142"/>
        <v>1</v>
      </c>
    </row>
    <row r="1160" spans="1:11" x14ac:dyDescent="0.35">
      <c r="A1160" s="3">
        <f t="shared" si="145"/>
        <v>40000</v>
      </c>
      <c r="B1160" s="3">
        <f t="shared" si="139"/>
        <v>60</v>
      </c>
      <c r="C1160" s="38">
        <f>A1160/365</f>
        <v>109.58904109589041</v>
      </c>
      <c r="D1160" s="6">
        <f t="shared" si="140"/>
        <v>109.6</v>
      </c>
      <c r="E1160" s="6"/>
      <c r="F1160" s="6">
        <f t="shared" si="141"/>
        <v>182.7</v>
      </c>
      <c r="G1160" s="7">
        <f>IF(G1159=9,1,G1159+1)</f>
        <v>9</v>
      </c>
      <c r="H1160" s="79" cm="1">
        <f t="array" ref="H1160">INDEX(Archetypes!$F$8:$F$16,$G1160)</f>
        <v>312.60000000000002</v>
      </c>
      <c r="I1160" s="25">
        <f>1*(COUNTIFS($A$18:$A1160,$A1160,$F$18:$F1160,$F1160,$G$18:$G1160,$G1160)=1)</f>
        <v>1</v>
      </c>
      <c r="J1160" s="7">
        <f t="shared" si="138"/>
        <v>1</v>
      </c>
      <c r="K1160">
        <f t="shared" si="142"/>
        <v>1</v>
      </c>
    </row>
    <row r="1161" spans="1:11" x14ac:dyDescent="0.35">
      <c r="A1161" s="3">
        <f t="shared" si="145"/>
        <v>40000</v>
      </c>
      <c r="B1161" s="3">
        <f t="shared" si="139"/>
        <v>75</v>
      </c>
      <c r="C1161" s="38">
        <f t="shared" ref="C1161:C1211" si="146">A1161/365</f>
        <v>109.58904109589041</v>
      </c>
      <c r="D1161" s="6">
        <f t="shared" si="140"/>
        <v>109.6</v>
      </c>
      <c r="E1161" s="6"/>
      <c r="F1161" s="6">
        <f t="shared" si="141"/>
        <v>182.7</v>
      </c>
      <c r="G1161" s="7">
        <f t="shared" ref="G1161:G1211" si="147">IF(G1160=9,1,G1160+1)</f>
        <v>1</v>
      </c>
      <c r="H1161" s="41" cm="1">
        <f t="array" ref="H1161">INDEX(Archetypes!$F$8:$F$16,$G1161)</f>
        <v>113.9</v>
      </c>
      <c r="I1161" s="25">
        <f>1*(COUNTIFS($A$18:$A1161,$A1161,$F$18:$F1161,$F1161,$G$18:$G1161,$G1161)=1)</f>
        <v>0</v>
      </c>
      <c r="J1161" s="7">
        <f t="shared" si="138"/>
        <v>0</v>
      </c>
      <c r="K1161">
        <f t="shared" si="142"/>
        <v>0</v>
      </c>
    </row>
    <row r="1162" spans="1:11" x14ac:dyDescent="0.35">
      <c r="A1162" s="3">
        <f t="shared" si="145"/>
        <v>40000</v>
      </c>
      <c r="B1162" s="3">
        <f t="shared" si="139"/>
        <v>75</v>
      </c>
      <c r="C1162" s="38">
        <f t="shared" si="146"/>
        <v>109.58904109589041</v>
      </c>
      <c r="D1162" s="6">
        <f t="shared" si="140"/>
        <v>109.6</v>
      </c>
      <c r="E1162" s="6"/>
      <c r="F1162" s="6">
        <f t="shared" si="141"/>
        <v>182.7</v>
      </c>
      <c r="G1162" s="7">
        <f t="shared" si="147"/>
        <v>2</v>
      </c>
      <c r="H1162" s="41" cm="1">
        <f t="array" ref="H1162">INDEX(Archetypes!$F$8:$F$16,$G1162)</f>
        <v>137.5</v>
      </c>
      <c r="I1162" s="25">
        <f>1*(COUNTIFS($A$18:$A1162,$A1162,$F$18:$F1162,$F1162,$G$18:$G1162,$G1162)=1)</f>
        <v>0</v>
      </c>
      <c r="J1162" s="7">
        <f t="shared" si="138"/>
        <v>0</v>
      </c>
      <c r="K1162">
        <f t="shared" si="142"/>
        <v>0</v>
      </c>
    </row>
    <row r="1163" spans="1:11" x14ac:dyDescent="0.35">
      <c r="A1163" s="3">
        <f t="shared" si="145"/>
        <v>40000</v>
      </c>
      <c r="B1163" s="3">
        <f t="shared" si="139"/>
        <v>75</v>
      </c>
      <c r="C1163" s="38">
        <f t="shared" si="146"/>
        <v>109.58904109589041</v>
      </c>
      <c r="D1163" s="6">
        <f t="shared" si="140"/>
        <v>109.6</v>
      </c>
      <c r="E1163" s="6"/>
      <c r="F1163" s="6">
        <f t="shared" si="141"/>
        <v>182.7</v>
      </c>
      <c r="G1163" s="7">
        <f t="shared" si="147"/>
        <v>3</v>
      </c>
      <c r="H1163" s="41" cm="1">
        <f t="array" ref="H1163">INDEX(Archetypes!$F$8:$F$16,$G1163)</f>
        <v>163.1</v>
      </c>
      <c r="I1163" s="25">
        <f>1*(COUNTIFS($A$18:$A1163,$A1163,$F$18:$F1163,$F1163,$G$18:$G1163,$G1163)=1)</f>
        <v>0</v>
      </c>
      <c r="J1163" s="7">
        <f t="shared" si="138"/>
        <v>0</v>
      </c>
      <c r="K1163">
        <f t="shared" si="142"/>
        <v>0</v>
      </c>
    </row>
    <row r="1164" spans="1:11" x14ac:dyDescent="0.35">
      <c r="A1164" s="3">
        <f t="shared" si="145"/>
        <v>40000</v>
      </c>
      <c r="B1164" s="3">
        <f t="shared" si="139"/>
        <v>75</v>
      </c>
      <c r="C1164" s="38">
        <f t="shared" si="146"/>
        <v>109.58904109589041</v>
      </c>
      <c r="D1164" s="6">
        <f t="shared" si="140"/>
        <v>109.6</v>
      </c>
      <c r="E1164" s="6"/>
      <c r="F1164" s="6">
        <f t="shared" si="141"/>
        <v>182.7</v>
      </c>
      <c r="G1164" s="7">
        <f t="shared" si="147"/>
        <v>4</v>
      </c>
      <c r="H1164" s="41" cm="1">
        <f t="array" ref="H1164">INDEX(Archetypes!$F$8:$F$16,$G1164)</f>
        <v>188.9</v>
      </c>
      <c r="I1164" s="25">
        <f>1*(COUNTIFS($A$18:$A1164,$A1164,$F$18:$F1164,$F1164,$G$18:$G1164,$G1164)=1)</f>
        <v>0</v>
      </c>
      <c r="J1164" s="7">
        <f t="shared" si="138"/>
        <v>1</v>
      </c>
      <c r="K1164">
        <f t="shared" si="142"/>
        <v>0</v>
      </c>
    </row>
    <row r="1165" spans="1:11" x14ac:dyDescent="0.35">
      <c r="A1165" s="3">
        <f t="shared" si="145"/>
        <v>40000</v>
      </c>
      <c r="B1165" s="3">
        <f t="shared" si="139"/>
        <v>75</v>
      </c>
      <c r="C1165" s="38">
        <f t="shared" si="146"/>
        <v>109.58904109589041</v>
      </c>
      <c r="D1165" s="6">
        <f t="shared" si="140"/>
        <v>109.6</v>
      </c>
      <c r="E1165" s="6"/>
      <c r="F1165" s="6">
        <f t="shared" si="141"/>
        <v>182.7</v>
      </c>
      <c r="G1165" s="7">
        <f t="shared" si="147"/>
        <v>5</v>
      </c>
      <c r="H1165" s="41" cm="1">
        <f t="array" ref="H1165">INDEX(Archetypes!$F$8:$F$16,$G1165)</f>
        <v>213.7</v>
      </c>
      <c r="I1165" s="25">
        <f>1*(COUNTIFS($A$18:$A1165,$A1165,$F$18:$F1165,$F1165,$G$18:$G1165,$G1165)=1)</f>
        <v>0</v>
      </c>
      <c r="J1165" s="7">
        <f t="shared" si="138"/>
        <v>1</v>
      </c>
      <c r="K1165">
        <f t="shared" si="142"/>
        <v>0</v>
      </c>
    </row>
    <row r="1166" spans="1:11" x14ac:dyDescent="0.35">
      <c r="A1166" s="3">
        <f t="shared" si="145"/>
        <v>40000</v>
      </c>
      <c r="B1166" s="3">
        <f t="shared" si="139"/>
        <v>75</v>
      </c>
      <c r="C1166" s="38">
        <f t="shared" si="146"/>
        <v>109.58904109589041</v>
      </c>
      <c r="D1166" s="6">
        <f t="shared" si="140"/>
        <v>109.6</v>
      </c>
      <c r="E1166" s="6"/>
      <c r="F1166" s="6">
        <f t="shared" si="141"/>
        <v>182.7</v>
      </c>
      <c r="G1166" s="7">
        <f t="shared" si="147"/>
        <v>6</v>
      </c>
      <c r="H1166" s="41" cm="1">
        <f t="array" ref="H1166">INDEX(Archetypes!$F$8:$F$16,$G1166)</f>
        <v>239.1</v>
      </c>
      <c r="I1166" s="25">
        <f>1*(COUNTIFS($A$18:$A1166,$A1166,$F$18:$F1166,$F1166,$G$18:$G1166,$G1166)=1)</f>
        <v>0</v>
      </c>
      <c r="J1166" s="7">
        <f t="shared" si="138"/>
        <v>1</v>
      </c>
      <c r="K1166">
        <f t="shared" si="142"/>
        <v>0</v>
      </c>
    </row>
    <row r="1167" spans="1:11" x14ac:dyDescent="0.35">
      <c r="A1167" s="3">
        <f t="shared" si="145"/>
        <v>40000</v>
      </c>
      <c r="B1167" s="3">
        <f t="shared" si="139"/>
        <v>75</v>
      </c>
      <c r="C1167" s="38">
        <f t="shared" si="146"/>
        <v>109.58904109589041</v>
      </c>
      <c r="D1167" s="6">
        <f t="shared" si="140"/>
        <v>109.6</v>
      </c>
      <c r="E1167" s="6"/>
      <c r="F1167" s="6">
        <f t="shared" si="141"/>
        <v>182.7</v>
      </c>
      <c r="G1167" s="7">
        <f t="shared" si="147"/>
        <v>7</v>
      </c>
      <c r="H1167" s="41" cm="1">
        <f t="array" ref="H1167">INDEX(Archetypes!$F$8:$F$16,$G1167)</f>
        <v>262.60000000000002</v>
      </c>
      <c r="I1167" s="25">
        <f>1*(COUNTIFS($A$18:$A1167,$A1167,$F$18:$F1167,$F1167,$G$18:$G1167,$G1167)=1)</f>
        <v>0</v>
      </c>
      <c r="J1167" s="7">
        <f t="shared" si="138"/>
        <v>1</v>
      </c>
      <c r="K1167">
        <f t="shared" si="142"/>
        <v>0</v>
      </c>
    </row>
    <row r="1168" spans="1:11" x14ac:dyDescent="0.35">
      <c r="A1168" s="3">
        <f t="shared" si="145"/>
        <v>40000</v>
      </c>
      <c r="B1168" s="3">
        <f t="shared" si="139"/>
        <v>75</v>
      </c>
      <c r="C1168" s="38">
        <f t="shared" si="146"/>
        <v>109.58904109589041</v>
      </c>
      <c r="D1168" s="6">
        <f t="shared" si="140"/>
        <v>109.6</v>
      </c>
      <c r="E1168" s="6"/>
      <c r="F1168" s="6">
        <f t="shared" si="141"/>
        <v>182.7</v>
      </c>
      <c r="G1168" s="7">
        <f t="shared" si="147"/>
        <v>8</v>
      </c>
      <c r="H1168" s="41" cm="1">
        <f t="array" ref="H1168">INDEX(Archetypes!$F$8:$F$16,$G1168)</f>
        <v>285.8</v>
      </c>
      <c r="I1168" s="25">
        <f>1*(COUNTIFS($A$18:$A1168,$A1168,$F$18:$F1168,$F1168,$G$18:$G1168,$G1168)=1)</f>
        <v>0</v>
      </c>
      <c r="J1168" s="7">
        <f t="shared" si="138"/>
        <v>1</v>
      </c>
      <c r="K1168">
        <f t="shared" si="142"/>
        <v>0</v>
      </c>
    </row>
    <row r="1169" spans="1:11" x14ac:dyDescent="0.35">
      <c r="A1169" s="3">
        <f t="shared" si="145"/>
        <v>40000</v>
      </c>
      <c r="B1169" s="3">
        <f t="shared" si="139"/>
        <v>75</v>
      </c>
      <c r="C1169" s="38">
        <f t="shared" si="146"/>
        <v>109.58904109589041</v>
      </c>
      <c r="D1169" s="6">
        <f t="shared" si="140"/>
        <v>109.6</v>
      </c>
      <c r="E1169" s="6"/>
      <c r="F1169" s="6">
        <f t="shared" si="141"/>
        <v>182.7</v>
      </c>
      <c r="G1169" s="7">
        <f t="shared" si="147"/>
        <v>9</v>
      </c>
      <c r="H1169" s="41" cm="1">
        <f t="array" ref="H1169">INDEX(Archetypes!$F$8:$F$16,$G1169)</f>
        <v>312.60000000000002</v>
      </c>
      <c r="I1169" s="25">
        <f>1*(COUNTIFS($A$18:$A1169,$A1169,$F$18:$F1169,$F1169,$G$18:$G1169,$G1169)=1)</f>
        <v>0</v>
      </c>
      <c r="J1169" s="7">
        <f t="shared" si="138"/>
        <v>1</v>
      </c>
      <c r="K1169">
        <f t="shared" si="142"/>
        <v>0</v>
      </c>
    </row>
    <row r="1170" spans="1:11" x14ac:dyDescent="0.35">
      <c r="A1170" s="3">
        <f t="shared" si="145"/>
        <v>40000</v>
      </c>
      <c r="B1170" s="3">
        <f t="shared" si="139"/>
        <v>90</v>
      </c>
      <c r="C1170" s="38">
        <f t="shared" si="146"/>
        <v>109.58904109589041</v>
      </c>
      <c r="D1170" s="6">
        <f t="shared" si="140"/>
        <v>109.6</v>
      </c>
      <c r="E1170" s="6"/>
      <c r="F1170" s="6">
        <f t="shared" si="141"/>
        <v>182.7</v>
      </c>
      <c r="G1170" s="7">
        <f t="shared" si="147"/>
        <v>1</v>
      </c>
      <c r="H1170" s="41" cm="1">
        <f t="array" ref="H1170">INDEX(Archetypes!$F$8:$F$16,$G1170)</f>
        <v>113.9</v>
      </c>
      <c r="I1170" s="25">
        <f>1*(COUNTIFS($A$18:$A1170,$A1170,$F$18:$F1170,$F1170,$G$18:$G1170,$G1170)=1)</f>
        <v>0</v>
      </c>
      <c r="J1170" s="7">
        <f t="shared" ref="J1170:J1232" si="148">1*(H1170&gt;=F1170)</f>
        <v>0</v>
      </c>
      <c r="K1170">
        <f t="shared" si="142"/>
        <v>0</v>
      </c>
    </row>
    <row r="1171" spans="1:11" x14ac:dyDescent="0.35">
      <c r="A1171" s="3">
        <f t="shared" si="145"/>
        <v>40000</v>
      </c>
      <c r="B1171" s="3">
        <f t="shared" ref="B1171:B1232" si="149">IF(G1170=9,IF(B1170=180,60,B1170+15),B1170)</f>
        <v>90</v>
      </c>
      <c r="C1171" s="38">
        <f t="shared" si="146"/>
        <v>109.58904109589041</v>
      </c>
      <c r="D1171" s="6">
        <f t="shared" ref="D1171:D1232" si="150">ROUND(MAX(B1171,A1171/365),1)</f>
        <v>109.6</v>
      </c>
      <c r="E1171" s="6"/>
      <c r="F1171" s="6">
        <f t="shared" ref="F1171:F1232" si="151">ROUND(D1171/0.6,1)</f>
        <v>182.7</v>
      </c>
      <c r="G1171" s="7">
        <f t="shared" si="147"/>
        <v>2</v>
      </c>
      <c r="H1171" s="41" cm="1">
        <f t="array" ref="H1171">INDEX(Archetypes!$F$8:$F$16,$G1171)</f>
        <v>137.5</v>
      </c>
      <c r="I1171" s="25">
        <f>1*(COUNTIFS($A$18:$A1171,$A1171,$F$18:$F1171,$F1171,$G$18:$G1171,$G1171)=1)</f>
        <v>0</v>
      </c>
      <c r="J1171" s="7">
        <f t="shared" si="148"/>
        <v>0</v>
      </c>
      <c r="K1171">
        <f t="shared" ref="K1171:K1232" si="152">I1171*J1171</f>
        <v>0</v>
      </c>
    </row>
    <row r="1172" spans="1:11" x14ac:dyDescent="0.35">
      <c r="A1172" s="3">
        <f t="shared" si="145"/>
        <v>40000</v>
      </c>
      <c r="B1172" s="3">
        <f t="shared" si="149"/>
        <v>90</v>
      </c>
      <c r="C1172" s="38">
        <f t="shared" si="146"/>
        <v>109.58904109589041</v>
      </c>
      <c r="D1172" s="6">
        <f t="shared" si="150"/>
        <v>109.6</v>
      </c>
      <c r="E1172" s="6"/>
      <c r="F1172" s="6">
        <f t="shared" si="151"/>
        <v>182.7</v>
      </c>
      <c r="G1172" s="7">
        <f t="shared" si="147"/>
        <v>3</v>
      </c>
      <c r="H1172" s="41" cm="1">
        <f t="array" ref="H1172">INDEX(Archetypes!$F$8:$F$16,$G1172)</f>
        <v>163.1</v>
      </c>
      <c r="I1172" s="25">
        <f>1*(COUNTIFS($A$18:$A1172,$A1172,$F$18:$F1172,$F1172,$G$18:$G1172,$G1172)=1)</f>
        <v>0</v>
      </c>
      <c r="J1172" s="7">
        <f t="shared" si="148"/>
        <v>0</v>
      </c>
      <c r="K1172">
        <f t="shared" si="152"/>
        <v>0</v>
      </c>
    </row>
    <row r="1173" spans="1:11" x14ac:dyDescent="0.35">
      <c r="A1173" s="3">
        <f t="shared" ref="A1173:A1232" si="153">IF(G1172=9,IF(B1167=180,IF(A1172=40000,2500,A1172+2500),A1172),A1172)</f>
        <v>40000</v>
      </c>
      <c r="B1173" s="3">
        <f t="shared" si="149"/>
        <v>90</v>
      </c>
      <c r="C1173" s="38">
        <f t="shared" si="146"/>
        <v>109.58904109589041</v>
      </c>
      <c r="D1173" s="6">
        <f t="shared" si="150"/>
        <v>109.6</v>
      </c>
      <c r="E1173" s="6"/>
      <c r="F1173" s="6">
        <f t="shared" si="151"/>
        <v>182.7</v>
      </c>
      <c r="G1173" s="7">
        <f t="shared" si="147"/>
        <v>4</v>
      </c>
      <c r="H1173" s="41" cm="1">
        <f t="array" ref="H1173">INDEX(Archetypes!$F$8:$F$16,$G1173)</f>
        <v>188.9</v>
      </c>
      <c r="I1173" s="25">
        <f>1*(COUNTIFS($A$18:$A1173,$A1173,$F$18:$F1173,$F1173,$G$18:$G1173,$G1173)=1)</f>
        <v>0</v>
      </c>
      <c r="J1173" s="7">
        <f t="shared" si="148"/>
        <v>1</v>
      </c>
      <c r="K1173">
        <f t="shared" si="152"/>
        <v>0</v>
      </c>
    </row>
    <row r="1174" spans="1:11" x14ac:dyDescent="0.35">
      <c r="A1174" s="3">
        <f t="shared" si="153"/>
        <v>40000</v>
      </c>
      <c r="B1174" s="3">
        <f t="shared" si="149"/>
        <v>90</v>
      </c>
      <c r="C1174" s="38">
        <f t="shared" si="146"/>
        <v>109.58904109589041</v>
      </c>
      <c r="D1174" s="6">
        <f t="shared" si="150"/>
        <v>109.6</v>
      </c>
      <c r="E1174" s="6"/>
      <c r="F1174" s="6">
        <f t="shared" si="151"/>
        <v>182.7</v>
      </c>
      <c r="G1174" s="7">
        <f t="shared" si="147"/>
        <v>5</v>
      </c>
      <c r="H1174" s="41" cm="1">
        <f t="array" ref="H1174">INDEX(Archetypes!$F$8:$F$16,$G1174)</f>
        <v>213.7</v>
      </c>
      <c r="I1174" s="25">
        <f>1*(COUNTIFS($A$18:$A1174,$A1174,$F$18:$F1174,$F1174,$G$18:$G1174,$G1174)=1)</f>
        <v>0</v>
      </c>
      <c r="J1174" s="7">
        <f t="shared" si="148"/>
        <v>1</v>
      </c>
      <c r="K1174">
        <f t="shared" si="152"/>
        <v>0</v>
      </c>
    </row>
    <row r="1175" spans="1:11" x14ac:dyDescent="0.35">
      <c r="A1175" s="3">
        <f t="shared" si="153"/>
        <v>40000</v>
      </c>
      <c r="B1175" s="3">
        <f t="shared" si="149"/>
        <v>90</v>
      </c>
      <c r="C1175" s="38">
        <f t="shared" si="146"/>
        <v>109.58904109589041</v>
      </c>
      <c r="D1175" s="6">
        <f t="shared" si="150"/>
        <v>109.6</v>
      </c>
      <c r="E1175" s="6"/>
      <c r="F1175" s="6">
        <f t="shared" si="151"/>
        <v>182.7</v>
      </c>
      <c r="G1175" s="7">
        <f t="shared" si="147"/>
        <v>6</v>
      </c>
      <c r="H1175" s="41" cm="1">
        <f t="array" ref="H1175">INDEX(Archetypes!$F$8:$F$16,$G1175)</f>
        <v>239.1</v>
      </c>
      <c r="I1175" s="25">
        <f>1*(COUNTIFS($A$18:$A1175,$A1175,$F$18:$F1175,$F1175,$G$18:$G1175,$G1175)=1)</f>
        <v>0</v>
      </c>
      <c r="J1175" s="7">
        <f t="shared" si="148"/>
        <v>1</v>
      </c>
      <c r="K1175">
        <f t="shared" si="152"/>
        <v>0</v>
      </c>
    </row>
    <row r="1176" spans="1:11" x14ac:dyDescent="0.35">
      <c r="A1176" s="3">
        <f t="shared" si="153"/>
        <v>40000</v>
      </c>
      <c r="B1176" s="3">
        <f t="shared" si="149"/>
        <v>90</v>
      </c>
      <c r="C1176" s="38">
        <f t="shared" si="146"/>
        <v>109.58904109589041</v>
      </c>
      <c r="D1176" s="6">
        <f t="shared" si="150"/>
        <v>109.6</v>
      </c>
      <c r="E1176" s="6"/>
      <c r="F1176" s="6">
        <f t="shared" si="151"/>
        <v>182.7</v>
      </c>
      <c r="G1176" s="7">
        <f t="shared" si="147"/>
        <v>7</v>
      </c>
      <c r="H1176" s="41" cm="1">
        <f t="array" ref="H1176">INDEX(Archetypes!$F$8:$F$16,$G1176)</f>
        <v>262.60000000000002</v>
      </c>
      <c r="I1176" s="25">
        <f>1*(COUNTIFS($A$18:$A1176,$A1176,$F$18:$F1176,$F1176,$G$18:$G1176,$G1176)=1)</f>
        <v>0</v>
      </c>
      <c r="J1176" s="7">
        <f t="shared" si="148"/>
        <v>1</v>
      </c>
      <c r="K1176">
        <f t="shared" si="152"/>
        <v>0</v>
      </c>
    </row>
    <row r="1177" spans="1:11" x14ac:dyDescent="0.35">
      <c r="A1177" s="3">
        <f t="shared" si="153"/>
        <v>40000</v>
      </c>
      <c r="B1177" s="3">
        <f t="shared" si="149"/>
        <v>90</v>
      </c>
      <c r="C1177" s="38">
        <f t="shared" si="146"/>
        <v>109.58904109589041</v>
      </c>
      <c r="D1177" s="6">
        <f t="shared" si="150"/>
        <v>109.6</v>
      </c>
      <c r="E1177" s="6"/>
      <c r="F1177" s="6">
        <f t="shared" si="151"/>
        <v>182.7</v>
      </c>
      <c r="G1177" s="7">
        <f t="shared" si="147"/>
        <v>8</v>
      </c>
      <c r="H1177" s="41" cm="1">
        <f t="array" ref="H1177">INDEX(Archetypes!$F$8:$F$16,$G1177)</f>
        <v>285.8</v>
      </c>
      <c r="I1177" s="25">
        <f>1*(COUNTIFS($A$18:$A1177,$A1177,$F$18:$F1177,$F1177,$G$18:$G1177,$G1177)=1)</f>
        <v>0</v>
      </c>
      <c r="J1177" s="7">
        <f t="shared" si="148"/>
        <v>1</v>
      </c>
      <c r="K1177">
        <f t="shared" si="152"/>
        <v>0</v>
      </c>
    </row>
    <row r="1178" spans="1:11" x14ac:dyDescent="0.35">
      <c r="A1178" s="3">
        <f t="shared" si="153"/>
        <v>40000</v>
      </c>
      <c r="B1178" s="3">
        <f t="shared" si="149"/>
        <v>90</v>
      </c>
      <c r="C1178" s="38">
        <f t="shared" si="146"/>
        <v>109.58904109589041</v>
      </c>
      <c r="D1178" s="6">
        <f t="shared" si="150"/>
        <v>109.6</v>
      </c>
      <c r="E1178" s="6"/>
      <c r="F1178" s="6">
        <f t="shared" si="151"/>
        <v>182.7</v>
      </c>
      <c r="G1178" s="7">
        <f t="shared" si="147"/>
        <v>9</v>
      </c>
      <c r="H1178" s="41" cm="1">
        <f t="array" ref="H1178">INDEX(Archetypes!$F$8:$F$16,$G1178)</f>
        <v>312.60000000000002</v>
      </c>
      <c r="I1178" s="25">
        <f>1*(COUNTIFS($A$18:$A1178,$A1178,$F$18:$F1178,$F1178,$G$18:$G1178,$G1178)=1)</f>
        <v>0</v>
      </c>
      <c r="J1178" s="7">
        <f t="shared" si="148"/>
        <v>1</v>
      </c>
      <c r="K1178">
        <f t="shared" si="152"/>
        <v>0</v>
      </c>
    </row>
    <row r="1179" spans="1:11" x14ac:dyDescent="0.35">
      <c r="A1179" s="3">
        <f t="shared" si="153"/>
        <v>40000</v>
      </c>
      <c r="B1179" s="3">
        <f t="shared" si="149"/>
        <v>105</v>
      </c>
      <c r="C1179" s="38">
        <f t="shared" si="146"/>
        <v>109.58904109589041</v>
      </c>
      <c r="D1179" s="6">
        <f t="shared" si="150"/>
        <v>109.6</v>
      </c>
      <c r="E1179" s="6"/>
      <c r="F1179" s="6">
        <f t="shared" si="151"/>
        <v>182.7</v>
      </c>
      <c r="G1179" s="7">
        <f t="shared" si="147"/>
        <v>1</v>
      </c>
      <c r="H1179" s="41" cm="1">
        <f t="array" ref="H1179">INDEX(Archetypes!$F$8:$F$16,$G1179)</f>
        <v>113.9</v>
      </c>
      <c r="I1179" s="25">
        <f>1*(COUNTIFS($A$18:$A1179,$A1179,$F$18:$F1179,$F1179,$G$18:$G1179,$G1179)=1)</f>
        <v>0</v>
      </c>
      <c r="J1179" s="7">
        <f t="shared" si="148"/>
        <v>0</v>
      </c>
      <c r="K1179">
        <f t="shared" si="152"/>
        <v>0</v>
      </c>
    </row>
    <row r="1180" spans="1:11" x14ac:dyDescent="0.35">
      <c r="A1180" s="3">
        <f t="shared" si="153"/>
        <v>40000</v>
      </c>
      <c r="B1180" s="3">
        <f t="shared" si="149"/>
        <v>105</v>
      </c>
      <c r="C1180" s="38">
        <f t="shared" si="146"/>
        <v>109.58904109589041</v>
      </c>
      <c r="D1180" s="6">
        <f t="shared" si="150"/>
        <v>109.6</v>
      </c>
      <c r="E1180" s="6"/>
      <c r="F1180" s="6">
        <f t="shared" si="151"/>
        <v>182.7</v>
      </c>
      <c r="G1180" s="7">
        <f t="shared" si="147"/>
        <v>2</v>
      </c>
      <c r="H1180" s="41" cm="1">
        <f t="array" ref="H1180">INDEX(Archetypes!$F$8:$F$16,$G1180)</f>
        <v>137.5</v>
      </c>
      <c r="I1180" s="25">
        <f>1*(COUNTIFS($A$18:$A1180,$A1180,$F$18:$F1180,$F1180,$G$18:$G1180,$G1180)=1)</f>
        <v>0</v>
      </c>
      <c r="J1180" s="7">
        <f t="shared" si="148"/>
        <v>0</v>
      </c>
      <c r="K1180">
        <f t="shared" si="152"/>
        <v>0</v>
      </c>
    </row>
    <row r="1181" spans="1:11" x14ac:dyDescent="0.35">
      <c r="A1181" s="3">
        <f t="shared" si="153"/>
        <v>40000</v>
      </c>
      <c r="B1181" s="3">
        <f t="shared" si="149"/>
        <v>105</v>
      </c>
      <c r="C1181" s="38">
        <f t="shared" si="146"/>
        <v>109.58904109589041</v>
      </c>
      <c r="D1181" s="6">
        <f t="shared" si="150"/>
        <v>109.6</v>
      </c>
      <c r="E1181" s="6"/>
      <c r="F1181" s="6">
        <f t="shared" si="151"/>
        <v>182.7</v>
      </c>
      <c r="G1181" s="7">
        <f t="shared" si="147"/>
        <v>3</v>
      </c>
      <c r="H1181" s="41" cm="1">
        <f t="array" ref="H1181">INDEX(Archetypes!$F$8:$F$16,$G1181)</f>
        <v>163.1</v>
      </c>
      <c r="I1181" s="25">
        <f>1*(COUNTIFS($A$18:$A1181,$A1181,$F$18:$F1181,$F1181,$G$18:$G1181,$G1181)=1)</f>
        <v>0</v>
      </c>
      <c r="J1181" s="7">
        <f t="shared" si="148"/>
        <v>0</v>
      </c>
      <c r="K1181">
        <f t="shared" si="152"/>
        <v>0</v>
      </c>
    </row>
    <row r="1182" spans="1:11" x14ac:dyDescent="0.35">
      <c r="A1182" s="3">
        <f t="shared" si="153"/>
        <v>40000</v>
      </c>
      <c r="B1182" s="3">
        <f t="shared" si="149"/>
        <v>105</v>
      </c>
      <c r="C1182" s="38">
        <f t="shared" si="146"/>
        <v>109.58904109589041</v>
      </c>
      <c r="D1182" s="6">
        <f t="shared" si="150"/>
        <v>109.6</v>
      </c>
      <c r="E1182" s="6"/>
      <c r="F1182" s="6">
        <f t="shared" si="151"/>
        <v>182.7</v>
      </c>
      <c r="G1182" s="7">
        <f t="shared" si="147"/>
        <v>4</v>
      </c>
      <c r="H1182" s="41" cm="1">
        <f t="array" ref="H1182">INDEX(Archetypes!$F$8:$F$16,$G1182)</f>
        <v>188.9</v>
      </c>
      <c r="I1182" s="25">
        <f>1*(COUNTIFS($A$18:$A1182,$A1182,$F$18:$F1182,$F1182,$G$18:$G1182,$G1182)=1)</f>
        <v>0</v>
      </c>
      <c r="J1182" s="7">
        <f t="shared" si="148"/>
        <v>1</v>
      </c>
      <c r="K1182">
        <f t="shared" si="152"/>
        <v>0</v>
      </c>
    </row>
    <row r="1183" spans="1:11" x14ac:dyDescent="0.35">
      <c r="A1183" s="3">
        <f t="shared" si="153"/>
        <v>40000</v>
      </c>
      <c r="B1183" s="3">
        <f t="shared" si="149"/>
        <v>105</v>
      </c>
      <c r="C1183" s="38">
        <f t="shared" si="146"/>
        <v>109.58904109589041</v>
      </c>
      <c r="D1183" s="6">
        <f t="shared" si="150"/>
        <v>109.6</v>
      </c>
      <c r="E1183" s="6"/>
      <c r="F1183" s="6">
        <f t="shared" si="151"/>
        <v>182.7</v>
      </c>
      <c r="G1183" s="7">
        <f t="shared" si="147"/>
        <v>5</v>
      </c>
      <c r="H1183" s="41" cm="1">
        <f t="array" ref="H1183">INDEX(Archetypes!$F$8:$F$16,$G1183)</f>
        <v>213.7</v>
      </c>
      <c r="I1183" s="25">
        <f>1*(COUNTIFS($A$18:$A1183,$A1183,$F$18:$F1183,$F1183,$G$18:$G1183,$G1183)=1)</f>
        <v>0</v>
      </c>
      <c r="J1183" s="7">
        <f t="shared" si="148"/>
        <v>1</v>
      </c>
      <c r="K1183">
        <f t="shared" si="152"/>
        <v>0</v>
      </c>
    </row>
    <row r="1184" spans="1:11" x14ac:dyDescent="0.35">
      <c r="A1184" s="3">
        <f t="shared" si="153"/>
        <v>40000</v>
      </c>
      <c r="B1184" s="3">
        <f t="shared" si="149"/>
        <v>105</v>
      </c>
      <c r="C1184" s="38">
        <f t="shared" si="146"/>
        <v>109.58904109589041</v>
      </c>
      <c r="D1184" s="6">
        <f t="shared" si="150"/>
        <v>109.6</v>
      </c>
      <c r="E1184" s="6"/>
      <c r="F1184" s="6">
        <f t="shared" si="151"/>
        <v>182.7</v>
      </c>
      <c r="G1184" s="7">
        <f t="shared" si="147"/>
        <v>6</v>
      </c>
      <c r="H1184" s="41" cm="1">
        <f t="array" ref="H1184">INDEX(Archetypes!$F$8:$F$16,$G1184)</f>
        <v>239.1</v>
      </c>
      <c r="I1184" s="25">
        <f>1*(COUNTIFS($A$18:$A1184,$A1184,$F$18:$F1184,$F1184,$G$18:$G1184,$G1184)=1)</f>
        <v>0</v>
      </c>
      <c r="J1184" s="7">
        <f t="shared" si="148"/>
        <v>1</v>
      </c>
      <c r="K1184">
        <f t="shared" si="152"/>
        <v>0</v>
      </c>
    </row>
    <row r="1185" spans="1:11" x14ac:dyDescent="0.35">
      <c r="A1185" s="3">
        <f t="shared" si="153"/>
        <v>40000</v>
      </c>
      <c r="B1185" s="3">
        <f t="shared" si="149"/>
        <v>105</v>
      </c>
      <c r="C1185" s="38">
        <f t="shared" si="146"/>
        <v>109.58904109589041</v>
      </c>
      <c r="D1185" s="6">
        <f t="shared" si="150"/>
        <v>109.6</v>
      </c>
      <c r="E1185" s="6"/>
      <c r="F1185" s="6">
        <f t="shared" si="151"/>
        <v>182.7</v>
      </c>
      <c r="G1185" s="7">
        <f t="shared" si="147"/>
        <v>7</v>
      </c>
      <c r="H1185" s="41" cm="1">
        <f t="array" ref="H1185">INDEX(Archetypes!$F$8:$F$16,$G1185)</f>
        <v>262.60000000000002</v>
      </c>
      <c r="I1185" s="25">
        <f>1*(COUNTIFS($A$18:$A1185,$A1185,$F$18:$F1185,$F1185,$G$18:$G1185,$G1185)=1)</f>
        <v>0</v>
      </c>
      <c r="J1185" s="7">
        <f t="shared" si="148"/>
        <v>1</v>
      </c>
      <c r="K1185">
        <f t="shared" si="152"/>
        <v>0</v>
      </c>
    </row>
    <row r="1186" spans="1:11" x14ac:dyDescent="0.35">
      <c r="A1186" s="3">
        <f t="shared" si="153"/>
        <v>40000</v>
      </c>
      <c r="B1186" s="3">
        <f t="shared" si="149"/>
        <v>105</v>
      </c>
      <c r="C1186" s="38">
        <f t="shared" si="146"/>
        <v>109.58904109589041</v>
      </c>
      <c r="D1186" s="6">
        <f t="shared" si="150"/>
        <v>109.6</v>
      </c>
      <c r="E1186" s="6"/>
      <c r="F1186" s="6">
        <f t="shared" si="151"/>
        <v>182.7</v>
      </c>
      <c r="G1186" s="7">
        <f t="shared" si="147"/>
        <v>8</v>
      </c>
      <c r="H1186" s="41" cm="1">
        <f t="array" ref="H1186">INDEX(Archetypes!$F$8:$F$16,$G1186)</f>
        <v>285.8</v>
      </c>
      <c r="I1186" s="25">
        <f>1*(COUNTIFS($A$18:$A1186,$A1186,$F$18:$F1186,$F1186,$G$18:$G1186,$G1186)=1)</f>
        <v>0</v>
      </c>
      <c r="J1186" s="7">
        <f t="shared" si="148"/>
        <v>1</v>
      </c>
      <c r="K1186">
        <f t="shared" si="152"/>
        <v>0</v>
      </c>
    </row>
    <row r="1187" spans="1:11" x14ac:dyDescent="0.35">
      <c r="A1187" s="3">
        <f t="shared" si="153"/>
        <v>40000</v>
      </c>
      <c r="B1187" s="3">
        <f t="shared" si="149"/>
        <v>105</v>
      </c>
      <c r="C1187" s="38">
        <f t="shared" si="146"/>
        <v>109.58904109589041</v>
      </c>
      <c r="D1187" s="6">
        <f t="shared" si="150"/>
        <v>109.6</v>
      </c>
      <c r="E1187" s="6"/>
      <c r="F1187" s="6">
        <f t="shared" si="151"/>
        <v>182.7</v>
      </c>
      <c r="G1187" s="7">
        <f t="shared" si="147"/>
        <v>9</v>
      </c>
      <c r="H1187" s="41" cm="1">
        <f t="array" ref="H1187">INDEX(Archetypes!$F$8:$F$16,$G1187)</f>
        <v>312.60000000000002</v>
      </c>
      <c r="I1187" s="25">
        <f>1*(COUNTIFS($A$18:$A1187,$A1187,$F$18:$F1187,$F1187,$G$18:$G1187,$G1187)=1)</f>
        <v>0</v>
      </c>
      <c r="J1187" s="7">
        <f t="shared" si="148"/>
        <v>1</v>
      </c>
      <c r="K1187">
        <f t="shared" si="152"/>
        <v>0</v>
      </c>
    </row>
    <row r="1188" spans="1:11" x14ac:dyDescent="0.35">
      <c r="A1188" s="3">
        <f t="shared" si="153"/>
        <v>40000</v>
      </c>
      <c r="B1188" s="3">
        <f t="shared" si="149"/>
        <v>120</v>
      </c>
      <c r="C1188" s="38">
        <f t="shared" si="146"/>
        <v>109.58904109589041</v>
      </c>
      <c r="D1188" s="6">
        <f t="shared" si="150"/>
        <v>120</v>
      </c>
      <c r="E1188" s="6"/>
      <c r="F1188" s="6">
        <f t="shared" si="151"/>
        <v>200</v>
      </c>
      <c r="G1188" s="7">
        <f t="shared" si="147"/>
        <v>1</v>
      </c>
      <c r="H1188" s="41" cm="1">
        <f t="array" ref="H1188">INDEX(Archetypes!$F$8:$F$16,$G1188)</f>
        <v>113.9</v>
      </c>
      <c r="I1188" s="25">
        <f>1*(COUNTIFS($A$18:$A1188,$A1188,$F$18:$F1188,$F1188,$G$18:$G1188,$G1188)=1)</f>
        <v>1</v>
      </c>
      <c r="J1188" s="7">
        <f t="shared" si="148"/>
        <v>0</v>
      </c>
      <c r="K1188">
        <f t="shared" si="152"/>
        <v>0</v>
      </c>
    </row>
    <row r="1189" spans="1:11" x14ac:dyDescent="0.35">
      <c r="A1189" s="3">
        <f t="shared" si="153"/>
        <v>40000</v>
      </c>
      <c r="B1189" s="3">
        <f t="shared" si="149"/>
        <v>120</v>
      </c>
      <c r="C1189" s="38">
        <f t="shared" si="146"/>
        <v>109.58904109589041</v>
      </c>
      <c r="D1189" s="6">
        <f t="shared" si="150"/>
        <v>120</v>
      </c>
      <c r="E1189" s="6"/>
      <c r="F1189" s="6">
        <f t="shared" si="151"/>
        <v>200</v>
      </c>
      <c r="G1189" s="7">
        <f t="shared" si="147"/>
        <v>2</v>
      </c>
      <c r="H1189" s="41" cm="1">
        <f t="array" ref="H1189">INDEX(Archetypes!$F$8:$F$16,$G1189)</f>
        <v>137.5</v>
      </c>
      <c r="I1189" s="25">
        <f>1*(COUNTIFS($A$18:$A1189,$A1189,$F$18:$F1189,$F1189,$G$18:$G1189,$G1189)=1)</f>
        <v>1</v>
      </c>
      <c r="J1189" s="7">
        <f t="shared" si="148"/>
        <v>0</v>
      </c>
      <c r="K1189">
        <f t="shared" si="152"/>
        <v>0</v>
      </c>
    </row>
    <row r="1190" spans="1:11" x14ac:dyDescent="0.35">
      <c r="A1190" s="3">
        <f t="shared" si="153"/>
        <v>40000</v>
      </c>
      <c r="B1190" s="3">
        <f t="shared" si="149"/>
        <v>120</v>
      </c>
      <c r="C1190" s="38">
        <f t="shared" si="146"/>
        <v>109.58904109589041</v>
      </c>
      <c r="D1190" s="6">
        <f t="shared" si="150"/>
        <v>120</v>
      </c>
      <c r="E1190" s="6"/>
      <c r="F1190" s="6">
        <f t="shared" si="151"/>
        <v>200</v>
      </c>
      <c r="G1190" s="7">
        <f t="shared" si="147"/>
        <v>3</v>
      </c>
      <c r="H1190" s="41" cm="1">
        <f t="array" ref="H1190">INDEX(Archetypes!$F$8:$F$16,$G1190)</f>
        <v>163.1</v>
      </c>
      <c r="I1190" s="25">
        <f>1*(COUNTIFS($A$18:$A1190,$A1190,$F$18:$F1190,$F1190,$G$18:$G1190,$G1190)=1)</f>
        <v>1</v>
      </c>
      <c r="J1190" s="7">
        <f t="shared" si="148"/>
        <v>0</v>
      </c>
      <c r="K1190">
        <f t="shared" si="152"/>
        <v>0</v>
      </c>
    </row>
    <row r="1191" spans="1:11" x14ac:dyDescent="0.35">
      <c r="A1191" s="3">
        <f t="shared" si="153"/>
        <v>40000</v>
      </c>
      <c r="B1191" s="3">
        <f t="shared" si="149"/>
        <v>120</v>
      </c>
      <c r="C1191" s="38">
        <f t="shared" si="146"/>
        <v>109.58904109589041</v>
      </c>
      <c r="D1191" s="6">
        <f t="shared" si="150"/>
        <v>120</v>
      </c>
      <c r="E1191" s="6"/>
      <c r="F1191" s="6">
        <f t="shared" si="151"/>
        <v>200</v>
      </c>
      <c r="G1191" s="7">
        <f t="shared" si="147"/>
        <v>4</v>
      </c>
      <c r="H1191" s="41" cm="1">
        <f t="array" ref="H1191">INDEX(Archetypes!$F$8:$F$16,$G1191)</f>
        <v>188.9</v>
      </c>
      <c r="I1191" s="25">
        <f>1*(COUNTIFS($A$18:$A1191,$A1191,$F$18:$F1191,$F1191,$G$18:$G1191,$G1191)=1)</f>
        <v>1</v>
      </c>
      <c r="J1191" s="7">
        <f t="shared" si="148"/>
        <v>0</v>
      </c>
      <c r="K1191">
        <f t="shared" si="152"/>
        <v>0</v>
      </c>
    </row>
    <row r="1192" spans="1:11" x14ac:dyDescent="0.35">
      <c r="A1192" s="3">
        <f t="shared" si="153"/>
        <v>40000</v>
      </c>
      <c r="B1192" s="3">
        <f t="shared" si="149"/>
        <v>120</v>
      </c>
      <c r="C1192" s="38">
        <f t="shared" si="146"/>
        <v>109.58904109589041</v>
      </c>
      <c r="D1192" s="6">
        <f t="shared" si="150"/>
        <v>120</v>
      </c>
      <c r="E1192" s="6"/>
      <c r="F1192" s="6">
        <f t="shared" si="151"/>
        <v>200</v>
      </c>
      <c r="G1192" s="7">
        <f t="shared" si="147"/>
        <v>5</v>
      </c>
      <c r="H1192" s="79" cm="1">
        <f t="array" ref="H1192">INDEX(Archetypes!$F$8:$F$16,$G1192)</f>
        <v>213.7</v>
      </c>
      <c r="I1192" s="25">
        <f>1*(COUNTIFS($A$18:$A1192,$A1192,$F$18:$F1192,$F1192,$G$18:$G1192,$G1192)=1)</f>
        <v>1</v>
      </c>
      <c r="J1192" s="7">
        <f t="shared" si="148"/>
        <v>1</v>
      </c>
      <c r="K1192">
        <f t="shared" si="152"/>
        <v>1</v>
      </c>
    </row>
    <row r="1193" spans="1:11" x14ac:dyDescent="0.35">
      <c r="A1193" s="3">
        <f t="shared" si="153"/>
        <v>40000</v>
      </c>
      <c r="B1193" s="3">
        <f t="shared" si="149"/>
        <v>120</v>
      </c>
      <c r="C1193" s="38">
        <f t="shared" si="146"/>
        <v>109.58904109589041</v>
      </c>
      <c r="D1193" s="6">
        <f t="shared" si="150"/>
        <v>120</v>
      </c>
      <c r="E1193" s="6"/>
      <c r="F1193" s="6">
        <f t="shared" si="151"/>
        <v>200</v>
      </c>
      <c r="G1193" s="7">
        <f t="shared" si="147"/>
        <v>6</v>
      </c>
      <c r="H1193" s="79" cm="1">
        <f t="array" ref="H1193">INDEX(Archetypes!$F$8:$F$16,$G1193)</f>
        <v>239.1</v>
      </c>
      <c r="I1193" s="25">
        <f>1*(COUNTIFS($A$18:$A1193,$A1193,$F$18:$F1193,$F1193,$G$18:$G1193,$G1193)=1)</f>
        <v>1</v>
      </c>
      <c r="J1193" s="7">
        <f t="shared" si="148"/>
        <v>1</v>
      </c>
      <c r="K1193">
        <f t="shared" si="152"/>
        <v>1</v>
      </c>
    </row>
    <row r="1194" spans="1:11" x14ac:dyDescent="0.35">
      <c r="A1194" s="3">
        <f t="shared" si="153"/>
        <v>40000</v>
      </c>
      <c r="B1194" s="3">
        <f t="shared" si="149"/>
        <v>120</v>
      </c>
      <c r="C1194" s="38">
        <f t="shared" si="146"/>
        <v>109.58904109589041</v>
      </c>
      <c r="D1194" s="6">
        <f t="shared" si="150"/>
        <v>120</v>
      </c>
      <c r="E1194" s="6"/>
      <c r="F1194" s="6">
        <f t="shared" si="151"/>
        <v>200</v>
      </c>
      <c r="G1194" s="7">
        <f t="shared" si="147"/>
        <v>7</v>
      </c>
      <c r="H1194" s="79" cm="1">
        <f t="array" ref="H1194">INDEX(Archetypes!$F$8:$F$16,$G1194)</f>
        <v>262.60000000000002</v>
      </c>
      <c r="I1194" s="25">
        <f>1*(COUNTIFS($A$18:$A1194,$A1194,$F$18:$F1194,$F1194,$G$18:$G1194,$G1194)=1)</f>
        <v>1</v>
      </c>
      <c r="J1194" s="7">
        <f t="shared" si="148"/>
        <v>1</v>
      </c>
      <c r="K1194">
        <f t="shared" si="152"/>
        <v>1</v>
      </c>
    </row>
    <row r="1195" spans="1:11" x14ac:dyDescent="0.35">
      <c r="A1195" s="3">
        <f t="shared" si="153"/>
        <v>40000</v>
      </c>
      <c r="B1195" s="3">
        <f t="shared" si="149"/>
        <v>120</v>
      </c>
      <c r="C1195" s="38">
        <f t="shared" si="146"/>
        <v>109.58904109589041</v>
      </c>
      <c r="D1195" s="6">
        <f t="shared" si="150"/>
        <v>120</v>
      </c>
      <c r="E1195" s="6"/>
      <c r="F1195" s="6">
        <f t="shared" si="151"/>
        <v>200</v>
      </c>
      <c r="G1195" s="7">
        <f t="shared" si="147"/>
        <v>8</v>
      </c>
      <c r="H1195" s="79" cm="1">
        <f t="array" ref="H1195">INDEX(Archetypes!$F$8:$F$16,$G1195)</f>
        <v>285.8</v>
      </c>
      <c r="I1195" s="25">
        <f>1*(COUNTIFS($A$18:$A1195,$A1195,$F$18:$F1195,$F1195,$G$18:$G1195,$G1195)=1)</f>
        <v>1</v>
      </c>
      <c r="J1195" s="7">
        <f t="shared" si="148"/>
        <v>1</v>
      </c>
      <c r="K1195">
        <f t="shared" si="152"/>
        <v>1</v>
      </c>
    </row>
    <row r="1196" spans="1:11" x14ac:dyDescent="0.35">
      <c r="A1196" s="3">
        <f t="shared" si="153"/>
        <v>40000</v>
      </c>
      <c r="B1196" s="3">
        <f t="shared" si="149"/>
        <v>120</v>
      </c>
      <c r="C1196" s="38">
        <f t="shared" si="146"/>
        <v>109.58904109589041</v>
      </c>
      <c r="D1196" s="6">
        <f t="shared" si="150"/>
        <v>120</v>
      </c>
      <c r="E1196" s="6"/>
      <c r="F1196" s="6">
        <f t="shared" si="151"/>
        <v>200</v>
      </c>
      <c r="G1196" s="7">
        <f t="shared" si="147"/>
        <v>9</v>
      </c>
      <c r="H1196" s="79" cm="1">
        <f t="array" ref="H1196">INDEX(Archetypes!$F$8:$F$16,$G1196)</f>
        <v>312.60000000000002</v>
      </c>
      <c r="I1196" s="25">
        <f>1*(COUNTIFS($A$18:$A1196,$A1196,$F$18:$F1196,$F1196,$G$18:$G1196,$G1196)=1)</f>
        <v>1</v>
      </c>
      <c r="J1196" s="7">
        <f t="shared" si="148"/>
        <v>1</v>
      </c>
      <c r="K1196">
        <f t="shared" si="152"/>
        <v>1</v>
      </c>
    </row>
    <row r="1197" spans="1:11" x14ac:dyDescent="0.35">
      <c r="A1197" s="3">
        <f t="shared" si="153"/>
        <v>40000</v>
      </c>
      <c r="B1197" s="3">
        <f t="shared" si="149"/>
        <v>135</v>
      </c>
      <c r="C1197" s="38">
        <f t="shared" si="146"/>
        <v>109.58904109589041</v>
      </c>
      <c r="D1197" s="6">
        <f t="shared" si="150"/>
        <v>135</v>
      </c>
      <c r="E1197" s="6"/>
      <c r="F1197" s="6">
        <f t="shared" si="151"/>
        <v>225</v>
      </c>
      <c r="G1197" s="7">
        <f t="shared" si="147"/>
        <v>1</v>
      </c>
      <c r="H1197" s="41" cm="1">
        <f t="array" ref="H1197">INDEX(Archetypes!$F$8:$F$16,$G1197)</f>
        <v>113.9</v>
      </c>
      <c r="I1197" s="25">
        <f>1*(COUNTIFS($A$18:$A1197,$A1197,$F$18:$F1197,$F1197,$G$18:$G1197,$G1197)=1)</f>
        <v>1</v>
      </c>
      <c r="J1197" s="7">
        <f t="shared" si="148"/>
        <v>0</v>
      </c>
      <c r="K1197">
        <f t="shared" si="152"/>
        <v>0</v>
      </c>
    </row>
    <row r="1198" spans="1:11" x14ac:dyDescent="0.35">
      <c r="A1198" s="3">
        <f t="shared" si="153"/>
        <v>40000</v>
      </c>
      <c r="B1198" s="3">
        <f t="shared" si="149"/>
        <v>135</v>
      </c>
      <c r="C1198" s="38">
        <f t="shared" si="146"/>
        <v>109.58904109589041</v>
      </c>
      <c r="D1198" s="6">
        <f t="shared" si="150"/>
        <v>135</v>
      </c>
      <c r="E1198" s="6"/>
      <c r="F1198" s="6">
        <f t="shared" si="151"/>
        <v>225</v>
      </c>
      <c r="G1198" s="7">
        <f t="shared" si="147"/>
        <v>2</v>
      </c>
      <c r="H1198" s="41" cm="1">
        <f t="array" ref="H1198">INDEX(Archetypes!$F$8:$F$16,$G1198)</f>
        <v>137.5</v>
      </c>
      <c r="I1198" s="25">
        <f>1*(COUNTIFS($A$18:$A1198,$A1198,$F$18:$F1198,$F1198,$G$18:$G1198,$G1198)=1)</f>
        <v>1</v>
      </c>
      <c r="J1198" s="7">
        <f t="shared" si="148"/>
        <v>0</v>
      </c>
      <c r="K1198">
        <f t="shared" si="152"/>
        <v>0</v>
      </c>
    </row>
    <row r="1199" spans="1:11" x14ac:dyDescent="0.35">
      <c r="A1199" s="3">
        <f t="shared" si="153"/>
        <v>40000</v>
      </c>
      <c r="B1199" s="3">
        <f t="shared" si="149"/>
        <v>135</v>
      </c>
      <c r="C1199" s="38">
        <f t="shared" si="146"/>
        <v>109.58904109589041</v>
      </c>
      <c r="D1199" s="6">
        <f t="shared" si="150"/>
        <v>135</v>
      </c>
      <c r="E1199" s="6"/>
      <c r="F1199" s="6">
        <f t="shared" si="151"/>
        <v>225</v>
      </c>
      <c r="G1199" s="7">
        <f t="shared" si="147"/>
        <v>3</v>
      </c>
      <c r="H1199" s="41" cm="1">
        <f t="array" ref="H1199">INDEX(Archetypes!$F$8:$F$16,$G1199)</f>
        <v>163.1</v>
      </c>
      <c r="I1199" s="25">
        <f>1*(COUNTIFS($A$18:$A1199,$A1199,$F$18:$F1199,$F1199,$G$18:$G1199,$G1199)=1)</f>
        <v>1</v>
      </c>
      <c r="J1199" s="7">
        <f t="shared" si="148"/>
        <v>0</v>
      </c>
      <c r="K1199">
        <f t="shared" si="152"/>
        <v>0</v>
      </c>
    </row>
    <row r="1200" spans="1:11" x14ac:dyDescent="0.35">
      <c r="A1200" s="3">
        <f t="shared" si="153"/>
        <v>40000</v>
      </c>
      <c r="B1200" s="3">
        <f t="shared" si="149"/>
        <v>135</v>
      </c>
      <c r="C1200" s="38">
        <f t="shared" si="146"/>
        <v>109.58904109589041</v>
      </c>
      <c r="D1200" s="6">
        <f t="shared" si="150"/>
        <v>135</v>
      </c>
      <c r="E1200" s="6"/>
      <c r="F1200" s="6">
        <f t="shared" si="151"/>
        <v>225</v>
      </c>
      <c r="G1200" s="7">
        <f t="shared" si="147"/>
        <v>4</v>
      </c>
      <c r="H1200" s="41" cm="1">
        <f t="array" ref="H1200">INDEX(Archetypes!$F$8:$F$16,$G1200)</f>
        <v>188.9</v>
      </c>
      <c r="I1200" s="25">
        <f>1*(COUNTIFS($A$18:$A1200,$A1200,$F$18:$F1200,$F1200,$G$18:$G1200,$G1200)=1)</f>
        <v>1</v>
      </c>
      <c r="J1200" s="7">
        <f t="shared" si="148"/>
        <v>0</v>
      </c>
      <c r="K1200">
        <f t="shared" si="152"/>
        <v>0</v>
      </c>
    </row>
    <row r="1201" spans="1:11" x14ac:dyDescent="0.35">
      <c r="A1201" s="3">
        <f t="shared" si="153"/>
        <v>40000</v>
      </c>
      <c r="B1201" s="3">
        <f t="shared" si="149"/>
        <v>135</v>
      </c>
      <c r="C1201" s="38">
        <f t="shared" si="146"/>
        <v>109.58904109589041</v>
      </c>
      <c r="D1201" s="6">
        <f t="shared" si="150"/>
        <v>135</v>
      </c>
      <c r="E1201" s="6"/>
      <c r="F1201" s="6">
        <f t="shared" si="151"/>
        <v>225</v>
      </c>
      <c r="G1201" s="7">
        <f t="shared" si="147"/>
        <v>5</v>
      </c>
      <c r="H1201" s="41" cm="1">
        <f t="array" ref="H1201">INDEX(Archetypes!$F$8:$F$16,$G1201)</f>
        <v>213.7</v>
      </c>
      <c r="I1201" s="25">
        <f>1*(COUNTIFS($A$18:$A1201,$A1201,$F$18:$F1201,$F1201,$G$18:$G1201,$G1201)=1)</f>
        <v>1</v>
      </c>
      <c r="J1201" s="7">
        <f t="shared" si="148"/>
        <v>0</v>
      </c>
      <c r="K1201">
        <f t="shared" si="152"/>
        <v>0</v>
      </c>
    </row>
    <row r="1202" spans="1:11" x14ac:dyDescent="0.35">
      <c r="A1202" s="3">
        <f t="shared" si="153"/>
        <v>40000</v>
      </c>
      <c r="B1202" s="3">
        <f t="shared" si="149"/>
        <v>135</v>
      </c>
      <c r="C1202" s="38">
        <f t="shared" si="146"/>
        <v>109.58904109589041</v>
      </c>
      <c r="D1202" s="6">
        <f t="shared" si="150"/>
        <v>135</v>
      </c>
      <c r="E1202" s="6"/>
      <c r="F1202" s="6">
        <f t="shared" si="151"/>
        <v>225</v>
      </c>
      <c r="G1202" s="7">
        <f t="shared" si="147"/>
        <v>6</v>
      </c>
      <c r="H1202" s="79" cm="1">
        <f t="array" ref="H1202">INDEX(Archetypes!$F$8:$F$16,$G1202)</f>
        <v>239.1</v>
      </c>
      <c r="I1202" s="25">
        <f>1*(COUNTIFS($A$18:$A1202,$A1202,$F$18:$F1202,$F1202,$G$18:$G1202,$G1202)=1)</f>
        <v>1</v>
      </c>
      <c r="J1202" s="7">
        <f t="shared" si="148"/>
        <v>1</v>
      </c>
      <c r="K1202">
        <f t="shared" si="152"/>
        <v>1</v>
      </c>
    </row>
    <row r="1203" spans="1:11" x14ac:dyDescent="0.35">
      <c r="A1203" s="3">
        <f t="shared" si="153"/>
        <v>40000</v>
      </c>
      <c r="B1203" s="3">
        <f t="shared" si="149"/>
        <v>135</v>
      </c>
      <c r="C1203" s="38">
        <f t="shared" si="146"/>
        <v>109.58904109589041</v>
      </c>
      <c r="D1203" s="6">
        <f t="shared" si="150"/>
        <v>135</v>
      </c>
      <c r="E1203" s="6"/>
      <c r="F1203" s="6">
        <f t="shared" si="151"/>
        <v>225</v>
      </c>
      <c r="G1203" s="7">
        <f t="shared" si="147"/>
        <v>7</v>
      </c>
      <c r="H1203" s="79" cm="1">
        <f t="array" ref="H1203">INDEX(Archetypes!$F$8:$F$16,$G1203)</f>
        <v>262.60000000000002</v>
      </c>
      <c r="I1203" s="25">
        <f>1*(COUNTIFS($A$18:$A1203,$A1203,$F$18:$F1203,$F1203,$G$18:$G1203,$G1203)=1)</f>
        <v>1</v>
      </c>
      <c r="J1203" s="7">
        <f t="shared" si="148"/>
        <v>1</v>
      </c>
      <c r="K1203">
        <f t="shared" si="152"/>
        <v>1</v>
      </c>
    </row>
    <row r="1204" spans="1:11" x14ac:dyDescent="0.35">
      <c r="A1204" s="3">
        <f t="shared" si="153"/>
        <v>40000</v>
      </c>
      <c r="B1204" s="3">
        <f t="shared" si="149"/>
        <v>135</v>
      </c>
      <c r="C1204" s="38">
        <f t="shared" si="146"/>
        <v>109.58904109589041</v>
      </c>
      <c r="D1204" s="6">
        <f t="shared" si="150"/>
        <v>135</v>
      </c>
      <c r="E1204" s="6"/>
      <c r="F1204" s="6">
        <f t="shared" si="151"/>
        <v>225</v>
      </c>
      <c r="G1204" s="7">
        <f t="shared" si="147"/>
        <v>8</v>
      </c>
      <c r="H1204" s="79" cm="1">
        <f t="array" ref="H1204">INDEX(Archetypes!$F$8:$F$16,$G1204)</f>
        <v>285.8</v>
      </c>
      <c r="I1204" s="25">
        <f>1*(COUNTIFS($A$18:$A1204,$A1204,$F$18:$F1204,$F1204,$G$18:$G1204,$G1204)=1)</f>
        <v>1</v>
      </c>
      <c r="J1204" s="7">
        <f t="shared" si="148"/>
        <v>1</v>
      </c>
      <c r="K1204">
        <f t="shared" si="152"/>
        <v>1</v>
      </c>
    </row>
    <row r="1205" spans="1:11" x14ac:dyDescent="0.35">
      <c r="A1205" s="3">
        <f t="shared" si="153"/>
        <v>40000</v>
      </c>
      <c r="B1205" s="3">
        <f t="shared" si="149"/>
        <v>135</v>
      </c>
      <c r="C1205" s="38">
        <f t="shared" si="146"/>
        <v>109.58904109589041</v>
      </c>
      <c r="D1205" s="6">
        <f t="shared" si="150"/>
        <v>135</v>
      </c>
      <c r="E1205" s="6"/>
      <c r="F1205" s="6">
        <f t="shared" si="151"/>
        <v>225</v>
      </c>
      <c r="G1205" s="7">
        <f t="shared" si="147"/>
        <v>9</v>
      </c>
      <c r="H1205" s="79" cm="1">
        <f t="array" ref="H1205">INDEX(Archetypes!$F$8:$F$16,$G1205)</f>
        <v>312.60000000000002</v>
      </c>
      <c r="I1205" s="25">
        <f>1*(COUNTIFS($A$18:$A1205,$A1205,$F$18:$F1205,$F1205,$G$18:$G1205,$G1205)=1)</f>
        <v>1</v>
      </c>
      <c r="J1205" s="7">
        <f t="shared" si="148"/>
        <v>1</v>
      </c>
      <c r="K1205">
        <f t="shared" si="152"/>
        <v>1</v>
      </c>
    </row>
    <row r="1206" spans="1:11" x14ac:dyDescent="0.35">
      <c r="A1206" s="3">
        <f t="shared" si="153"/>
        <v>40000</v>
      </c>
      <c r="B1206" s="3">
        <f t="shared" si="149"/>
        <v>150</v>
      </c>
      <c r="C1206" s="38">
        <f t="shared" si="146"/>
        <v>109.58904109589041</v>
      </c>
      <c r="D1206" s="6">
        <f t="shared" si="150"/>
        <v>150</v>
      </c>
      <c r="E1206" s="6"/>
      <c r="F1206" s="6">
        <f t="shared" si="151"/>
        <v>250</v>
      </c>
      <c r="G1206" s="7">
        <f t="shared" si="147"/>
        <v>1</v>
      </c>
      <c r="H1206" s="41" cm="1">
        <f t="array" ref="H1206">INDEX(Archetypes!$F$8:$F$16,$G1206)</f>
        <v>113.9</v>
      </c>
      <c r="I1206" s="25">
        <f>1*(COUNTIFS($A$18:$A1206,$A1206,$F$18:$F1206,$F1206,$G$18:$G1206,$G1206)=1)</f>
        <v>1</v>
      </c>
      <c r="J1206" s="7">
        <f t="shared" si="148"/>
        <v>0</v>
      </c>
      <c r="K1206">
        <f t="shared" si="152"/>
        <v>0</v>
      </c>
    </row>
    <row r="1207" spans="1:11" x14ac:dyDescent="0.35">
      <c r="A1207" s="3">
        <f t="shared" si="153"/>
        <v>40000</v>
      </c>
      <c r="B1207" s="3">
        <f t="shared" si="149"/>
        <v>150</v>
      </c>
      <c r="C1207" s="38">
        <f t="shared" si="146"/>
        <v>109.58904109589041</v>
      </c>
      <c r="D1207" s="6">
        <f t="shared" si="150"/>
        <v>150</v>
      </c>
      <c r="E1207" s="6"/>
      <c r="F1207" s="6">
        <f t="shared" si="151"/>
        <v>250</v>
      </c>
      <c r="G1207" s="7">
        <f t="shared" si="147"/>
        <v>2</v>
      </c>
      <c r="H1207" s="41" cm="1">
        <f t="array" ref="H1207">INDEX(Archetypes!$F$8:$F$16,$G1207)</f>
        <v>137.5</v>
      </c>
      <c r="I1207" s="25">
        <f>1*(COUNTIFS($A$18:$A1207,$A1207,$F$18:$F1207,$F1207,$G$18:$G1207,$G1207)=1)</f>
        <v>1</v>
      </c>
      <c r="J1207" s="7">
        <f t="shared" si="148"/>
        <v>0</v>
      </c>
      <c r="K1207">
        <f t="shared" si="152"/>
        <v>0</v>
      </c>
    </row>
    <row r="1208" spans="1:11" x14ac:dyDescent="0.35">
      <c r="A1208" s="3">
        <f t="shared" si="153"/>
        <v>40000</v>
      </c>
      <c r="B1208" s="3">
        <f t="shared" si="149"/>
        <v>150</v>
      </c>
      <c r="C1208" s="38">
        <f t="shared" si="146"/>
        <v>109.58904109589041</v>
      </c>
      <c r="D1208" s="6">
        <f t="shared" si="150"/>
        <v>150</v>
      </c>
      <c r="E1208" s="6"/>
      <c r="F1208" s="6">
        <f t="shared" si="151"/>
        <v>250</v>
      </c>
      <c r="G1208" s="7">
        <f t="shared" si="147"/>
        <v>3</v>
      </c>
      <c r="H1208" s="41" cm="1">
        <f t="array" ref="H1208">INDEX(Archetypes!$F$8:$F$16,$G1208)</f>
        <v>163.1</v>
      </c>
      <c r="I1208" s="25">
        <f>1*(COUNTIFS($A$18:$A1208,$A1208,$F$18:$F1208,$F1208,$G$18:$G1208,$G1208)=1)</f>
        <v>1</v>
      </c>
      <c r="J1208" s="7">
        <f t="shared" si="148"/>
        <v>0</v>
      </c>
      <c r="K1208">
        <f t="shared" si="152"/>
        <v>0</v>
      </c>
    </row>
    <row r="1209" spans="1:11" x14ac:dyDescent="0.35">
      <c r="A1209" s="3">
        <f t="shared" si="153"/>
        <v>40000</v>
      </c>
      <c r="B1209" s="3">
        <f t="shared" si="149"/>
        <v>150</v>
      </c>
      <c r="C1209" s="38">
        <f t="shared" si="146"/>
        <v>109.58904109589041</v>
      </c>
      <c r="D1209" s="6">
        <f t="shared" si="150"/>
        <v>150</v>
      </c>
      <c r="E1209" s="6"/>
      <c r="F1209" s="6">
        <f t="shared" si="151"/>
        <v>250</v>
      </c>
      <c r="G1209" s="7">
        <f t="shared" si="147"/>
        <v>4</v>
      </c>
      <c r="H1209" s="41" cm="1">
        <f t="array" ref="H1209">INDEX(Archetypes!$F$8:$F$16,$G1209)</f>
        <v>188.9</v>
      </c>
      <c r="I1209" s="25">
        <f>1*(COUNTIFS($A$18:$A1209,$A1209,$F$18:$F1209,$F1209,$G$18:$G1209,$G1209)=1)</f>
        <v>1</v>
      </c>
      <c r="J1209" s="7">
        <f t="shared" si="148"/>
        <v>0</v>
      </c>
      <c r="K1209">
        <f t="shared" si="152"/>
        <v>0</v>
      </c>
    </row>
    <row r="1210" spans="1:11" x14ac:dyDescent="0.35">
      <c r="A1210" s="3">
        <f t="shared" si="153"/>
        <v>40000</v>
      </c>
      <c r="B1210" s="3">
        <f t="shared" si="149"/>
        <v>150</v>
      </c>
      <c r="C1210" s="38">
        <f t="shared" si="146"/>
        <v>109.58904109589041</v>
      </c>
      <c r="D1210" s="6">
        <f t="shared" si="150"/>
        <v>150</v>
      </c>
      <c r="E1210" s="6"/>
      <c r="F1210" s="6">
        <f t="shared" si="151"/>
        <v>250</v>
      </c>
      <c r="G1210" s="7">
        <f t="shared" si="147"/>
        <v>5</v>
      </c>
      <c r="H1210" s="41" cm="1">
        <f t="array" ref="H1210">INDEX(Archetypes!$F$8:$F$16,$G1210)</f>
        <v>213.7</v>
      </c>
      <c r="I1210" s="25">
        <f>1*(COUNTIFS($A$18:$A1210,$A1210,$F$18:$F1210,$F1210,$G$18:$G1210,$G1210)=1)</f>
        <v>1</v>
      </c>
      <c r="J1210" s="7">
        <f t="shared" si="148"/>
        <v>0</v>
      </c>
      <c r="K1210">
        <f t="shared" si="152"/>
        <v>0</v>
      </c>
    </row>
    <row r="1211" spans="1:11" x14ac:dyDescent="0.35">
      <c r="A1211" s="3">
        <f t="shared" si="153"/>
        <v>40000</v>
      </c>
      <c r="B1211" s="3">
        <f t="shared" si="149"/>
        <v>150</v>
      </c>
      <c r="C1211" s="38">
        <f t="shared" si="146"/>
        <v>109.58904109589041</v>
      </c>
      <c r="D1211" s="6">
        <f t="shared" si="150"/>
        <v>150</v>
      </c>
      <c r="E1211" s="6"/>
      <c r="F1211" s="6">
        <f t="shared" si="151"/>
        <v>250</v>
      </c>
      <c r="G1211" s="7">
        <f t="shared" si="147"/>
        <v>6</v>
      </c>
      <c r="H1211" s="41" cm="1">
        <f t="array" ref="H1211">INDEX(Archetypes!$F$8:$F$16,$G1211)</f>
        <v>239.1</v>
      </c>
      <c r="I1211" s="25">
        <f>1*(COUNTIFS($A$18:$A1211,$A1211,$F$18:$F1211,$F1211,$G$18:$G1211,$G1211)=1)</f>
        <v>1</v>
      </c>
      <c r="J1211" s="7">
        <f t="shared" si="148"/>
        <v>0</v>
      </c>
      <c r="K1211">
        <f t="shared" si="152"/>
        <v>0</v>
      </c>
    </row>
    <row r="1212" spans="1:11" x14ac:dyDescent="0.35">
      <c r="A1212" s="3">
        <f t="shared" si="153"/>
        <v>40000</v>
      </c>
      <c r="B1212" s="3">
        <f t="shared" si="149"/>
        <v>150</v>
      </c>
      <c r="C1212" s="38">
        <f t="shared" ref="C1212:C1232" si="154">A1212/365</f>
        <v>109.58904109589041</v>
      </c>
      <c r="D1212" s="6">
        <f t="shared" si="150"/>
        <v>150</v>
      </c>
      <c r="E1212" s="6"/>
      <c r="F1212" s="6">
        <f t="shared" si="151"/>
        <v>250</v>
      </c>
      <c r="G1212" s="7">
        <f t="shared" ref="G1212:G1232" si="155">IF(G1211=9,1,G1211+1)</f>
        <v>7</v>
      </c>
      <c r="H1212" s="79" cm="1">
        <f t="array" ref="H1212">INDEX(Archetypes!$F$8:$F$16,$G1212)</f>
        <v>262.60000000000002</v>
      </c>
      <c r="I1212" s="25">
        <f>1*(COUNTIFS($A$18:$A1212,$A1212,$F$18:$F1212,$F1212,$G$18:$G1212,$G1212)=1)</f>
        <v>1</v>
      </c>
      <c r="J1212" s="7">
        <f t="shared" si="148"/>
        <v>1</v>
      </c>
      <c r="K1212">
        <f t="shared" si="152"/>
        <v>1</v>
      </c>
    </row>
    <row r="1213" spans="1:11" x14ac:dyDescent="0.35">
      <c r="A1213" s="3">
        <f t="shared" si="153"/>
        <v>40000</v>
      </c>
      <c r="B1213" s="3">
        <f t="shared" si="149"/>
        <v>150</v>
      </c>
      <c r="C1213" s="38">
        <f t="shared" si="154"/>
        <v>109.58904109589041</v>
      </c>
      <c r="D1213" s="6">
        <f t="shared" si="150"/>
        <v>150</v>
      </c>
      <c r="E1213" s="6"/>
      <c r="F1213" s="6">
        <f t="shared" si="151"/>
        <v>250</v>
      </c>
      <c r="G1213" s="7">
        <f t="shared" si="155"/>
        <v>8</v>
      </c>
      <c r="H1213" s="79" cm="1">
        <f t="array" ref="H1213">INDEX(Archetypes!$F$8:$F$16,$G1213)</f>
        <v>285.8</v>
      </c>
      <c r="I1213" s="25">
        <f>1*(COUNTIFS($A$18:$A1213,$A1213,$F$18:$F1213,$F1213,$G$18:$G1213,$G1213)=1)</f>
        <v>1</v>
      </c>
      <c r="J1213" s="7">
        <f t="shared" si="148"/>
        <v>1</v>
      </c>
      <c r="K1213">
        <f t="shared" si="152"/>
        <v>1</v>
      </c>
    </row>
    <row r="1214" spans="1:11" x14ac:dyDescent="0.35">
      <c r="A1214" s="3">
        <f t="shared" si="153"/>
        <v>40000</v>
      </c>
      <c r="B1214" s="3">
        <f t="shared" si="149"/>
        <v>150</v>
      </c>
      <c r="C1214" s="38">
        <f t="shared" si="154"/>
        <v>109.58904109589041</v>
      </c>
      <c r="D1214" s="6">
        <f t="shared" si="150"/>
        <v>150</v>
      </c>
      <c r="E1214" s="6"/>
      <c r="F1214" s="6">
        <f t="shared" si="151"/>
        <v>250</v>
      </c>
      <c r="G1214" s="7">
        <f t="shared" si="155"/>
        <v>9</v>
      </c>
      <c r="H1214" s="79" cm="1">
        <f t="array" ref="H1214">INDEX(Archetypes!$F$8:$F$16,$G1214)</f>
        <v>312.60000000000002</v>
      </c>
      <c r="I1214" s="25">
        <f>1*(COUNTIFS($A$18:$A1214,$A1214,$F$18:$F1214,$F1214,$G$18:$G1214,$G1214)=1)</f>
        <v>1</v>
      </c>
      <c r="J1214" s="7">
        <f t="shared" si="148"/>
        <v>1</v>
      </c>
      <c r="K1214">
        <f t="shared" si="152"/>
        <v>1</v>
      </c>
    </row>
    <row r="1215" spans="1:11" x14ac:dyDescent="0.35">
      <c r="A1215" s="3">
        <f t="shared" si="153"/>
        <v>40000</v>
      </c>
      <c r="B1215" s="3">
        <f t="shared" si="149"/>
        <v>165</v>
      </c>
      <c r="C1215" s="38">
        <f t="shared" si="154"/>
        <v>109.58904109589041</v>
      </c>
      <c r="D1215" s="6">
        <f t="shared" si="150"/>
        <v>165</v>
      </c>
      <c r="E1215" s="6"/>
      <c r="F1215" s="6">
        <f t="shared" si="151"/>
        <v>275</v>
      </c>
      <c r="G1215" s="7">
        <f t="shared" si="155"/>
        <v>1</v>
      </c>
      <c r="H1215" s="41" cm="1">
        <f t="array" ref="H1215">INDEX(Archetypes!$F$8:$F$16,$G1215)</f>
        <v>113.9</v>
      </c>
      <c r="I1215" s="25">
        <f>1*(COUNTIFS($A$18:$A1215,$A1215,$F$18:$F1215,$F1215,$G$18:$G1215,$G1215)=1)</f>
        <v>1</v>
      </c>
      <c r="J1215" s="7">
        <f t="shared" si="148"/>
        <v>0</v>
      </c>
      <c r="K1215">
        <f t="shared" si="152"/>
        <v>0</v>
      </c>
    </row>
    <row r="1216" spans="1:11" x14ac:dyDescent="0.35">
      <c r="A1216" s="3">
        <f t="shared" si="153"/>
        <v>40000</v>
      </c>
      <c r="B1216" s="3">
        <f t="shared" si="149"/>
        <v>165</v>
      </c>
      <c r="C1216" s="38">
        <f t="shared" si="154"/>
        <v>109.58904109589041</v>
      </c>
      <c r="D1216" s="6">
        <f t="shared" si="150"/>
        <v>165</v>
      </c>
      <c r="E1216" s="6"/>
      <c r="F1216" s="6">
        <f t="shared" si="151"/>
        <v>275</v>
      </c>
      <c r="G1216" s="7">
        <f t="shared" si="155"/>
        <v>2</v>
      </c>
      <c r="H1216" s="41" cm="1">
        <f t="array" ref="H1216">INDEX(Archetypes!$F$8:$F$16,$G1216)</f>
        <v>137.5</v>
      </c>
      <c r="I1216" s="25">
        <f>1*(COUNTIFS($A$18:$A1216,$A1216,$F$18:$F1216,$F1216,$G$18:$G1216,$G1216)=1)</f>
        <v>1</v>
      </c>
      <c r="J1216" s="7">
        <f t="shared" si="148"/>
        <v>0</v>
      </c>
      <c r="K1216">
        <f t="shared" si="152"/>
        <v>0</v>
      </c>
    </row>
    <row r="1217" spans="1:57" x14ac:dyDescent="0.35">
      <c r="A1217" s="3">
        <f t="shared" si="153"/>
        <v>40000</v>
      </c>
      <c r="B1217" s="3">
        <f t="shared" si="149"/>
        <v>165</v>
      </c>
      <c r="C1217" s="38">
        <f t="shared" si="154"/>
        <v>109.58904109589041</v>
      </c>
      <c r="D1217" s="6">
        <f t="shared" si="150"/>
        <v>165</v>
      </c>
      <c r="E1217" s="6"/>
      <c r="F1217" s="6">
        <f t="shared" si="151"/>
        <v>275</v>
      </c>
      <c r="G1217" s="7">
        <f t="shared" si="155"/>
        <v>3</v>
      </c>
      <c r="H1217" s="41" cm="1">
        <f t="array" ref="H1217">INDEX(Archetypes!$F$8:$F$16,$G1217)</f>
        <v>163.1</v>
      </c>
      <c r="I1217" s="25">
        <f>1*(COUNTIFS($A$18:$A1217,$A1217,$F$18:$F1217,$F1217,$G$18:$G1217,$G1217)=1)</f>
        <v>1</v>
      </c>
      <c r="J1217" s="7">
        <f t="shared" si="148"/>
        <v>0</v>
      </c>
      <c r="K1217">
        <f t="shared" si="152"/>
        <v>0</v>
      </c>
    </row>
    <row r="1218" spans="1:57" x14ac:dyDescent="0.35">
      <c r="A1218" s="3">
        <f t="shared" si="153"/>
        <v>40000</v>
      </c>
      <c r="B1218" s="3">
        <f t="shared" si="149"/>
        <v>165</v>
      </c>
      <c r="C1218" s="38">
        <f t="shared" si="154"/>
        <v>109.58904109589041</v>
      </c>
      <c r="D1218" s="6">
        <f t="shared" si="150"/>
        <v>165</v>
      </c>
      <c r="E1218" s="6"/>
      <c r="F1218" s="6">
        <f t="shared" si="151"/>
        <v>275</v>
      </c>
      <c r="G1218" s="7">
        <f t="shared" si="155"/>
        <v>4</v>
      </c>
      <c r="H1218" s="41" cm="1">
        <f t="array" ref="H1218">INDEX(Archetypes!$F$8:$F$16,$G1218)</f>
        <v>188.9</v>
      </c>
      <c r="I1218" s="25">
        <f>1*(COUNTIFS($A$18:$A1218,$A1218,$F$18:$F1218,$F1218,$G$18:$G1218,$G1218)=1)</f>
        <v>1</v>
      </c>
      <c r="J1218" s="7">
        <f t="shared" si="148"/>
        <v>0</v>
      </c>
      <c r="K1218">
        <f t="shared" si="152"/>
        <v>0</v>
      </c>
    </row>
    <row r="1219" spans="1:57" x14ac:dyDescent="0.35">
      <c r="A1219" s="3">
        <f t="shared" si="153"/>
        <v>40000</v>
      </c>
      <c r="B1219" s="3">
        <f t="shared" si="149"/>
        <v>165</v>
      </c>
      <c r="C1219" s="38">
        <f t="shared" si="154"/>
        <v>109.58904109589041</v>
      </c>
      <c r="D1219" s="6">
        <f t="shared" si="150"/>
        <v>165</v>
      </c>
      <c r="E1219" s="6"/>
      <c r="F1219" s="6">
        <f t="shared" si="151"/>
        <v>275</v>
      </c>
      <c r="G1219" s="7">
        <f t="shared" si="155"/>
        <v>5</v>
      </c>
      <c r="H1219" s="41" cm="1">
        <f t="array" ref="H1219">INDEX(Archetypes!$F$8:$F$16,$G1219)</f>
        <v>213.7</v>
      </c>
      <c r="I1219" s="25">
        <f>1*(COUNTIFS($A$18:$A1219,$A1219,$F$18:$F1219,$F1219,$G$18:$G1219,$G1219)=1)</f>
        <v>1</v>
      </c>
      <c r="J1219" s="7">
        <f t="shared" si="148"/>
        <v>0</v>
      </c>
      <c r="K1219">
        <f t="shared" si="152"/>
        <v>0</v>
      </c>
    </row>
    <row r="1220" spans="1:57" x14ac:dyDescent="0.35">
      <c r="A1220" s="3">
        <f t="shared" si="153"/>
        <v>40000</v>
      </c>
      <c r="B1220" s="3">
        <f t="shared" si="149"/>
        <v>165</v>
      </c>
      <c r="C1220" s="38">
        <f t="shared" si="154"/>
        <v>109.58904109589041</v>
      </c>
      <c r="D1220" s="6">
        <f t="shared" si="150"/>
        <v>165</v>
      </c>
      <c r="E1220" s="6"/>
      <c r="F1220" s="6">
        <f t="shared" si="151"/>
        <v>275</v>
      </c>
      <c r="G1220" s="7">
        <f t="shared" si="155"/>
        <v>6</v>
      </c>
      <c r="H1220" s="41" cm="1">
        <f t="array" ref="H1220">INDEX(Archetypes!$F$8:$F$16,$G1220)</f>
        <v>239.1</v>
      </c>
      <c r="I1220" s="25">
        <f>1*(COUNTIFS($A$18:$A1220,$A1220,$F$18:$F1220,$F1220,$G$18:$G1220,$G1220)=1)</f>
        <v>1</v>
      </c>
      <c r="J1220" s="7">
        <f t="shared" si="148"/>
        <v>0</v>
      </c>
      <c r="K1220">
        <f t="shared" si="152"/>
        <v>0</v>
      </c>
    </row>
    <row r="1221" spans="1:57" x14ac:dyDescent="0.35">
      <c r="A1221" s="3">
        <f t="shared" si="153"/>
        <v>40000</v>
      </c>
      <c r="B1221" s="3">
        <f t="shared" si="149"/>
        <v>165</v>
      </c>
      <c r="C1221" s="38">
        <f t="shared" si="154"/>
        <v>109.58904109589041</v>
      </c>
      <c r="D1221" s="6">
        <f t="shared" si="150"/>
        <v>165</v>
      </c>
      <c r="E1221" s="6"/>
      <c r="F1221" s="6">
        <f t="shared" si="151"/>
        <v>275</v>
      </c>
      <c r="G1221" s="7">
        <f t="shared" si="155"/>
        <v>7</v>
      </c>
      <c r="H1221" s="41" cm="1">
        <f t="array" ref="H1221">INDEX(Archetypes!$F$8:$F$16,$G1221)</f>
        <v>262.60000000000002</v>
      </c>
      <c r="I1221" s="25">
        <f>1*(COUNTIFS($A$18:$A1221,$A1221,$F$18:$F1221,$F1221,$G$18:$G1221,$G1221)=1)</f>
        <v>1</v>
      </c>
      <c r="J1221" s="7">
        <f t="shared" si="148"/>
        <v>0</v>
      </c>
      <c r="K1221">
        <f t="shared" si="152"/>
        <v>0</v>
      </c>
    </row>
    <row r="1222" spans="1:57" x14ac:dyDescent="0.35">
      <c r="A1222" s="3">
        <f t="shared" si="153"/>
        <v>40000</v>
      </c>
      <c r="B1222" s="3">
        <f t="shared" si="149"/>
        <v>165</v>
      </c>
      <c r="C1222" s="38">
        <f t="shared" si="154"/>
        <v>109.58904109589041</v>
      </c>
      <c r="D1222" s="6">
        <f t="shared" si="150"/>
        <v>165</v>
      </c>
      <c r="E1222" s="6"/>
      <c r="F1222" s="6">
        <f t="shared" si="151"/>
        <v>275</v>
      </c>
      <c r="G1222" s="7">
        <f t="shared" si="155"/>
        <v>8</v>
      </c>
      <c r="H1222" s="79" cm="1">
        <f t="array" ref="H1222">INDEX(Archetypes!$F$8:$F$16,$G1222)</f>
        <v>285.8</v>
      </c>
      <c r="I1222" s="25">
        <f>1*(COUNTIFS($A$18:$A1222,$A1222,$F$18:$F1222,$F1222,$G$18:$G1222,$G1222)=1)</f>
        <v>1</v>
      </c>
      <c r="J1222" s="7">
        <f t="shared" si="148"/>
        <v>1</v>
      </c>
      <c r="K1222">
        <f t="shared" si="152"/>
        <v>1</v>
      </c>
    </row>
    <row r="1223" spans="1:57" x14ac:dyDescent="0.35">
      <c r="A1223" s="3">
        <f t="shared" si="153"/>
        <v>40000</v>
      </c>
      <c r="B1223" s="3">
        <f t="shared" si="149"/>
        <v>165</v>
      </c>
      <c r="C1223" s="38">
        <f t="shared" si="154"/>
        <v>109.58904109589041</v>
      </c>
      <c r="D1223" s="6">
        <f t="shared" si="150"/>
        <v>165</v>
      </c>
      <c r="E1223" s="6"/>
      <c r="F1223" s="6">
        <f t="shared" si="151"/>
        <v>275</v>
      </c>
      <c r="G1223" s="7">
        <f t="shared" si="155"/>
        <v>9</v>
      </c>
      <c r="H1223" s="79" cm="1">
        <f t="array" ref="H1223">INDEX(Archetypes!$F$8:$F$16,$G1223)</f>
        <v>312.60000000000002</v>
      </c>
      <c r="I1223" s="25">
        <f>1*(COUNTIFS($A$18:$A1223,$A1223,$F$18:$F1223,$F1223,$G$18:$G1223,$G1223)=1)</f>
        <v>1</v>
      </c>
      <c r="J1223" s="7">
        <f t="shared" si="148"/>
        <v>1</v>
      </c>
      <c r="K1223">
        <f t="shared" si="152"/>
        <v>1</v>
      </c>
    </row>
    <row r="1224" spans="1:57" x14ac:dyDescent="0.35">
      <c r="A1224" s="3">
        <f t="shared" si="153"/>
        <v>40000</v>
      </c>
      <c r="B1224" s="3">
        <f t="shared" si="149"/>
        <v>180</v>
      </c>
      <c r="C1224" s="38">
        <f t="shared" si="154"/>
        <v>109.58904109589041</v>
      </c>
      <c r="D1224" s="6">
        <f t="shared" si="150"/>
        <v>180</v>
      </c>
      <c r="E1224" s="6"/>
      <c r="F1224" s="6">
        <f t="shared" si="151"/>
        <v>300</v>
      </c>
      <c r="G1224" s="7">
        <f t="shared" si="155"/>
        <v>1</v>
      </c>
      <c r="H1224" s="41" cm="1">
        <f t="array" ref="H1224">INDEX(Archetypes!$F$8:$F$16,$G1224)</f>
        <v>113.9</v>
      </c>
      <c r="I1224" s="25">
        <f>1*(COUNTIFS($A$18:$A1224,$A1224,$F$18:$F1224,$F1224,$G$18:$G1224,$G1224)=1)</f>
        <v>1</v>
      </c>
      <c r="J1224" s="7">
        <f t="shared" si="148"/>
        <v>0</v>
      </c>
      <c r="K1224">
        <f t="shared" si="152"/>
        <v>0</v>
      </c>
    </row>
    <row r="1225" spans="1:57" x14ac:dyDescent="0.35">
      <c r="A1225" s="3">
        <f t="shared" si="153"/>
        <v>40000</v>
      </c>
      <c r="B1225" s="3">
        <f t="shared" si="149"/>
        <v>180</v>
      </c>
      <c r="C1225" s="38">
        <f t="shared" si="154"/>
        <v>109.58904109589041</v>
      </c>
      <c r="D1225" s="6">
        <f t="shared" si="150"/>
        <v>180</v>
      </c>
      <c r="E1225" s="6"/>
      <c r="F1225" s="6">
        <f t="shared" si="151"/>
        <v>300</v>
      </c>
      <c r="G1225" s="7">
        <f t="shared" si="155"/>
        <v>2</v>
      </c>
      <c r="H1225" s="41" cm="1">
        <f t="array" ref="H1225">INDEX(Archetypes!$F$8:$F$16,$G1225)</f>
        <v>137.5</v>
      </c>
      <c r="I1225" s="25">
        <f>1*(COUNTIFS($A$18:$A1225,$A1225,$F$18:$F1225,$F1225,$G$18:$G1225,$G1225)=1)</f>
        <v>1</v>
      </c>
      <c r="J1225" s="7">
        <f t="shared" si="148"/>
        <v>0</v>
      </c>
      <c r="K1225">
        <f t="shared" si="152"/>
        <v>0</v>
      </c>
    </row>
    <row r="1226" spans="1:57" x14ac:dyDescent="0.35">
      <c r="A1226" s="3">
        <f t="shared" si="153"/>
        <v>40000</v>
      </c>
      <c r="B1226" s="3">
        <f t="shared" si="149"/>
        <v>180</v>
      </c>
      <c r="C1226" s="38">
        <f t="shared" si="154"/>
        <v>109.58904109589041</v>
      </c>
      <c r="D1226" s="6">
        <f t="shared" si="150"/>
        <v>180</v>
      </c>
      <c r="E1226" s="6"/>
      <c r="F1226" s="6">
        <f t="shared" si="151"/>
        <v>300</v>
      </c>
      <c r="G1226" s="7">
        <f t="shared" si="155"/>
        <v>3</v>
      </c>
      <c r="H1226" s="41" cm="1">
        <f t="array" ref="H1226">INDEX(Archetypes!$F$8:$F$16,$G1226)</f>
        <v>163.1</v>
      </c>
      <c r="I1226" s="25">
        <f>1*(COUNTIFS($A$18:$A1226,$A1226,$F$18:$F1226,$F1226,$G$18:$G1226,$G1226)=1)</f>
        <v>1</v>
      </c>
      <c r="J1226" s="7">
        <f t="shared" si="148"/>
        <v>0</v>
      </c>
      <c r="K1226">
        <f t="shared" si="152"/>
        <v>0</v>
      </c>
    </row>
    <row r="1227" spans="1:57" x14ac:dyDescent="0.35">
      <c r="A1227" s="3">
        <f t="shared" si="153"/>
        <v>40000</v>
      </c>
      <c r="B1227" s="3">
        <f t="shared" si="149"/>
        <v>180</v>
      </c>
      <c r="C1227" s="38">
        <f t="shared" si="154"/>
        <v>109.58904109589041</v>
      </c>
      <c r="D1227" s="6">
        <f t="shared" si="150"/>
        <v>180</v>
      </c>
      <c r="E1227" s="6"/>
      <c r="F1227" s="6">
        <f t="shared" si="151"/>
        <v>300</v>
      </c>
      <c r="G1227" s="7">
        <f t="shared" si="155"/>
        <v>4</v>
      </c>
      <c r="H1227" s="41" cm="1">
        <f t="array" ref="H1227">INDEX(Archetypes!$F$8:$F$16,$G1227)</f>
        <v>188.9</v>
      </c>
      <c r="I1227" s="25">
        <f>1*(COUNTIFS($A$18:$A1227,$A1227,$F$18:$F1227,$F1227,$G$18:$G1227,$G1227)=1)</f>
        <v>1</v>
      </c>
      <c r="J1227" s="7">
        <f t="shared" si="148"/>
        <v>0</v>
      </c>
      <c r="K1227">
        <f t="shared" si="152"/>
        <v>0</v>
      </c>
    </row>
    <row r="1228" spans="1:57" x14ac:dyDescent="0.35">
      <c r="A1228" s="3">
        <f t="shared" si="153"/>
        <v>40000</v>
      </c>
      <c r="B1228" s="3">
        <f t="shared" si="149"/>
        <v>180</v>
      </c>
      <c r="C1228" s="38">
        <f t="shared" si="154"/>
        <v>109.58904109589041</v>
      </c>
      <c r="D1228" s="6">
        <f t="shared" si="150"/>
        <v>180</v>
      </c>
      <c r="E1228" s="6"/>
      <c r="F1228" s="6">
        <f t="shared" si="151"/>
        <v>300</v>
      </c>
      <c r="G1228" s="7">
        <f t="shared" si="155"/>
        <v>5</v>
      </c>
      <c r="H1228" s="41" cm="1">
        <f t="array" ref="H1228">INDEX(Archetypes!$F$8:$F$16,$G1228)</f>
        <v>213.7</v>
      </c>
      <c r="I1228" s="25">
        <f>1*(COUNTIFS($A$18:$A1228,$A1228,$F$18:$F1228,$F1228,$G$18:$G1228,$G1228)=1)</f>
        <v>1</v>
      </c>
      <c r="J1228" s="7">
        <f t="shared" si="148"/>
        <v>0</v>
      </c>
      <c r="K1228">
        <f t="shared" si="152"/>
        <v>0</v>
      </c>
    </row>
    <row r="1229" spans="1:57" x14ac:dyDescent="0.35">
      <c r="A1229" s="3">
        <f t="shared" si="153"/>
        <v>40000</v>
      </c>
      <c r="B1229" s="3">
        <f t="shared" si="149"/>
        <v>180</v>
      </c>
      <c r="C1229" s="38">
        <f t="shared" si="154"/>
        <v>109.58904109589041</v>
      </c>
      <c r="D1229" s="6">
        <f t="shared" si="150"/>
        <v>180</v>
      </c>
      <c r="E1229" s="6"/>
      <c r="F1229" s="6">
        <f t="shared" si="151"/>
        <v>300</v>
      </c>
      <c r="G1229" s="7">
        <f t="shared" si="155"/>
        <v>6</v>
      </c>
      <c r="H1229" s="41" cm="1">
        <f t="array" ref="H1229">INDEX(Archetypes!$F$8:$F$16,$G1229)</f>
        <v>239.1</v>
      </c>
      <c r="I1229" s="25">
        <f>1*(COUNTIFS($A$18:$A1229,$A1229,$F$18:$F1229,$F1229,$G$18:$G1229,$G1229)=1)</f>
        <v>1</v>
      </c>
      <c r="J1229" s="7">
        <f t="shared" si="148"/>
        <v>0</v>
      </c>
      <c r="K1229">
        <f t="shared" si="152"/>
        <v>0</v>
      </c>
    </row>
    <row r="1230" spans="1:57" x14ac:dyDescent="0.35">
      <c r="A1230" s="3">
        <f t="shared" si="153"/>
        <v>40000</v>
      </c>
      <c r="B1230" s="3">
        <f t="shared" si="149"/>
        <v>180</v>
      </c>
      <c r="C1230" s="38">
        <f t="shared" si="154"/>
        <v>109.58904109589041</v>
      </c>
      <c r="D1230" s="6">
        <f t="shared" si="150"/>
        <v>180</v>
      </c>
      <c r="E1230" s="6"/>
      <c r="F1230" s="6">
        <f t="shared" si="151"/>
        <v>300</v>
      </c>
      <c r="G1230" s="7">
        <f t="shared" si="155"/>
        <v>7</v>
      </c>
      <c r="H1230" s="41" cm="1">
        <f t="array" ref="H1230">INDEX(Archetypes!$F$8:$F$16,$G1230)</f>
        <v>262.60000000000002</v>
      </c>
      <c r="I1230" s="25">
        <f>1*(COUNTIFS($A$18:$A1230,$A1230,$F$18:$F1230,$F1230,$G$18:$G1230,$G1230)=1)</f>
        <v>1</v>
      </c>
      <c r="J1230" s="7">
        <f t="shared" si="148"/>
        <v>0</v>
      </c>
      <c r="K1230">
        <f t="shared" si="152"/>
        <v>0</v>
      </c>
    </row>
    <row r="1231" spans="1:57" x14ac:dyDescent="0.35">
      <c r="A1231" s="3">
        <f t="shared" si="153"/>
        <v>40000</v>
      </c>
      <c r="B1231" s="3">
        <f t="shared" si="149"/>
        <v>180</v>
      </c>
      <c r="C1231" s="38">
        <f t="shared" si="154"/>
        <v>109.58904109589041</v>
      </c>
      <c r="D1231" s="6">
        <f t="shared" si="150"/>
        <v>180</v>
      </c>
      <c r="E1231" s="6"/>
      <c r="F1231" s="6">
        <f t="shared" si="151"/>
        <v>300</v>
      </c>
      <c r="G1231" s="7">
        <f t="shared" si="155"/>
        <v>8</v>
      </c>
      <c r="H1231" s="41" cm="1">
        <f t="array" ref="H1231">INDEX(Archetypes!$F$8:$F$16,$G1231)</f>
        <v>285.8</v>
      </c>
      <c r="I1231" s="25">
        <f>1*(COUNTIFS($A$18:$A1231,$A1231,$F$18:$F1231,$F1231,$G$18:$G1231,$G1231)=1)</f>
        <v>1</v>
      </c>
      <c r="J1231" s="7">
        <f t="shared" si="148"/>
        <v>0</v>
      </c>
      <c r="K1231">
        <f t="shared" si="152"/>
        <v>0</v>
      </c>
      <c r="BD1231" s="57" t="s">
        <v>1509</v>
      </c>
      <c r="BE1231" cm="1">
        <f t="array" ref="BE1231">SUMPRODUCT(($BE$1236:$BE$1822&gt;0)*($BJ$1236:$BJ$1822=TRUE))</f>
        <v>90</v>
      </c>
    </row>
    <row r="1232" spans="1:57" x14ac:dyDescent="0.35">
      <c r="A1232" s="3">
        <f t="shared" si="153"/>
        <v>40000</v>
      </c>
      <c r="B1232" s="3">
        <f t="shared" si="149"/>
        <v>180</v>
      </c>
      <c r="C1232" s="38">
        <f t="shared" si="154"/>
        <v>109.58904109589041</v>
      </c>
      <c r="D1232" s="6">
        <f t="shared" si="150"/>
        <v>180</v>
      </c>
      <c r="E1232" s="6"/>
      <c r="F1232" s="6">
        <f t="shared" si="151"/>
        <v>300</v>
      </c>
      <c r="G1232" s="7">
        <f t="shared" si="155"/>
        <v>9</v>
      </c>
      <c r="H1232" s="79" cm="1">
        <f t="array" ref="H1232">INDEX(Archetypes!$F$8:$F$16,$G1232)</f>
        <v>312.60000000000002</v>
      </c>
      <c r="I1232" s="25">
        <f>1*(COUNTIFS($A$18:$A1232,$A1232,$F$18:$F1232,$F1232,$G$18:$G1232,$G1232)=1)</f>
        <v>1</v>
      </c>
      <c r="J1232" s="7">
        <f t="shared" si="148"/>
        <v>1</v>
      </c>
      <c r="K1232">
        <f t="shared" si="152"/>
        <v>1</v>
      </c>
      <c r="BD1232" s="57" t="s">
        <v>1510</v>
      </c>
      <c r="BE1232">
        <f>125-BE1231</f>
        <v>35</v>
      </c>
    </row>
    <row r="1233" spans="1:64" x14ac:dyDescent="0.35">
      <c r="A1233" s="3"/>
      <c r="B1233" s="3"/>
      <c r="C1233" s="40"/>
      <c r="D1233" s="6"/>
      <c r="E1233" s="6"/>
      <c r="G1233" s="7"/>
      <c r="H1233" s="7"/>
      <c r="I1233" s="25"/>
      <c r="J1233" s="25"/>
      <c r="K1233" s="7"/>
      <c r="BH1233" s="11"/>
    </row>
    <row r="1234" spans="1:64" x14ac:dyDescent="0.35">
      <c r="A1234" s="21" t="s">
        <v>1457</v>
      </c>
      <c r="C1234" s="21"/>
      <c r="G1234" s="7"/>
      <c r="H1234" s="7"/>
      <c r="K1234" s="7"/>
      <c r="T1234" s="2"/>
      <c r="AD1234" s="3"/>
      <c r="AH1234" s="3"/>
      <c r="AX1234" s="47" t="s">
        <v>2</v>
      </c>
    </row>
    <row r="1235" spans="1:64" ht="110.5" customHeight="1" x14ac:dyDescent="0.35">
      <c r="A1235" s="22" t="str">
        <f>A17</f>
        <v>Annual mileage mi</v>
      </c>
      <c r="B1235" s="76"/>
      <c r="C1235" s="76"/>
      <c r="D1235" s="22" t="s">
        <v>1491</v>
      </c>
      <c r="E1235" s="22"/>
      <c r="F1235" s="22" t="str">
        <f>F17</f>
        <v>Required Ecar Range mi (to give required range with 80-20% SOC)</v>
      </c>
      <c r="G1235" s="22" t="str">
        <f>G17</f>
        <v>Ecar Archetype Index</v>
      </c>
      <c r="H1235" s="22" t="s">
        <v>14</v>
      </c>
      <c r="I1235" s="22" t="s">
        <v>1495</v>
      </c>
      <c r="J1235" s="22" t="s">
        <v>1496</v>
      </c>
      <c r="K1235" s="22" t="str">
        <f>Archetypes!$J$7&amp; " kWh battery capacity not kWh charging energy"</f>
        <v>Archetype Ecar Efficiency mi/kWh kWh battery capacity not kWh charging energy</v>
      </c>
      <c r="L1235" s="22" t="str">
        <f>Archetypes!$I$7</f>
        <v>Archetype Ecar Battery kWh</v>
      </c>
      <c r="M1235" s="22" t="s">
        <v>1483</v>
      </c>
      <c r="N1235" s="22" t="s">
        <v>1482</v>
      </c>
      <c r="O1235" s="22" t="s">
        <v>1481</v>
      </c>
      <c r="P1235" s="22" t="s">
        <v>1498</v>
      </c>
      <c r="Q1235" s="22" t="s">
        <v>7</v>
      </c>
      <c r="R1235" s="22" t="s">
        <v>8</v>
      </c>
      <c r="S1235" s="22" t="s">
        <v>1371</v>
      </c>
      <c r="T1235" s="22" t="s">
        <v>1372</v>
      </c>
      <c r="U1235" s="22" t="s">
        <v>1373</v>
      </c>
      <c r="V1235" s="22" t="s">
        <v>1377</v>
      </c>
      <c r="W1235" s="22" t="s">
        <v>1376</v>
      </c>
      <c r="X1235" s="22" t="s">
        <v>1375</v>
      </c>
      <c r="Y1235" s="22" t="s">
        <v>1476</v>
      </c>
      <c r="Z1235" s="22" t="s">
        <v>1378</v>
      </c>
      <c r="AA1235" s="22" t="s">
        <v>1484</v>
      </c>
      <c r="AB1235" s="22" t="s">
        <v>12</v>
      </c>
      <c r="AC1235" s="22" t="s">
        <v>1477</v>
      </c>
      <c r="AD1235" s="22" t="s">
        <v>1383</v>
      </c>
      <c r="AE1235" s="22" t="s">
        <v>1380</v>
      </c>
      <c r="AF1235" s="22" t="s">
        <v>10</v>
      </c>
      <c r="AG1235" s="22" t="s">
        <v>1440</v>
      </c>
      <c r="AH1235" s="22" t="s">
        <v>1432</v>
      </c>
      <c r="AI1235" s="22" t="s">
        <v>1433</v>
      </c>
      <c r="AJ1235" s="22" t="s">
        <v>1395</v>
      </c>
      <c r="AK1235" s="22" t="s">
        <v>1396</v>
      </c>
      <c r="AL1235" s="22" t="s">
        <v>1397</v>
      </c>
      <c r="AM1235" s="22" t="s">
        <v>1430</v>
      </c>
      <c r="AN1235" s="22" t="s">
        <v>1435</v>
      </c>
      <c r="AO1235" s="22" t="s">
        <v>1434</v>
      </c>
      <c r="AP1235" s="22" t="s">
        <v>1351</v>
      </c>
      <c r="AQ1235" s="22" t="str">
        <f>Archetypes!O7</f>
        <v>Avg petrol car efficiency mpg</v>
      </c>
      <c r="AR1235" s="22" t="s">
        <v>1381</v>
      </c>
      <c r="AS1235" s="22" t="s">
        <v>1382</v>
      </c>
      <c r="AT1235" s="22" t="s">
        <v>1479</v>
      </c>
      <c r="AU1235" s="22" t="s">
        <v>1477</v>
      </c>
      <c r="AV1235" s="22" t="s">
        <v>1384</v>
      </c>
      <c r="AW1235" s="22" t="s">
        <v>1436</v>
      </c>
      <c r="AX1235" s="22" t="s">
        <v>1437</v>
      </c>
      <c r="AY1235" s="22" t="s">
        <v>1398</v>
      </c>
      <c r="AZ1235" s="22" t="s">
        <v>1399</v>
      </c>
      <c r="BA1235" s="22" t="s">
        <v>1400</v>
      </c>
      <c r="BB1235" s="22" t="s">
        <v>1431</v>
      </c>
      <c r="BC1235" s="22" t="s">
        <v>1439</v>
      </c>
      <c r="BD1235" s="22" t="s">
        <v>1438</v>
      </c>
      <c r="BE1235" s="22" t="s">
        <v>1340</v>
      </c>
      <c r="BF1235" s="22" t="s">
        <v>1473</v>
      </c>
      <c r="BG1235" s="22" t="s">
        <v>1478</v>
      </c>
      <c r="BH1235" s="22" t="s">
        <v>1506</v>
      </c>
      <c r="BI1235" s="22" t="s">
        <v>1508</v>
      </c>
      <c r="BJ1235" s="22" t="s">
        <v>1507</v>
      </c>
      <c r="BK1235" s="22" t="s">
        <v>1504</v>
      </c>
      <c r="BL1235" s="22" t="s">
        <v>1485</v>
      </c>
    </row>
    <row r="1236" spans="1:64" x14ac:dyDescent="0.35">
      <c r="A1236" s="3">
        <v>5000</v>
      </c>
      <c r="D1236" s="6">
        <v>60</v>
      </c>
      <c r="E1236" s="6"/>
      <c r="F1236" s="6">
        <f t="shared" ref="F1236:F1299" si="156">ROUND(D1236/0.6,1)</f>
        <v>100</v>
      </c>
      <c r="G1236" s="7">
        <v>1</v>
      </c>
      <c r="H1236" s="79" cm="1">
        <f t="array" ref="H1236">INDEX(Archetypes!$F$8:$F$16,$G1236)</f>
        <v>113.9</v>
      </c>
      <c r="I1236" s="7">
        <f t="shared" ref="I1236:I1299" si="157">1*(H1236&gt;=F1236)</f>
        <v>1</v>
      </c>
      <c r="J1236" s="27" cm="1">
        <f t="array" ref="J1236">INDEX(Archetypes!$G$8:$H$16,$G1236,($H$2+1))+$N$2</f>
        <v>13901</v>
      </c>
      <c r="K1236" s="41" cm="1">
        <f t="array" ref="K1236">INDEX(Archetypes!$J$8:$J$16,$G1236)</f>
        <v>2.782</v>
      </c>
      <c r="L1236" s="24" cm="1">
        <f t="array" ref="L1236">INDEX(Archetypes!$I$8:$I$16,$G1236)</f>
        <v>42.247058823529407</v>
      </c>
      <c r="M1236" s="41">
        <f>ROUND(D1236/K1236,3)</f>
        <v>21.567</v>
      </c>
      <c r="N1236" s="84">
        <f t="shared" ref="N1236:N1299" si="158">M1236/L1236</f>
        <v>0.51049707602339189</v>
      </c>
      <c r="O1236" s="41">
        <f t="shared" ref="O1236:O1299" si="159">ROUND(M1236/W$2,3)</f>
        <v>21.567</v>
      </c>
      <c r="P1236" s="64">
        <f t="shared" ref="P1236:P1241" si="160">E$2*MIN(O1236/O$2,Q$2)</f>
        <v>3.081</v>
      </c>
      <c r="Q1236" s="80">
        <f>MIN(P1236,R$2)</f>
        <v>3.081</v>
      </c>
      <c r="R1236" s="80">
        <f>P1236-Q1236</f>
        <v>0</v>
      </c>
      <c r="S1236" s="64">
        <f t="shared" ref="S1236" si="161">$O$2*Q1236</f>
        <v>21.567</v>
      </c>
      <c r="T1236" s="64">
        <f t="shared" ref="T1236:T1299" si="162">$O$2*R1236</f>
        <v>0</v>
      </c>
      <c r="U1236" s="64">
        <f>O1236-S1236-T1236</f>
        <v>0</v>
      </c>
      <c r="V1236" s="80">
        <f>S1236/$O1236</f>
        <v>1</v>
      </c>
      <c r="W1236" s="80">
        <f>T1236/$O1236</f>
        <v>0</v>
      </c>
      <c r="X1236" s="80">
        <f>U1236/$O1236</f>
        <v>0</v>
      </c>
      <c r="Y1236" s="4">
        <f t="shared" ref="Y1236:Y1299" si="163">SUMPRODUCT($V1236:$X1236,$S$2:$U$2)</f>
        <v>13.01</v>
      </c>
      <c r="Z1236" s="4">
        <f t="shared" ref="Z1236:Z1299" si="164">Y1236/K1236/$W$2</f>
        <v>4.6764917325664985</v>
      </c>
      <c r="AA1236" s="64">
        <f>ROUND(A1236/K1236/$W$2,3)</f>
        <v>1797.268</v>
      </c>
      <c r="AB1236" s="81">
        <f>Y1236*AA1236/100</f>
        <v>233.82456679999999</v>
      </c>
      <c r="AC1236">
        <f>A1236*Z1236/100/AB1236</f>
        <v>1.0000000848000072</v>
      </c>
      <c r="AD1236" s="49">
        <f t="shared" ref="AD1236:AD1299" si="165">$L$2*AB1236</f>
        <v>935.29826719999994</v>
      </c>
      <c r="AE1236" s="3">
        <f t="shared" ref="AE1236:AE1299" si="166">L$2*$A1236</f>
        <v>20000</v>
      </c>
      <c r="AF1236" s="3">
        <f t="shared" ref="AF1236:AF1299" si="167">$Y$2</f>
        <v>100000</v>
      </c>
      <c r="AG1236" s="2">
        <f t="shared" ref="AG1236:AG1299" si="168">INT(A1236*L$2/AF1236-0.000001)</f>
        <v>0</v>
      </c>
      <c r="AH1236" s="49">
        <f t="shared" ref="AH1236:AH1299" si="169">($J1236-N$2)*$AG1236</f>
        <v>0</v>
      </c>
      <c r="AI1236" s="49">
        <f t="shared" ref="AI1236:AI1299" si="170">$M$2*($J1236+AH1236)</f>
        <v>2700.5477512252587</v>
      </c>
      <c r="AJ1236" s="27" cm="1">
        <f t="array" ref="AJ1236">INDEX(Archetypes!Q$8:Q$16,$G1236)</f>
        <v>1022</v>
      </c>
      <c r="AK1236" s="27" cm="1">
        <f t="array" ref="AK1236">INDEX(Archetypes!R$8:R$16,$G1236)</f>
        <v>1039</v>
      </c>
      <c r="AL1236" s="27" cm="1">
        <f t="array" ref="AL1236">INDEX(Archetypes!S$8:S$16,$G1236)</f>
        <v>1139</v>
      </c>
      <c r="AM1236" s="5">
        <f>CHOOSE($K$2+1,AJ1236,AK1236,AL1236)</f>
        <v>1039</v>
      </c>
      <c r="AN1236" s="5">
        <f t="shared" ref="AN1236:AN1299" si="171">$L$2*AM1236</f>
        <v>4156</v>
      </c>
      <c r="AO1236" s="49">
        <f t="shared" ref="AO1236:AO1299" si="172">SUM(J1236,AD1236,AH1236:AI1236,AN1236)</f>
        <v>21692.846018425258</v>
      </c>
      <c r="AP1236" s="61" cm="1">
        <f t="array" ref="AP1236">INDEX(Archetypes!$K$8:$N$16,$G1236,$I$2+1+2*$H$2)</f>
        <v>10321</v>
      </c>
      <c r="AQ1236" s="41" cm="1">
        <f t="array" ref="AQ1236">INDEX(Archetypes!$O$8:$P$16,$G1236,$AB$2)</f>
        <v>50</v>
      </c>
      <c r="AR1236" s="4">
        <f t="shared" ref="AR1236:AR1299" si="173">100*$X$2/($AQ1236/$AC$2)</f>
        <v>12.348800000000001</v>
      </c>
      <c r="AS1236" s="5">
        <f t="shared" ref="AS1236:AS1299" si="174">$A1236*AR1236/100</f>
        <v>617.44000000000005</v>
      </c>
      <c r="AT1236" s="8">
        <f t="shared" ref="AT1236:AT1299" si="175">A1236/AQ1236*$AC$2</f>
        <v>454</v>
      </c>
      <c r="AU1236">
        <f t="shared" ref="AU1236:AU1299" si="176">AT1236*X$2/AS1236</f>
        <v>1</v>
      </c>
      <c r="AV1236" s="49">
        <f t="shared" ref="AV1236:AV1299" si="177">$L$2*AS1236</f>
        <v>2469.7600000000002</v>
      </c>
      <c r="AW1236" s="49">
        <f t="shared" ref="AW1236:AW1299" si="178">$AP1236*$AG1236</f>
        <v>0</v>
      </c>
      <c r="AX1236" s="61">
        <f t="shared" ref="AX1236:AX1299" si="179">$M$2*(AP1236+AW1236)</f>
        <v>2005.0610272927054</v>
      </c>
      <c r="AY1236" s="27" cm="1">
        <f t="array" ref="AY1236">INDEX(Archetypes!T$8:T$16,$G1236)</f>
        <v>1012</v>
      </c>
      <c r="AZ1236" s="27" cm="1">
        <f t="array" ref="AZ1236">INDEX(Archetypes!U$8:U$16,$G1236)</f>
        <v>1497</v>
      </c>
      <c r="BA1236" s="27" cm="1">
        <f t="array" ref="BA1236">INDEX(Archetypes!V$8:V$16,$G1236)</f>
        <v>1668</v>
      </c>
      <c r="BB1236" s="5">
        <f>CHOOSE($K$2+1,AY1236,AZ1236,BA1236)</f>
        <v>1497</v>
      </c>
      <c r="BC1236" s="5">
        <f t="shared" ref="BC1236:BC1299" si="180">L$2*BB1236</f>
        <v>5988</v>
      </c>
      <c r="BD1236" s="60">
        <f t="shared" ref="BD1236:BD1299" si="181">SUM(AP1236,AV1236:AX1236,BC1236)</f>
        <v>20783.821027292706</v>
      </c>
      <c r="BE1236" s="28">
        <f t="shared" ref="BE1236:BE1299" si="182">BD1236-AO1236</f>
        <v>-909.0249911325518</v>
      </c>
      <c r="BF1236" s="75">
        <f t="shared" ref="BF1236:BF1299" si="183">$L$2*AA1236*(V1236*$AD$2+(W1236+X1236)*$AE$2)/1000</f>
        <v>1.47325652496</v>
      </c>
      <c r="BG1236" s="75">
        <f t="shared" ref="BG1236:BG1299" si="184">$L$2*AT1236*AF$2/1000</f>
        <v>4.2494399999999999</v>
      </c>
      <c r="BH1236" s="11">
        <f t="shared" ref="BH1236:BH1242" si="185">_xlfn.MINIFS($AO$1236:$AO$1822,$A$1236:$A$1822,$A1236,$D$1236:$D$1822,$D1236)</f>
        <v>18279.280665648934</v>
      </c>
      <c r="BI1236" s="95">
        <f t="shared" ref="BI1236:BI1242" si="186">INDEX($G$1236:$G$1822,MATCH(BH1236,$AO$1236:$AO$1822,0))</f>
        <v>3</v>
      </c>
      <c r="BJ1236" t="b">
        <f t="shared" ref="BJ1236:BJ1242" si="187">BH1236=AO1236</f>
        <v>0</v>
      </c>
      <c r="BK1236" s="43">
        <v>-5838.0487081446554</v>
      </c>
      <c r="BL1236" s="37">
        <f t="shared" ref="BL1236:BL1299" si="188">BE1236-BK1236</f>
        <v>4929.0237170121036</v>
      </c>
    </row>
    <row r="1237" spans="1:64" x14ac:dyDescent="0.35">
      <c r="A1237" s="3">
        <v>5000</v>
      </c>
      <c r="D1237" s="6">
        <v>60</v>
      </c>
      <c r="E1237" s="6"/>
      <c r="F1237" s="6">
        <f t="shared" si="156"/>
        <v>100</v>
      </c>
      <c r="G1237" s="7">
        <v>2</v>
      </c>
      <c r="H1237" s="79" cm="1">
        <f t="array" ref="H1237">INDEX(Archetypes!$F$8:$F$16,$G1237)</f>
        <v>137.5</v>
      </c>
      <c r="I1237" s="7">
        <f t="shared" si="157"/>
        <v>1</v>
      </c>
      <c r="J1237" s="27" cm="1">
        <f t="array" ref="J1237">INDEX(Archetypes!$G$8:$H$16,$G1237,($H$2+1))+$N$2</f>
        <v>11219</v>
      </c>
      <c r="K1237" s="41" cm="1">
        <f t="array" ref="K1237">INDEX(Archetypes!$J$8:$J$16,$G1237)</f>
        <v>3.3919999999999999</v>
      </c>
      <c r="L1237" s="24" cm="1">
        <f t="array" ref="L1237">INDEX(Archetypes!$I$8:$I$16,$G1237)</f>
        <v>41.125</v>
      </c>
      <c r="M1237" s="41">
        <f t="shared" ref="M1237:M1300" si="189">ROUND(D1237/K1237,3)</f>
        <v>17.689</v>
      </c>
      <c r="N1237" s="84">
        <f t="shared" si="158"/>
        <v>0.43012765957446808</v>
      </c>
      <c r="O1237" s="41">
        <f t="shared" si="159"/>
        <v>17.689</v>
      </c>
      <c r="P1237" s="64">
        <f t="shared" si="160"/>
        <v>2.5270000000000001</v>
      </c>
      <c r="Q1237" s="80">
        <f t="shared" ref="Q1237:Q1300" si="190">MIN(P1237,R$2)</f>
        <v>2.5270000000000001</v>
      </c>
      <c r="R1237" s="80">
        <f t="shared" ref="R1237:R1300" si="191">P1237-Q1237</f>
        <v>0</v>
      </c>
      <c r="S1237" s="64">
        <f t="shared" ref="S1237:S1300" si="192">$O$2*Q1237</f>
        <v>17.689</v>
      </c>
      <c r="T1237" s="64">
        <f t="shared" si="162"/>
        <v>0</v>
      </c>
      <c r="U1237" s="64">
        <f t="shared" ref="U1237:U1300" si="193">O1237-S1237-T1237</f>
        <v>0</v>
      </c>
      <c r="V1237" s="80">
        <f t="shared" ref="V1237:V1300" si="194">S1237/$O1237</f>
        <v>1</v>
      </c>
      <c r="W1237" s="80">
        <f t="shared" ref="W1237:W1300" si="195">T1237/$O1237</f>
        <v>0</v>
      </c>
      <c r="X1237" s="80">
        <f t="shared" ref="X1237:X1300" si="196">U1237/$O1237</f>
        <v>0</v>
      </c>
      <c r="Y1237" s="4">
        <f t="shared" si="163"/>
        <v>13.01</v>
      </c>
      <c r="Z1237" s="4">
        <f t="shared" si="164"/>
        <v>3.8354952830188678</v>
      </c>
      <c r="AA1237" s="64">
        <f t="shared" ref="AA1237:AA1300" si="197">ROUND(A1237/K1237/$W$2,3)</f>
        <v>1474.057</v>
      </c>
      <c r="AB1237" s="81">
        <f t="shared" ref="AB1237:AB1300" si="198">Y1237*AA1237/100</f>
        <v>191.7748157</v>
      </c>
      <c r="AC1237">
        <f t="shared" ref="AC1237:AC1300" si="199">A1237*Z1237/100/AB1237</f>
        <v>0.99999973120007213</v>
      </c>
      <c r="AD1237" s="49">
        <f t="shared" si="165"/>
        <v>767.09926280000002</v>
      </c>
      <c r="AE1237" s="3">
        <f t="shared" si="166"/>
        <v>20000</v>
      </c>
      <c r="AF1237" s="3">
        <f t="shared" si="167"/>
        <v>100000</v>
      </c>
      <c r="AG1237" s="2">
        <f t="shared" si="168"/>
        <v>0</v>
      </c>
      <c r="AH1237" s="49">
        <f t="shared" si="169"/>
        <v>0</v>
      </c>
      <c r="AI1237" s="49">
        <f t="shared" si="170"/>
        <v>2179.5155183796978</v>
      </c>
      <c r="AJ1237" s="27" cm="1">
        <f t="array" ref="AJ1237">INDEX(Archetypes!Q$8:Q$16,$G1237)</f>
        <v>1022</v>
      </c>
      <c r="AK1237" s="27" cm="1">
        <f t="array" ref="AK1237">INDEX(Archetypes!R$8:R$16,$G1237)</f>
        <v>1039</v>
      </c>
      <c r="AL1237" s="27" cm="1">
        <f t="array" ref="AL1237">INDEX(Archetypes!S$8:S$16,$G1237)</f>
        <v>1139</v>
      </c>
      <c r="AM1237" s="5">
        <f t="shared" ref="AM1237:AM1300" si="200">CHOOSE($K$2+1,AJ1237,AK1237,AL1237)</f>
        <v>1039</v>
      </c>
      <c r="AN1237" s="5">
        <f t="shared" si="171"/>
        <v>4156</v>
      </c>
      <c r="AO1237" s="49">
        <f t="shared" si="172"/>
        <v>18321.614781179698</v>
      </c>
      <c r="AP1237" s="61" cm="1">
        <f t="array" ref="AP1237">INDEX(Archetypes!$K$8:$N$16,$G1237,$I$2+1+2*$H$2)</f>
        <v>8176</v>
      </c>
      <c r="AQ1237" s="41" cm="1">
        <f t="array" ref="AQ1237">INDEX(Archetypes!$O$8:$P$16,$G1237,$AB$2)</f>
        <v>50</v>
      </c>
      <c r="AR1237" s="4">
        <f t="shared" si="173"/>
        <v>12.348800000000001</v>
      </c>
      <c r="AS1237" s="5">
        <f t="shared" si="174"/>
        <v>617.44000000000005</v>
      </c>
      <c r="AT1237" s="8">
        <f t="shared" si="175"/>
        <v>454</v>
      </c>
      <c r="AU1237">
        <f t="shared" si="176"/>
        <v>1</v>
      </c>
      <c r="AV1237" s="49">
        <f t="shared" si="177"/>
        <v>2469.7600000000002</v>
      </c>
      <c r="AW1237" s="49">
        <f t="shared" si="178"/>
        <v>0</v>
      </c>
      <c r="AX1237" s="61">
        <f t="shared" si="179"/>
        <v>1588.3518030370274</v>
      </c>
      <c r="AY1237" s="27" cm="1">
        <f t="array" ref="AY1237">INDEX(Archetypes!T$8:T$16,$G1237)</f>
        <v>1012</v>
      </c>
      <c r="AZ1237" s="27" cm="1">
        <f t="array" ref="AZ1237">INDEX(Archetypes!U$8:U$16,$G1237)</f>
        <v>1497</v>
      </c>
      <c r="BA1237" s="27" cm="1">
        <f t="array" ref="BA1237">INDEX(Archetypes!V$8:V$16,$G1237)</f>
        <v>1668</v>
      </c>
      <c r="BB1237" s="5">
        <f t="shared" ref="BB1237:BB1300" si="201">CHOOSE($K$2+1,AY1237,AZ1237,BA1237)</f>
        <v>1497</v>
      </c>
      <c r="BC1237" s="5">
        <f t="shared" si="180"/>
        <v>5988</v>
      </c>
      <c r="BD1237" s="60">
        <f t="shared" si="181"/>
        <v>18222.111803037027</v>
      </c>
      <c r="BE1237" s="28">
        <f t="shared" si="182"/>
        <v>-99.502978142671054</v>
      </c>
      <c r="BF1237" s="75">
        <f t="shared" si="183"/>
        <v>1.20831400404</v>
      </c>
      <c r="BG1237" s="75">
        <f t="shared" si="184"/>
        <v>4.2494399999999999</v>
      </c>
      <c r="BH1237" s="11">
        <f t="shared" si="185"/>
        <v>18279.280665648934</v>
      </c>
      <c r="BI1237" s="95">
        <f t="shared" si="186"/>
        <v>3</v>
      </c>
      <c r="BJ1237" t="b">
        <f t="shared" si="187"/>
        <v>0</v>
      </c>
      <c r="BK1237" s="43">
        <v>-3172.9341026220718</v>
      </c>
      <c r="BL1237" s="37">
        <f t="shared" si="188"/>
        <v>3073.4311244794008</v>
      </c>
    </row>
    <row r="1238" spans="1:64" x14ac:dyDescent="0.35">
      <c r="A1238" s="3">
        <v>5000</v>
      </c>
      <c r="D1238" s="6">
        <v>60</v>
      </c>
      <c r="E1238" s="6"/>
      <c r="F1238" s="6">
        <f t="shared" si="156"/>
        <v>100</v>
      </c>
      <c r="G1238" s="7">
        <v>3</v>
      </c>
      <c r="H1238" s="79" cm="1">
        <f t="array" ref="H1238">INDEX(Archetypes!$F$8:$F$16,$G1238)</f>
        <v>163.1</v>
      </c>
      <c r="I1238" s="7">
        <f t="shared" si="157"/>
        <v>1</v>
      </c>
      <c r="J1238" s="27" cm="1">
        <f t="array" ref="J1238">INDEX(Archetypes!$G$8:$H$16,$G1238,($H$2+1))+$N$2</f>
        <v>11221</v>
      </c>
      <c r="K1238" s="41" cm="1">
        <f t="array" ref="K1238">INDEX(Archetypes!$J$8:$J$16,$G1238)</f>
        <v>3.6019999999999999</v>
      </c>
      <c r="L1238" s="24" cm="1">
        <f t="array" ref="L1238">INDEX(Archetypes!$I$8:$I$16,$G1238)</f>
        <v>45.416666666666664</v>
      </c>
      <c r="M1238" s="41">
        <f t="shared" si="189"/>
        <v>16.657</v>
      </c>
      <c r="N1238" s="84">
        <f t="shared" si="158"/>
        <v>0.36675963302752296</v>
      </c>
      <c r="O1238" s="41">
        <f t="shared" si="159"/>
        <v>16.657</v>
      </c>
      <c r="P1238" s="64">
        <f t="shared" si="160"/>
        <v>2.3795714285714284</v>
      </c>
      <c r="Q1238" s="80">
        <f t="shared" si="190"/>
        <v>2.3795714285714284</v>
      </c>
      <c r="R1238" s="80">
        <f t="shared" si="191"/>
        <v>0</v>
      </c>
      <c r="S1238" s="64">
        <f t="shared" si="192"/>
        <v>16.657</v>
      </c>
      <c r="T1238" s="64">
        <f t="shared" si="162"/>
        <v>0</v>
      </c>
      <c r="U1238" s="64">
        <f t="shared" si="193"/>
        <v>0</v>
      </c>
      <c r="V1238" s="80">
        <f t="shared" si="194"/>
        <v>1</v>
      </c>
      <c r="W1238" s="80">
        <f t="shared" si="195"/>
        <v>0</v>
      </c>
      <c r="X1238" s="80">
        <f t="shared" si="196"/>
        <v>0</v>
      </c>
      <c r="Y1238" s="4">
        <f t="shared" si="163"/>
        <v>13.01</v>
      </c>
      <c r="Z1238" s="4">
        <f t="shared" si="164"/>
        <v>3.6118822876179899</v>
      </c>
      <c r="AA1238" s="64">
        <f t="shared" si="197"/>
        <v>1388.1179999999999</v>
      </c>
      <c r="AB1238" s="81">
        <f t="shared" si="198"/>
        <v>180.59415179999999</v>
      </c>
      <c r="AC1238">
        <f t="shared" si="199"/>
        <v>0.99999979280004281</v>
      </c>
      <c r="AD1238" s="49">
        <f t="shared" si="165"/>
        <v>722.37660719999997</v>
      </c>
      <c r="AE1238" s="3">
        <f t="shared" si="166"/>
        <v>20000</v>
      </c>
      <c r="AF1238" s="3">
        <f t="shared" si="167"/>
        <v>100000</v>
      </c>
      <c r="AG1238" s="2">
        <f t="shared" si="168"/>
        <v>0</v>
      </c>
      <c r="AH1238" s="49">
        <f t="shared" si="169"/>
        <v>0</v>
      </c>
      <c r="AI1238" s="49">
        <f t="shared" si="170"/>
        <v>2179.9040584489339</v>
      </c>
      <c r="AJ1238" s="27" cm="1">
        <f t="array" ref="AJ1238">INDEX(Archetypes!Q$8:Q$16,$G1238)</f>
        <v>1022</v>
      </c>
      <c r="AK1238" s="27" cm="1">
        <f t="array" ref="AK1238">INDEX(Archetypes!R$8:R$16,$G1238)</f>
        <v>1039</v>
      </c>
      <c r="AL1238" s="27" cm="1">
        <f t="array" ref="AL1238">INDEX(Archetypes!S$8:S$16,$G1238)</f>
        <v>1139</v>
      </c>
      <c r="AM1238" s="5">
        <f t="shared" si="200"/>
        <v>1039</v>
      </c>
      <c r="AN1238" s="5">
        <f t="shared" si="171"/>
        <v>4156</v>
      </c>
      <c r="AO1238" s="49">
        <f t="shared" si="172"/>
        <v>18279.280665648934</v>
      </c>
      <c r="AP1238" s="61" cm="1">
        <f t="array" ref="AP1238">INDEX(Archetypes!$K$8:$N$16,$G1238,$I$2+1+2*$H$2)</f>
        <v>8177</v>
      </c>
      <c r="AQ1238" s="41" cm="1">
        <f t="array" ref="AQ1238">INDEX(Archetypes!$O$8:$P$16,$G1238,$AB$2)</f>
        <v>50</v>
      </c>
      <c r="AR1238" s="4">
        <f t="shared" si="173"/>
        <v>12.348800000000001</v>
      </c>
      <c r="AS1238" s="5">
        <f t="shared" si="174"/>
        <v>617.44000000000005</v>
      </c>
      <c r="AT1238" s="8">
        <f t="shared" si="175"/>
        <v>454</v>
      </c>
      <c r="AU1238">
        <f t="shared" si="176"/>
        <v>1</v>
      </c>
      <c r="AV1238" s="49">
        <f t="shared" si="177"/>
        <v>2469.7600000000002</v>
      </c>
      <c r="AW1238" s="49">
        <f t="shared" si="178"/>
        <v>0</v>
      </c>
      <c r="AX1238" s="61">
        <f t="shared" si="179"/>
        <v>1588.5460730716454</v>
      </c>
      <c r="AY1238" s="27" cm="1">
        <f t="array" ref="AY1238">INDEX(Archetypes!T$8:T$16,$G1238)</f>
        <v>1012</v>
      </c>
      <c r="AZ1238" s="27" cm="1">
        <f t="array" ref="AZ1238">INDEX(Archetypes!U$8:U$16,$G1238)</f>
        <v>1497</v>
      </c>
      <c r="BA1238" s="27" cm="1">
        <f t="array" ref="BA1238">INDEX(Archetypes!V$8:V$16,$G1238)</f>
        <v>1668</v>
      </c>
      <c r="BB1238" s="5">
        <f t="shared" si="201"/>
        <v>1497</v>
      </c>
      <c r="BC1238" s="5">
        <f t="shared" si="180"/>
        <v>5988</v>
      </c>
      <c r="BD1238" s="60">
        <f t="shared" si="181"/>
        <v>18223.306073071646</v>
      </c>
      <c r="BE1238" s="28">
        <f t="shared" si="182"/>
        <v>-55.974592577287694</v>
      </c>
      <c r="BF1238" s="75">
        <f t="shared" si="183"/>
        <v>1.13786808696</v>
      </c>
      <c r="BG1238" s="75">
        <f t="shared" si="184"/>
        <v>4.2494399999999999</v>
      </c>
      <c r="BH1238" s="11">
        <f t="shared" si="185"/>
        <v>18279.280665648934</v>
      </c>
      <c r="BI1238" s="95">
        <f t="shared" si="186"/>
        <v>3</v>
      </c>
      <c r="BJ1238" t="b">
        <f t="shared" si="187"/>
        <v>1</v>
      </c>
      <c r="BK1238" s="43">
        <v>-3084.8546076078346</v>
      </c>
      <c r="BL1238" s="37">
        <f t="shared" si="188"/>
        <v>3028.8800150305469</v>
      </c>
    </row>
    <row r="1239" spans="1:64" x14ac:dyDescent="0.35">
      <c r="A1239" s="3">
        <v>5000</v>
      </c>
      <c r="D1239" s="6">
        <v>60</v>
      </c>
      <c r="E1239" s="6"/>
      <c r="F1239" s="6">
        <f t="shared" si="156"/>
        <v>100</v>
      </c>
      <c r="G1239" s="7">
        <v>4</v>
      </c>
      <c r="H1239" s="79" cm="1">
        <f t="array" ref="H1239">INDEX(Archetypes!$F$8:$F$16,$G1239)</f>
        <v>188.9</v>
      </c>
      <c r="I1239" s="7">
        <f t="shared" si="157"/>
        <v>1</v>
      </c>
      <c r="J1239" s="27" cm="1">
        <f t="array" ref="J1239">INDEX(Archetypes!$G$8:$H$16,$G1239,($H$2+1))+$N$2</f>
        <v>14619</v>
      </c>
      <c r="K1239" s="41" cm="1">
        <f t="array" ref="K1239">INDEX(Archetypes!$J$8:$J$16,$G1239)</f>
        <v>3.3879999999999999</v>
      </c>
      <c r="L1239" s="24" cm="1">
        <f t="array" ref="L1239">INDEX(Archetypes!$I$8:$I$16,$G1239)</f>
        <v>57.854166666666664</v>
      </c>
      <c r="M1239" s="41">
        <f t="shared" si="189"/>
        <v>17.71</v>
      </c>
      <c r="N1239" s="84">
        <f t="shared" si="158"/>
        <v>0.30611451206337775</v>
      </c>
      <c r="O1239" s="41">
        <f t="shared" si="159"/>
        <v>17.71</v>
      </c>
      <c r="P1239" s="64">
        <f t="shared" si="160"/>
        <v>2.5300000000000002</v>
      </c>
      <c r="Q1239" s="80">
        <f t="shared" si="190"/>
        <v>2.5300000000000002</v>
      </c>
      <c r="R1239" s="80">
        <f t="shared" si="191"/>
        <v>0</v>
      </c>
      <c r="S1239" s="64">
        <f t="shared" si="192"/>
        <v>17.71</v>
      </c>
      <c r="T1239" s="64">
        <f t="shared" si="162"/>
        <v>0</v>
      </c>
      <c r="U1239" s="64">
        <f t="shared" si="193"/>
        <v>0</v>
      </c>
      <c r="V1239" s="80">
        <f t="shared" si="194"/>
        <v>1</v>
      </c>
      <c r="W1239" s="80">
        <f t="shared" si="195"/>
        <v>0</v>
      </c>
      <c r="X1239" s="80">
        <f t="shared" si="196"/>
        <v>0</v>
      </c>
      <c r="Y1239" s="4">
        <f t="shared" si="163"/>
        <v>13.01</v>
      </c>
      <c r="Z1239" s="4">
        <f t="shared" si="164"/>
        <v>3.8400236127508856</v>
      </c>
      <c r="AA1239" s="64">
        <f t="shared" si="197"/>
        <v>1475.797</v>
      </c>
      <c r="AB1239" s="81">
        <f t="shared" si="198"/>
        <v>192.0011897</v>
      </c>
      <c r="AC1239">
        <f t="shared" si="199"/>
        <v>0.99999995280000231</v>
      </c>
      <c r="AD1239" s="49">
        <f t="shared" si="165"/>
        <v>768.00475879999999</v>
      </c>
      <c r="AE1239" s="3">
        <f t="shared" si="166"/>
        <v>20000</v>
      </c>
      <c r="AF1239" s="3">
        <f t="shared" si="167"/>
        <v>100000</v>
      </c>
      <c r="AG1239" s="2">
        <f t="shared" si="168"/>
        <v>0</v>
      </c>
      <c r="AH1239" s="49">
        <f t="shared" si="169"/>
        <v>0</v>
      </c>
      <c r="AI1239" s="49">
        <f t="shared" si="170"/>
        <v>2840.0336360810056</v>
      </c>
      <c r="AJ1239" s="27" cm="1">
        <f t="array" ref="AJ1239">INDEX(Archetypes!Q$8:Q$16,$G1239)</f>
        <v>1022</v>
      </c>
      <c r="AK1239" s="27" cm="1">
        <f t="array" ref="AK1239">INDEX(Archetypes!R$8:R$16,$G1239)</f>
        <v>1039</v>
      </c>
      <c r="AL1239" s="27" cm="1">
        <f t="array" ref="AL1239">INDEX(Archetypes!S$8:S$16,$G1239)</f>
        <v>1139</v>
      </c>
      <c r="AM1239" s="5">
        <f t="shared" si="200"/>
        <v>1039</v>
      </c>
      <c r="AN1239" s="5">
        <f t="shared" si="171"/>
        <v>4156</v>
      </c>
      <c r="AO1239" s="49">
        <f t="shared" si="172"/>
        <v>22383.038394881005</v>
      </c>
      <c r="AP1239" s="61" cm="1">
        <f t="array" ref="AP1239">INDEX(Archetypes!$K$8:$N$16,$G1239,$I$2+1+2*$H$2)</f>
        <v>10895</v>
      </c>
      <c r="AQ1239" s="41" cm="1">
        <f t="array" ref="AQ1239">INDEX(Archetypes!$O$8:$P$16,$G1239,$AB$2)</f>
        <v>50</v>
      </c>
      <c r="AR1239" s="4">
        <f t="shared" si="173"/>
        <v>12.348800000000001</v>
      </c>
      <c r="AS1239" s="5">
        <f t="shared" si="174"/>
        <v>617.44000000000005</v>
      </c>
      <c r="AT1239" s="8">
        <f t="shared" si="175"/>
        <v>454</v>
      </c>
      <c r="AU1239">
        <f t="shared" si="176"/>
        <v>1</v>
      </c>
      <c r="AV1239" s="49">
        <f t="shared" si="177"/>
        <v>2469.7600000000002</v>
      </c>
      <c r="AW1239" s="49">
        <f t="shared" si="178"/>
        <v>0</v>
      </c>
      <c r="AX1239" s="61">
        <f t="shared" si="179"/>
        <v>2116.5720271634555</v>
      </c>
      <c r="AY1239" s="27" cm="1">
        <f t="array" ref="AY1239">INDEX(Archetypes!T$8:T$16,$G1239)</f>
        <v>1012</v>
      </c>
      <c r="AZ1239" s="27" cm="1">
        <f t="array" ref="AZ1239">INDEX(Archetypes!U$8:U$16,$G1239)</f>
        <v>1497</v>
      </c>
      <c r="BA1239" s="27" cm="1">
        <f t="array" ref="BA1239">INDEX(Archetypes!V$8:V$16,$G1239)</f>
        <v>1668</v>
      </c>
      <c r="BB1239" s="5">
        <f t="shared" si="201"/>
        <v>1497</v>
      </c>
      <c r="BC1239" s="5">
        <f t="shared" si="180"/>
        <v>5988</v>
      </c>
      <c r="BD1239" s="60">
        <f t="shared" si="181"/>
        <v>21469.332027163455</v>
      </c>
      <c r="BE1239" s="28">
        <f t="shared" si="182"/>
        <v>-913.70636771755017</v>
      </c>
      <c r="BF1239" s="75">
        <f t="shared" si="183"/>
        <v>1.2097403168400001</v>
      </c>
      <c r="BG1239" s="75">
        <f t="shared" si="184"/>
        <v>4.2494399999999999</v>
      </c>
      <c r="BH1239" s="11">
        <f t="shared" si="185"/>
        <v>18279.280665648934</v>
      </c>
      <c r="BI1239" s="95">
        <f t="shared" si="186"/>
        <v>3</v>
      </c>
      <c r="BJ1239" t="b">
        <f t="shared" si="187"/>
        <v>0</v>
      </c>
      <c r="BK1239" s="43">
        <v>-6127.6396882374538</v>
      </c>
      <c r="BL1239" s="37">
        <f t="shared" si="188"/>
        <v>5213.9333205199036</v>
      </c>
    </row>
    <row r="1240" spans="1:64" x14ac:dyDescent="0.35">
      <c r="A1240" s="3">
        <v>5000</v>
      </c>
      <c r="D1240" s="6">
        <v>60</v>
      </c>
      <c r="E1240" s="6"/>
      <c r="F1240" s="6">
        <f t="shared" si="156"/>
        <v>100</v>
      </c>
      <c r="G1240" s="7">
        <v>5</v>
      </c>
      <c r="H1240" s="79" cm="1">
        <f t="array" ref="H1240">INDEX(Archetypes!$F$8:$F$16,$G1240)</f>
        <v>213.7</v>
      </c>
      <c r="I1240" s="7">
        <f t="shared" si="157"/>
        <v>1</v>
      </c>
      <c r="J1240" s="27" cm="1">
        <f t="array" ref="J1240">INDEX(Archetypes!$G$8:$H$16,$G1240,($H$2+1))+$N$2</f>
        <v>16092</v>
      </c>
      <c r="K1240" s="41" cm="1">
        <f t="array" ref="K1240">INDEX(Archetypes!$J$8:$J$16,$G1240)</f>
        <v>3.3130000000000002</v>
      </c>
      <c r="L1240" s="24" cm="1">
        <f t="array" ref="L1240">INDEX(Archetypes!$I$8:$I$16,$G1240)</f>
        <v>65.243478260869566</v>
      </c>
      <c r="M1240" s="41">
        <f t="shared" si="189"/>
        <v>18.11</v>
      </c>
      <c r="N1240" s="84">
        <f t="shared" si="158"/>
        <v>0.27757563641210181</v>
      </c>
      <c r="O1240" s="41">
        <f t="shared" si="159"/>
        <v>18.11</v>
      </c>
      <c r="P1240" s="64">
        <f t="shared" si="160"/>
        <v>2.5871428571428572</v>
      </c>
      <c r="Q1240" s="80">
        <f t="shared" si="190"/>
        <v>2.5871428571428572</v>
      </c>
      <c r="R1240" s="80">
        <f t="shared" si="191"/>
        <v>0</v>
      </c>
      <c r="S1240" s="64">
        <f t="shared" si="192"/>
        <v>18.11</v>
      </c>
      <c r="T1240" s="64">
        <f t="shared" si="162"/>
        <v>0</v>
      </c>
      <c r="U1240" s="64">
        <f t="shared" si="193"/>
        <v>0</v>
      </c>
      <c r="V1240" s="80">
        <f t="shared" si="194"/>
        <v>1</v>
      </c>
      <c r="W1240" s="80">
        <f t="shared" si="195"/>
        <v>0</v>
      </c>
      <c r="X1240" s="80">
        <f t="shared" si="196"/>
        <v>0</v>
      </c>
      <c r="Y1240" s="4">
        <f t="shared" si="163"/>
        <v>13.01</v>
      </c>
      <c r="Z1240" s="4">
        <f t="shared" si="164"/>
        <v>3.9269544219740413</v>
      </c>
      <c r="AA1240" s="64">
        <f t="shared" si="197"/>
        <v>1509.2059999999999</v>
      </c>
      <c r="AB1240" s="81">
        <f t="shared" si="198"/>
        <v>196.3477006</v>
      </c>
      <c r="AC1240">
        <f t="shared" si="199"/>
        <v>1.0000001044000109</v>
      </c>
      <c r="AD1240" s="49">
        <f t="shared" si="165"/>
        <v>785.39080239999998</v>
      </c>
      <c r="AE1240" s="3">
        <f t="shared" si="166"/>
        <v>20000</v>
      </c>
      <c r="AF1240" s="3">
        <f t="shared" si="167"/>
        <v>100000</v>
      </c>
      <c r="AG1240" s="2">
        <f t="shared" si="168"/>
        <v>0</v>
      </c>
      <c r="AH1240" s="49">
        <f t="shared" si="169"/>
        <v>0</v>
      </c>
      <c r="AI1240" s="49">
        <f t="shared" si="170"/>
        <v>3126.1933970733662</v>
      </c>
      <c r="AJ1240" s="27" cm="1">
        <f t="array" ref="AJ1240">INDEX(Archetypes!Q$8:Q$16,$G1240)</f>
        <v>1022</v>
      </c>
      <c r="AK1240" s="27" cm="1">
        <f t="array" ref="AK1240">INDEX(Archetypes!R$8:R$16,$G1240)</f>
        <v>1039</v>
      </c>
      <c r="AL1240" s="27" cm="1">
        <f t="array" ref="AL1240">INDEX(Archetypes!S$8:S$16,$G1240)</f>
        <v>1139</v>
      </c>
      <c r="AM1240" s="5">
        <f t="shared" si="200"/>
        <v>1039</v>
      </c>
      <c r="AN1240" s="5">
        <f t="shared" si="171"/>
        <v>4156</v>
      </c>
      <c r="AO1240" s="49">
        <f t="shared" si="172"/>
        <v>24159.584199473367</v>
      </c>
      <c r="AP1240" s="61" cm="1">
        <f t="array" ref="AP1240">INDEX(Archetypes!$K$8:$N$16,$G1240,$I$2+1+2*$H$2)</f>
        <v>12073</v>
      </c>
      <c r="AQ1240" s="41" cm="1">
        <f t="array" ref="AQ1240">INDEX(Archetypes!$O$8:$P$16,$G1240,$AB$2)</f>
        <v>50</v>
      </c>
      <c r="AR1240" s="4">
        <f t="shared" si="173"/>
        <v>12.348800000000001</v>
      </c>
      <c r="AS1240" s="5">
        <f t="shared" si="174"/>
        <v>617.44000000000005</v>
      </c>
      <c r="AT1240" s="8">
        <f t="shared" si="175"/>
        <v>454</v>
      </c>
      <c r="AU1240">
        <f t="shared" si="176"/>
        <v>1</v>
      </c>
      <c r="AV1240" s="49">
        <f t="shared" si="177"/>
        <v>2469.7600000000002</v>
      </c>
      <c r="AW1240" s="49">
        <f t="shared" si="178"/>
        <v>0</v>
      </c>
      <c r="AX1240" s="61">
        <f t="shared" si="179"/>
        <v>2345.4221279434969</v>
      </c>
      <c r="AY1240" s="27" cm="1">
        <f t="array" ref="AY1240">INDEX(Archetypes!T$8:T$16,$G1240)</f>
        <v>1012</v>
      </c>
      <c r="AZ1240" s="27" cm="1">
        <f t="array" ref="AZ1240">INDEX(Archetypes!U$8:U$16,$G1240)</f>
        <v>1497</v>
      </c>
      <c r="BA1240" s="27" cm="1">
        <f t="array" ref="BA1240">INDEX(Archetypes!V$8:V$16,$G1240)</f>
        <v>1668</v>
      </c>
      <c r="BB1240" s="5">
        <f t="shared" si="201"/>
        <v>1497</v>
      </c>
      <c r="BC1240" s="5">
        <f t="shared" si="180"/>
        <v>5988</v>
      </c>
      <c r="BD1240" s="60">
        <f t="shared" si="181"/>
        <v>22876.182127943495</v>
      </c>
      <c r="BE1240" s="28">
        <f t="shared" si="182"/>
        <v>-1283.402071529872</v>
      </c>
      <c r="BF1240" s="75">
        <f t="shared" si="183"/>
        <v>1.2371263423199998</v>
      </c>
      <c r="BG1240" s="75">
        <f t="shared" si="184"/>
        <v>4.2494399999999999</v>
      </c>
      <c r="BH1240" s="11">
        <f t="shared" si="185"/>
        <v>18279.280665648934</v>
      </c>
      <c r="BI1240" s="95">
        <f t="shared" si="186"/>
        <v>3</v>
      </c>
      <c r="BJ1240" t="b">
        <f t="shared" si="187"/>
        <v>0</v>
      </c>
      <c r="BK1240" s="43">
        <v>-7440.8157253097888</v>
      </c>
      <c r="BL1240" s="37">
        <f t="shared" si="188"/>
        <v>6157.4136537799168</v>
      </c>
    </row>
    <row r="1241" spans="1:64" x14ac:dyDescent="0.35">
      <c r="A1241" s="3">
        <v>5000</v>
      </c>
      <c r="D1241" s="6">
        <v>60</v>
      </c>
      <c r="E1241" s="6"/>
      <c r="F1241" s="6">
        <f t="shared" si="156"/>
        <v>100</v>
      </c>
      <c r="G1241" s="7">
        <v>6</v>
      </c>
      <c r="H1241" s="79" cm="1">
        <f t="array" ref="H1241">INDEX(Archetypes!$F$8:$F$16,$G1241)</f>
        <v>239.1</v>
      </c>
      <c r="I1241" s="7">
        <f t="shared" si="157"/>
        <v>1</v>
      </c>
      <c r="J1241" s="27" cm="1">
        <f t="array" ref="J1241">INDEX(Archetypes!$G$8:$H$16,$G1241,($H$2+1))+$N$2</f>
        <v>18581</v>
      </c>
      <c r="K1241" s="41" cm="1">
        <f t="array" ref="K1241">INDEX(Archetypes!$J$8:$J$16,$G1241)</f>
        <v>3.327</v>
      </c>
      <c r="L1241" s="24" cm="1">
        <f t="array" ref="L1241">INDEX(Archetypes!$I$8:$I$16,$G1241)</f>
        <v>72.380645161290317</v>
      </c>
      <c r="M1241" s="41">
        <f t="shared" si="189"/>
        <v>18.033999999999999</v>
      </c>
      <c r="N1241" s="84">
        <f t="shared" si="158"/>
        <v>0.24915500490239773</v>
      </c>
      <c r="O1241" s="41">
        <f t="shared" si="159"/>
        <v>18.033999999999999</v>
      </c>
      <c r="P1241" s="64">
        <f t="shared" si="160"/>
        <v>2.5762857142857141</v>
      </c>
      <c r="Q1241" s="80">
        <f t="shared" si="190"/>
        <v>2.5762857142857141</v>
      </c>
      <c r="R1241" s="80">
        <f t="shared" si="191"/>
        <v>0</v>
      </c>
      <c r="S1241" s="64">
        <f t="shared" si="192"/>
        <v>18.033999999999999</v>
      </c>
      <c r="T1241" s="64">
        <f t="shared" si="162"/>
        <v>0</v>
      </c>
      <c r="U1241" s="64">
        <f t="shared" si="193"/>
        <v>0</v>
      </c>
      <c r="V1241" s="80">
        <f t="shared" si="194"/>
        <v>1</v>
      </c>
      <c r="W1241" s="80">
        <f t="shared" si="195"/>
        <v>0</v>
      </c>
      <c r="X1241" s="80">
        <f t="shared" si="196"/>
        <v>0</v>
      </c>
      <c r="Y1241" s="4">
        <f t="shared" si="163"/>
        <v>13.01</v>
      </c>
      <c r="Z1241" s="4">
        <f t="shared" si="164"/>
        <v>3.910429816651638</v>
      </c>
      <c r="AA1241" s="64">
        <f t="shared" si="197"/>
        <v>1502.855</v>
      </c>
      <c r="AB1241" s="81">
        <f t="shared" si="198"/>
        <v>195.5214355</v>
      </c>
      <c r="AC1241">
        <f t="shared" si="199"/>
        <v>1.0000002830000803</v>
      </c>
      <c r="AD1241" s="49">
        <f t="shared" si="165"/>
        <v>782.08574199999998</v>
      </c>
      <c r="AE1241" s="3">
        <f t="shared" si="166"/>
        <v>20000</v>
      </c>
      <c r="AF1241" s="3">
        <f t="shared" si="167"/>
        <v>100000</v>
      </c>
      <c r="AG1241" s="2">
        <f t="shared" si="168"/>
        <v>0</v>
      </c>
      <c r="AH1241" s="49">
        <f t="shared" si="169"/>
        <v>0</v>
      </c>
      <c r="AI1241" s="49">
        <f t="shared" si="170"/>
        <v>3609.7315132376475</v>
      </c>
      <c r="AJ1241" s="27" cm="1">
        <f t="array" ref="AJ1241">INDEX(Archetypes!Q$8:Q$16,$G1241)</f>
        <v>1022</v>
      </c>
      <c r="AK1241" s="27" cm="1">
        <f t="array" ref="AK1241">INDEX(Archetypes!R$8:R$16,$G1241)</f>
        <v>1039</v>
      </c>
      <c r="AL1241" s="27" cm="1">
        <f t="array" ref="AL1241">INDEX(Archetypes!S$8:S$16,$G1241)</f>
        <v>1139</v>
      </c>
      <c r="AM1241" s="5">
        <f t="shared" si="200"/>
        <v>1039</v>
      </c>
      <c r="AN1241" s="5">
        <f t="shared" si="171"/>
        <v>4156</v>
      </c>
      <c r="AO1241" s="49">
        <f t="shared" si="172"/>
        <v>27128.817255237645</v>
      </c>
      <c r="AP1241" s="61" cm="1">
        <f t="array" ref="AP1241">INDEX(Archetypes!$K$8:$N$16,$G1241,$I$2+1+2*$H$2)</f>
        <v>14065</v>
      </c>
      <c r="AQ1241" s="41" cm="1">
        <f t="array" ref="AQ1241">INDEX(Archetypes!$O$8:$P$16,$G1241,$AB$2)</f>
        <v>50</v>
      </c>
      <c r="AR1241" s="4">
        <f t="shared" si="173"/>
        <v>12.348800000000001</v>
      </c>
      <c r="AS1241" s="5">
        <f t="shared" si="174"/>
        <v>617.44000000000005</v>
      </c>
      <c r="AT1241" s="8">
        <f t="shared" si="175"/>
        <v>454</v>
      </c>
      <c r="AU1241">
        <f t="shared" si="176"/>
        <v>1</v>
      </c>
      <c r="AV1241" s="49">
        <f t="shared" si="177"/>
        <v>2469.7600000000002</v>
      </c>
      <c r="AW1241" s="49">
        <f t="shared" si="178"/>
        <v>0</v>
      </c>
      <c r="AX1241" s="61">
        <f t="shared" si="179"/>
        <v>2732.408036902616</v>
      </c>
      <c r="AY1241" s="27" cm="1">
        <f t="array" ref="AY1241">INDEX(Archetypes!T$8:T$16,$G1241)</f>
        <v>1012</v>
      </c>
      <c r="AZ1241" s="27" cm="1">
        <f t="array" ref="AZ1241">INDEX(Archetypes!U$8:U$16,$G1241)</f>
        <v>1497</v>
      </c>
      <c r="BA1241" s="27" cm="1">
        <f t="array" ref="BA1241">INDEX(Archetypes!V$8:V$16,$G1241)</f>
        <v>1668</v>
      </c>
      <c r="BB1241" s="5">
        <f t="shared" si="201"/>
        <v>1497</v>
      </c>
      <c r="BC1241" s="5">
        <f t="shared" si="180"/>
        <v>5988</v>
      </c>
      <c r="BD1241" s="60">
        <f t="shared" si="181"/>
        <v>25255.168036902618</v>
      </c>
      <c r="BE1241" s="28">
        <f t="shared" si="182"/>
        <v>-1873.6492183350274</v>
      </c>
      <c r="BF1241" s="75">
        <f t="shared" si="183"/>
        <v>1.2319203006000001</v>
      </c>
      <c r="BG1241" s="75">
        <f t="shared" si="184"/>
        <v>4.2494399999999999</v>
      </c>
      <c r="BH1241" s="11">
        <f t="shared" si="185"/>
        <v>18279.280665648934</v>
      </c>
      <c r="BI1241" s="95">
        <f t="shared" si="186"/>
        <v>3</v>
      </c>
      <c r="BJ1241" t="b">
        <f t="shared" si="187"/>
        <v>0</v>
      </c>
      <c r="BK1241" s="43">
        <v>-9596.2926265695278</v>
      </c>
      <c r="BL1241" s="37">
        <f t="shared" si="188"/>
        <v>7722.6434082345004</v>
      </c>
    </row>
    <row r="1242" spans="1:64" x14ac:dyDescent="0.35">
      <c r="A1242" s="3">
        <v>5000</v>
      </c>
      <c r="D1242" s="6">
        <v>60</v>
      </c>
      <c r="E1242" s="6"/>
      <c r="F1242" s="6">
        <f t="shared" si="156"/>
        <v>100</v>
      </c>
      <c r="G1242" s="7">
        <v>7</v>
      </c>
      <c r="H1242" s="79" cm="1">
        <f t="array" ref="H1242">INDEX(Archetypes!$F$8:$F$16,$G1242)</f>
        <v>262.60000000000002</v>
      </c>
      <c r="I1242" s="7">
        <f t="shared" si="157"/>
        <v>1</v>
      </c>
      <c r="J1242" s="27" cm="1">
        <f t="array" ref="J1242">INDEX(Archetypes!$G$8:$H$16,$G1242,($H$2+1))+$N$2</f>
        <v>22881</v>
      </c>
      <c r="K1242" s="41" cm="1">
        <f t="array" ref="K1242">INDEX(Archetypes!$J$8:$J$16,$G1242)</f>
        <v>3.2349999999999999</v>
      </c>
      <c r="L1242" s="24" cm="1">
        <f t="array" ref="L1242">INDEX(Archetypes!$I$8:$I$16,$G1242)</f>
        <v>81.644444444444446</v>
      </c>
      <c r="M1242" s="41">
        <f t="shared" si="189"/>
        <v>18.547000000000001</v>
      </c>
      <c r="N1242" s="84">
        <f t="shared" si="158"/>
        <v>0.22716793685356559</v>
      </c>
      <c r="O1242" s="41">
        <f t="shared" si="159"/>
        <v>18.547000000000001</v>
      </c>
      <c r="P1242" s="64">
        <f t="shared" ref="P1242:P1305" si="202">E$2*MIN(O1242/O$2,Q$2)</f>
        <v>2.6495714285714285</v>
      </c>
      <c r="Q1242" s="80">
        <f t="shared" si="190"/>
        <v>2.6495714285714285</v>
      </c>
      <c r="R1242" s="80">
        <f t="shared" si="191"/>
        <v>0</v>
      </c>
      <c r="S1242" s="64">
        <f t="shared" si="192"/>
        <v>18.547000000000001</v>
      </c>
      <c r="T1242" s="64">
        <f t="shared" si="162"/>
        <v>0</v>
      </c>
      <c r="U1242" s="64">
        <f t="shared" si="193"/>
        <v>0</v>
      </c>
      <c r="V1242" s="80">
        <f t="shared" si="194"/>
        <v>1</v>
      </c>
      <c r="W1242" s="80">
        <f t="shared" si="195"/>
        <v>0</v>
      </c>
      <c r="X1242" s="80">
        <f t="shared" si="196"/>
        <v>0</v>
      </c>
      <c r="Y1242" s="4">
        <f t="shared" si="163"/>
        <v>13.01</v>
      </c>
      <c r="Z1242" s="4">
        <f t="shared" si="164"/>
        <v>4.0216383307573418</v>
      </c>
      <c r="AA1242" s="64">
        <f t="shared" si="197"/>
        <v>1545.595</v>
      </c>
      <c r="AB1242" s="81">
        <f t="shared" si="198"/>
        <v>201.08190949999999</v>
      </c>
      <c r="AC1242">
        <f t="shared" si="199"/>
        <v>1.0000000350000011</v>
      </c>
      <c r="AD1242" s="49">
        <f t="shared" si="165"/>
        <v>804.32763799999998</v>
      </c>
      <c r="AE1242" s="3">
        <f t="shared" si="166"/>
        <v>20000</v>
      </c>
      <c r="AF1242" s="3">
        <f t="shared" si="167"/>
        <v>100000</v>
      </c>
      <c r="AG1242" s="2">
        <f t="shared" si="168"/>
        <v>0</v>
      </c>
      <c r="AH1242" s="49">
        <f t="shared" si="169"/>
        <v>0</v>
      </c>
      <c r="AI1242" s="49">
        <f t="shared" si="170"/>
        <v>4445.0926620951841</v>
      </c>
      <c r="AJ1242" s="27" cm="1">
        <f t="array" ref="AJ1242">INDEX(Archetypes!Q$8:Q$16,$G1242)</f>
        <v>1022</v>
      </c>
      <c r="AK1242" s="27" cm="1">
        <f t="array" ref="AK1242">INDEX(Archetypes!R$8:R$16,$G1242)</f>
        <v>1039</v>
      </c>
      <c r="AL1242" s="27" cm="1">
        <f t="array" ref="AL1242">INDEX(Archetypes!S$8:S$16,$G1242)</f>
        <v>1139</v>
      </c>
      <c r="AM1242" s="5">
        <f t="shared" si="200"/>
        <v>1039</v>
      </c>
      <c r="AN1242" s="5">
        <f t="shared" si="171"/>
        <v>4156</v>
      </c>
      <c r="AO1242" s="49">
        <f t="shared" si="172"/>
        <v>32286.420300095182</v>
      </c>
      <c r="AP1242" s="61" cm="1">
        <f t="array" ref="AP1242">INDEX(Archetypes!$K$8:$N$16,$G1242,$I$2+1+2*$H$2)</f>
        <v>17505</v>
      </c>
      <c r="AQ1242" s="41" cm="1">
        <f t="array" ref="AQ1242">INDEX(Archetypes!$O$8:$P$16,$G1242,$AB$2)</f>
        <v>50</v>
      </c>
      <c r="AR1242" s="4">
        <f t="shared" si="173"/>
        <v>12.348800000000001</v>
      </c>
      <c r="AS1242" s="5">
        <f t="shared" si="174"/>
        <v>617.44000000000005</v>
      </c>
      <c r="AT1242" s="8">
        <f t="shared" si="175"/>
        <v>454</v>
      </c>
      <c r="AU1242">
        <f t="shared" si="176"/>
        <v>1</v>
      </c>
      <c r="AV1242" s="49">
        <f t="shared" si="177"/>
        <v>2469.7600000000002</v>
      </c>
      <c r="AW1242" s="49">
        <f t="shared" si="178"/>
        <v>0</v>
      </c>
      <c r="AX1242" s="61">
        <f t="shared" si="179"/>
        <v>3400.6969559886452</v>
      </c>
      <c r="AY1242" s="27" cm="1">
        <f t="array" ref="AY1242">INDEX(Archetypes!T$8:T$16,$G1242)</f>
        <v>1012</v>
      </c>
      <c r="AZ1242" s="27" cm="1">
        <f t="array" ref="AZ1242">INDEX(Archetypes!U$8:U$16,$G1242)</f>
        <v>1497</v>
      </c>
      <c r="BA1242" s="27" cm="1">
        <f t="array" ref="BA1242">INDEX(Archetypes!V$8:V$16,$G1242)</f>
        <v>1668</v>
      </c>
      <c r="BB1242" s="5">
        <f t="shared" si="201"/>
        <v>1497</v>
      </c>
      <c r="BC1242" s="5">
        <f t="shared" si="180"/>
        <v>5988</v>
      </c>
      <c r="BD1242" s="60">
        <f t="shared" si="181"/>
        <v>29363.456955988648</v>
      </c>
      <c r="BE1242" s="28">
        <f t="shared" si="182"/>
        <v>-2922.9633441065344</v>
      </c>
      <c r="BF1242" s="75">
        <f t="shared" si="183"/>
        <v>1.2669551334</v>
      </c>
      <c r="BG1242" s="75">
        <f t="shared" si="184"/>
        <v>4.2494399999999999</v>
      </c>
      <c r="BH1242" s="11">
        <f t="shared" si="185"/>
        <v>18279.280665648934</v>
      </c>
      <c r="BI1242" s="95">
        <f t="shared" si="186"/>
        <v>3</v>
      </c>
      <c r="BJ1242" t="b">
        <f t="shared" si="187"/>
        <v>0</v>
      </c>
      <c r="BK1242" s="43">
        <v>-13376.28368662599</v>
      </c>
      <c r="BL1242" s="37">
        <f t="shared" si="188"/>
        <v>10453.320342519455</v>
      </c>
    </row>
    <row r="1243" spans="1:64" x14ac:dyDescent="0.35">
      <c r="A1243" s="3">
        <v>5000</v>
      </c>
      <c r="D1243" s="6">
        <v>60</v>
      </c>
      <c r="E1243" s="6"/>
      <c r="F1243" s="6">
        <f t="shared" si="156"/>
        <v>100</v>
      </c>
      <c r="G1243" s="7">
        <v>8</v>
      </c>
      <c r="H1243" s="79" cm="1">
        <f t="array" ref="H1243">INDEX(Archetypes!$F$8:$F$16,$G1243)</f>
        <v>285.8</v>
      </c>
      <c r="I1243" s="7">
        <f t="shared" si="157"/>
        <v>1</v>
      </c>
      <c r="J1243" s="27" cm="1">
        <f t="array" ref="J1243">INDEX(Archetypes!$G$8:$H$16,$G1243,($H$2+1))+$N$2</f>
        <v>26124</v>
      </c>
      <c r="K1243" s="41" cm="1">
        <f t="array" ref="K1243">INDEX(Archetypes!$J$8:$J$16,$G1243)</f>
        <v>3.2210000000000001</v>
      </c>
      <c r="L1243" s="24" cm="1">
        <f t="array" ref="L1243">INDEX(Archetypes!$I$8:$I$16,$G1243)</f>
        <v>90.076000000000008</v>
      </c>
      <c r="M1243" s="41">
        <f t="shared" si="189"/>
        <v>18.628</v>
      </c>
      <c r="N1243" s="84">
        <f t="shared" si="158"/>
        <v>0.20680314401172342</v>
      </c>
      <c r="O1243" s="41">
        <f t="shared" si="159"/>
        <v>18.628</v>
      </c>
      <c r="P1243" s="64">
        <f t="shared" si="202"/>
        <v>2.661142857142857</v>
      </c>
      <c r="Q1243" s="80">
        <f t="shared" si="190"/>
        <v>2.661142857142857</v>
      </c>
      <c r="R1243" s="80">
        <f t="shared" si="191"/>
        <v>0</v>
      </c>
      <c r="S1243" s="64">
        <f t="shared" si="192"/>
        <v>18.628</v>
      </c>
      <c r="T1243" s="64">
        <f t="shared" si="162"/>
        <v>0</v>
      </c>
      <c r="U1243" s="64">
        <f t="shared" si="193"/>
        <v>0</v>
      </c>
      <c r="V1243" s="80">
        <f t="shared" si="194"/>
        <v>1</v>
      </c>
      <c r="W1243" s="80">
        <f t="shared" si="195"/>
        <v>0</v>
      </c>
      <c r="X1243" s="80">
        <f t="shared" si="196"/>
        <v>0</v>
      </c>
      <c r="Y1243" s="4">
        <f t="shared" si="163"/>
        <v>13.01</v>
      </c>
      <c r="Z1243" s="4">
        <f t="shared" si="164"/>
        <v>4.0391182862465067</v>
      </c>
      <c r="AA1243" s="64">
        <f t="shared" si="197"/>
        <v>1552.3130000000001</v>
      </c>
      <c r="AB1243" s="81">
        <f t="shared" si="198"/>
        <v>201.9559213</v>
      </c>
      <c r="AC1243">
        <f t="shared" si="199"/>
        <v>0.99999996540000102</v>
      </c>
      <c r="AD1243" s="49">
        <f t="shared" si="165"/>
        <v>807.8236852</v>
      </c>
      <c r="AE1243" s="3">
        <f t="shared" si="166"/>
        <v>20000</v>
      </c>
      <c r="AF1243" s="3">
        <f t="shared" si="167"/>
        <v>100000</v>
      </c>
      <c r="AG1243" s="2">
        <f t="shared" si="168"/>
        <v>0</v>
      </c>
      <c r="AH1243" s="49">
        <f t="shared" si="169"/>
        <v>0</v>
      </c>
      <c r="AI1243" s="49">
        <f t="shared" si="170"/>
        <v>5075.110384361461</v>
      </c>
      <c r="AJ1243" s="27" cm="1">
        <f t="array" ref="AJ1243">INDEX(Archetypes!Q$8:Q$16,$G1243)</f>
        <v>1022</v>
      </c>
      <c r="AK1243" s="27" cm="1">
        <f t="array" ref="AK1243">INDEX(Archetypes!R$8:R$16,$G1243)</f>
        <v>1039</v>
      </c>
      <c r="AL1243" s="27" cm="1">
        <f t="array" ref="AL1243">INDEX(Archetypes!S$8:S$16,$G1243)</f>
        <v>1139</v>
      </c>
      <c r="AM1243" s="5">
        <f t="shared" si="200"/>
        <v>1039</v>
      </c>
      <c r="AN1243" s="5">
        <f t="shared" si="171"/>
        <v>4156</v>
      </c>
      <c r="AO1243" s="49">
        <f t="shared" si="172"/>
        <v>36162.934069561466</v>
      </c>
      <c r="AP1243" s="61" cm="1">
        <f t="array" ref="AP1243">INDEX(Archetypes!$K$8:$N$16,$G1243,$I$2+1+2*$H$2)</f>
        <v>20099</v>
      </c>
      <c r="AQ1243" s="41" cm="1">
        <f t="array" ref="AQ1243">INDEX(Archetypes!$O$8:$P$16,$G1243,$AB$2)</f>
        <v>50</v>
      </c>
      <c r="AR1243" s="4">
        <f t="shared" si="173"/>
        <v>12.348800000000001</v>
      </c>
      <c r="AS1243" s="5">
        <f t="shared" si="174"/>
        <v>617.44000000000005</v>
      </c>
      <c r="AT1243" s="8">
        <f t="shared" si="175"/>
        <v>454</v>
      </c>
      <c r="AU1243">
        <f t="shared" si="176"/>
        <v>1</v>
      </c>
      <c r="AV1243" s="49">
        <f t="shared" si="177"/>
        <v>2469.7600000000002</v>
      </c>
      <c r="AW1243" s="49">
        <f t="shared" si="178"/>
        <v>0</v>
      </c>
      <c r="AX1243" s="61">
        <f t="shared" si="179"/>
        <v>3904.6334257878193</v>
      </c>
      <c r="AY1243" s="27" cm="1">
        <f t="array" ref="AY1243">INDEX(Archetypes!T$8:T$16,$G1243)</f>
        <v>1012</v>
      </c>
      <c r="AZ1243" s="27" cm="1">
        <f t="array" ref="AZ1243">INDEX(Archetypes!U$8:U$16,$G1243)</f>
        <v>1497</v>
      </c>
      <c r="BA1243" s="27" cm="1">
        <f t="array" ref="BA1243">INDEX(Archetypes!V$8:V$16,$G1243)</f>
        <v>1668</v>
      </c>
      <c r="BB1243" s="5">
        <f t="shared" si="201"/>
        <v>1497</v>
      </c>
      <c r="BC1243" s="5">
        <f t="shared" si="180"/>
        <v>5988</v>
      </c>
      <c r="BD1243" s="60">
        <f t="shared" si="181"/>
        <v>32461.393425787821</v>
      </c>
      <c r="BE1243" s="28">
        <f t="shared" si="182"/>
        <v>-3701.5406437736456</v>
      </c>
      <c r="BF1243" s="75">
        <f t="shared" si="183"/>
        <v>1.2724620123600001</v>
      </c>
      <c r="BG1243" s="75">
        <f t="shared" si="184"/>
        <v>4.2494399999999999</v>
      </c>
      <c r="BH1243" s="11">
        <f t="shared" ref="BH1243:BH1306" si="203">_xlfn.MINIFS($AO$1236:$AO$1822,$A$1236:$A$1822,$A1243,$D$1236:$D$1822,$D1243)</f>
        <v>18279.280665648934</v>
      </c>
      <c r="BI1243" s="95">
        <f t="shared" ref="BI1243:BI1306" si="204">INDEX($G$1236:$G$1822,MATCH(BH1243,$AO$1236:$AO$1822,0))</f>
        <v>3</v>
      </c>
      <c r="BJ1243" t="b">
        <f t="shared" ref="BJ1243:BJ1306" si="205">BH1243=AO1243</f>
        <v>0</v>
      </c>
      <c r="BK1243" s="43">
        <v>-16199.588756065248</v>
      </c>
      <c r="BL1243" s="37">
        <f t="shared" si="188"/>
        <v>12498.048112291603</v>
      </c>
    </row>
    <row r="1244" spans="1:64" x14ac:dyDescent="0.35">
      <c r="A1244" s="3">
        <v>5000</v>
      </c>
      <c r="D1244" s="6">
        <v>60</v>
      </c>
      <c r="E1244" s="6"/>
      <c r="F1244" s="6">
        <f t="shared" si="156"/>
        <v>100</v>
      </c>
      <c r="G1244" s="7">
        <v>9</v>
      </c>
      <c r="H1244" s="79" cm="1">
        <f t="array" ref="H1244">INDEX(Archetypes!$F$8:$F$16,$G1244)</f>
        <v>312.60000000000002</v>
      </c>
      <c r="I1244" s="7">
        <f t="shared" si="157"/>
        <v>1</v>
      </c>
      <c r="J1244" s="27" cm="1">
        <f t="array" ref="J1244">INDEX(Archetypes!$G$8:$H$16,$G1244,($H$2+1))+$N$2</f>
        <v>27151</v>
      </c>
      <c r="K1244" s="41" cm="1">
        <f t="array" ref="K1244">INDEX(Archetypes!$J$8:$J$16,$G1244)</f>
        <v>3.1960000000000002</v>
      </c>
      <c r="L1244" s="24" cm="1">
        <f t="array" ref="L1244">INDEX(Archetypes!$I$8:$I$16,$G1244)</f>
        <v>98.868750000000006</v>
      </c>
      <c r="M1244" s="41">
        <f t="shared" si="189"/>
        <v>18.773</v>
      </c>
      <c r="N1244" s="84">
        <f t="shared" si="158"/>
        <v>0.18987799481636006</v>
      </c>
      <c r="O1244" s="41">
        <f t="shared" si="159"/>
        <v>18.773</v>
      </c>
      <c r="P1244" s="64">
        <f t="shared" si="202"/>
        <v>2.6818571428571429</v>
      </c>
      <c r="Q1244" s="80">
        <f t="shared" si="190"/>
        <v>2.6818571428571429</v>
      </c>
      <c r="R1244" s="80">
        <f t="shared" si="191"/>
        <v>0</v>
      </c>
      <c r="S1244" s="64">
        <f t="shared" si="192"/>
        <v>18.773</v>
      </c>
      <c r="T1244" s="64">
        <f t="shared" si="162"/>
        <v>0</v>
      </c>
      <c r="U1244" s="64">
        <f t="shared" si="193"/>
        <v>0</v>
      </c>
      <c r="V1244" s="80">
        <f t="shared" si="194"/>
        <v>1</v>
      </c>
      <c r="W1244" s="80">
        <f t="shared" si="195"/>
        <v>0</v>
      </c>
      <c r="X1244" s="80">
        <f t="shared" si="196"/>
        <v>0</v>
      </c>
      <c r="Y1244" s="4">
        <f t="shared" si="163"/>
        <v>13.01</v>
      </c>
      <c r="Z1244" s="4">
        <f t="shared" si="164"/>
        <v>4.0707133917396741</v>
      </c>
      <c r="AA1244" s="64">
        <f t="shared" si="197"/>
        <v>1564.4559999999999</v>
      </c>
      <c r="AB1244" s="81">
        <f t="shared" si="198"/>
        <v>203.53572559999998</v>
      </c>
      <c r="AC1244">
        <f t="shared" si="199"/>
        <v>0.99999972480007582</v>
      </c>
      <c r="AD1244" s="49">
        <f t="shared" si="165"/>
        <v>814.14290239999991</v>
      </c>
      <c r="AE1244" s="3">
        <f t="shared" si="166"/>
        <v>20000</v>
      </c>
      <c r="AF1244" s="3">
        <f t="shared" si="167"/>
        <v>100000</v>
      </c>
      <c r="AG1244" s="2">
        <f t="shared" si="168"/>
        <v>0</v>
      </c>
      <c r="AH1244" s="49">
        <f t="shared" si="169"/>
        <v>0</v>
      </c>
      <c r="AI1244" s="49">
        <f t="shared" si="170"/>
        <v>5274.6257099141794</v>
      </c>
      <c r="AJ1244" s="27" cm="1">
        <f t="array" ref="AJ1244">INDEX(Archetypes!Q$8:Q$16,$G1244)</f>
        <v>1022</v>
      </c>
      <c r="AK1244" s="27" cm="1">
        <f t="array" ref="AK1244">INDEX(Archetypes!R$8:R$16,$G1244)</f>
        <v>1039</v>
      </c>
      <c r="AL1244" s="27" cm="1">
        <f t="array" ref="AL1244">INDEX(Archetypes!S$8:S$16,$G1244)</f>
        <v>1139</v>
      </c>
      <c r="AM1244" s="5">
        <f t="shared" si="200"/>
        <v>1039</v>
      </c>
      <c r="AN1244" s="5">
        <f t="shared" si="171"/>
        <v>4156</v>
      </c>
      <c r="AO1244" s="49">
        <f t="shared" si="172"/>
        <v>37395.768612314176</v>
      </c>
      <c r="AP1244" s="61" cm="1">
        <f t="array" ref="AP1244">INDEX(Archetypes!$K$8:$N$16,$G1244,$I$2+1+2*$H$2)</f>
        <v>20920</v>
      </c>
      <c r="AQ1244" s="41" cm="1">
        <f t="array" ref="AQ1244">INDEX(Archetypes!$O$8:$P$16,$G1244,$AB$2)</f>
        <v>50</v>
      </c>
      <c r="AR1244" s="4">
        <f t="shared" si="173"/>
        <v>12.348800000000001</v>
      </c>
      <c r="AS1244" s="5">
        <f t="shared" si="174"/>
        <v>617.44000000000005</v>
      </c>
      <c r="AT1244" s="8">
        <f t="shared" si="175"/>
        <v>454</v>
      </c>
      <c r="AU1244">
        <f t="shared" si="176"/>
        <v>1</v>
      </c>
      <c r="AV1244" s="49">
        <f t="shared" si="177"/>
        <v>2469.7600000000002</v>
      </c>
      <c r="AW1244" s="49">
        <f t="shared" si="178"/>
        <v>0</v>
      </c>
      <c r="AX1244" s="61">
        <f t="shared" si="179"/>
        <v>4064.1291242092234</v>
      </c>
      <c r="AY1244" s="27" cm="1">
        <f t="array" ref="AY1244">INDEX(Archetypes!T$8:T$16,$G1244)</f>
        <v>1012</v>
      </c>
      <c r="AZ1244" s="27" cm="1">
        <f t="array" ref="AZ1244">INDEX(Archetypes!U$8:U$16,$G1244)</f>
        <v>1497</v>
      </c>
      <c r="BA1244" s="27" cm="1">
        <f t="array" ref="BA1244">INDEX(Archetypes!V$8:V$16,$G1244)</f>
        <v>1668</v>
      </c>
      <c r="BB1244" s="5">
        <f t="shared" si="201"/>
        <v>1497</v>
      </c>
      <c r="BC1244" s="5">
        <f t="shared" si="180"/>
        <v>5988</v>
      </c>
      <c r="BD1244" s="60">
        <f t="shared" si="181"/>
        <v>33441.889124209221</v>
      </c>
      <c r="BE1244" s="28">
        <f t="shared" si="182"/>
        <v>-3953.8794881049544</v>
      </c>
      <c r="BF1244" s="75">
        <f t="shared" si="183"/>
        <v>1.2824158723199999</v>
      </c>
      <c r="BG1244" s="75">
        <f t="shared" si="184"/>
        <v>4.2494399999999999</v>
      </c>
      <c r="BH1244" s="11">
        <f t="shared" si="203"/>
        <v>18279.280665648934</v>
      </c>
      <c r="BI1244" s="95">
        <f t="shared" si="204"/>
        <v>3</v>
      </c>
      <c r="BJ1244" t="b">
        <f t="shared" si="205"/>
        <v>0</v>
      </c>
      <c r="BK1244" s="43">
        <v>-17104.105159767234</v>
      </c>
      <c r="BL1244" s="37">
        <f t="shared" si="188"/>
        <v>13150.22567166228</v>
      </c>
    </row>
    <row r="1245" spans="1:64" x14ac:dyDescent="0.35">
      <c r="A1245" s="3">
        <v>5000</v>
      </c>
      <c r="D1245" s="6">
        <v>75</v>
      </c>
      <c r="E1245" s="6"/>
      <c r="F1245" s="6">
        <f t="shared" si="156"/>
        <v>125</v>
      </c>
      <c r="G1245" s="7">
        <v>2</v>
      </c>
      <c r="H1245" s="79" cm="1">
        <f t="array" ref="H1245">INDEX(Archetypes!$F$8:$F$16,$G1245)</f>
        <v>137.5</v>
      </c>
      <c r="I1245" s="7">
        <f t="shared" si="157"/>
        <v>1</v>
      </c>
      <c r="J1245" s="27" cm="1">
        <f t="array" ref="J1245">INDEX(Archetypes!$G$8:$H$16,$G1245,($H$2+1))+$N$2</f>
        <v>11219</v>
      </c>
      <c r="K1245" s="41" cm="1">
        <f t="array" ref="K1245">INDEX(Archetypes!$J$8:$J$16,$G1245)</f>
        <v>3.3919999999999999</v>
      </c>
      <c r="L1245" s="24" cm="1">
        <f t="array" ref="L1245">INDEX(Archetypes!$I$8:$I$16,$G1245)</f>
        <v>41.125</v>
      </c>
      <c r="M1245" s="41">
        <f t="shared" si="189"/>
        <v>22.111000000000001</v>
      </c>
      <c r="N1245" s="84">
        <f t="shared" si="158"/>
        <v>0.53765349544072949</v>
      </c>
      <c r="O1245" s="41">
        <f t="shared" si="159"/>
        <v>22.111000000000001</v>
      </c>
      <c r="P1245" s="64">
        <f t="shared" si="202"/>
        <v>3.1587142857142858</v>
      </c>
      <c r="Q1245" s="80">
        <f t="shared" si="190"/>
        <v>3.1587142857142858</v>
      </c>
      <c r="R1245" s="80">
        <f t="shared" si="191"/>
        <v>0</v>
      </c>
      <c r="S1245" s="64">
        <f t="shared" si="192"/>
        <v>22.111000000000001</v>
      </c>
      <c r="T1245" s="64">
        <f t="shared" si="162"/>
        <v>0</v>
      </c>
      <c r="U1245" s="64">
        <f t="shared" si="193"/>
        <v>0</v>
      </c>
      <c r="V1245" s="80">
        <f t="shared" si="194"/>
        <v>1</v>
      </c>
      <c r="W1245" s="80">
        <f t="shared" si="195"/>
        <v>0</v>
      </c>
      <c r="X1245" s="80">
        <f t="shared" si="196"/>
        <v>0</v>
      </c>
      <c r="Y1245" s="4">
        <f t="shared" si="163"/>
        <v>13.01</v>
      </c>
      <c r="Z1245" s="4">
        <f t="shared" si="164"/>
        <v>3.8354952830188678</v>
      </c>
      <c r="AA1245" s="64">
        <f t="shared" si="197"/>
        <v>1474.057</v>
      </c>
      <c r="AB1245" s="81">
        <f t="shared" si="198"/>
        <v>191.7748157</v>
      </c>
      <c r="AC1245">
        <f t="shared" si="199"/>
        <v>0.99999973120007213</v>
      </c>
      <c r="AD1245" s="49">
        <f t="shared" si="165"/>
        <v>767.09926280000002</v>
      </c>
      <c r="AE1245" s="3">
        <f t="shared" si="166"/>
        <v>20000</v>
      </c>
      <c r="AF1245" s="3">
        <f t="shared" si="167"/>
        <v>100000</v>
      </c>
      <c r="AG1245" s="2">
        <f t="shared" si="168"/>
        <v>0</v>
      </c>
      <c r="AH1245" s="49">
        <f t="shared" si="169"/>
        <v>0</v>
      </c>
      <c r="AI1245" s="49">
        <f t="shared" si="170"/>
        <v>2179.5155183796978</v>
      </c>
      <c r="AJ1245" s="27" cm="1">
        <f t="array" ref="AJ1245">INDEX(Archetypes!Q$8:Q$16,$G1245)</f>
        <v>1022</v>
      </c>
      <c r="AK1245" s="27" cm="1">
        <f t="array" ref="AK1245">INDEX(Archetypes!R$8:R$16,$G1245)</f>
        <v>1039</v>
      </c>
      <c r="AL1245" s="27" cm="1">
        <f t="array" ref="AL1245">INDEX(Archetypes!S$8:S$16,$G1245)</f>
        <v>1139</v>
      </c>
      <c r="AM1245" s="5">
        <f t="shared" si="200"/>
        <v>1039</v>
      </c>
      <c r="AN1245" s="5">
        <f t="shared" si="171"/>
        <v>4156</v>
      </c>
      <c r="AO1245" s="49">
        <f t="shared" si="172"/>
        <v>18321.614781179698</v>
      </c>
      <c r="AP1245" s="61" cm="1">
        <f t="array" ref="AP1245">INDEX(Archetypes!$K$8:$N$16,$G1245,$I$2+1+2*$H$2)</f>
        <v>8176</v>
      </c>
      <c r="AQ1245" s="41" cm="1">
        <f t="array" ref="AQ1245">INDEX(Archetypes!$O$8:$P$16,$G1245,$AB$2)</f>
        <v>50</v>
      </c>
      <c r="AR1245" s="4">
        <f t="shared" si="173"/>
        <v>12.348800000000001</v>
      </c>
      <c r="AS1245" s="5">
        <f t="shared" si="174"/>
        <v>617.44000000000005</v>
      </c>
      <c r="AT1245" s="8">
        <f t="shared" si="175"/>
        <v>454</v>
      </c>
      <c r="AU1245">
        <f t="shared" si="176"/>
        <v>1</v>
      </c>
      <c r="AV1245" s="49">
        <f t="shared" si="177"/>
        <v>2469.7600000000002</v>
      </c>
      <c r="AW1245" s="49">
        <f t="shared" si="178"/>
        <v>0</v>
      </c>
      <c r="AX1245" s="61">
        <f t="shared" si="179"/>
        <v>1588.3518030370274</v>
      </c>
      <c r="AY1245" s="27" cm="1">
        <f t="array" ref="AY1245">INDEX(Archetypes!T$8:T$16,$G1245)</f>
        <v>1012</v>
      </c>
      <c r="AZ1245" s="27" cm="1">
        <f t="array" ref="AZ1245">INDEX(Archetypes!U$8:U$16,$G1245)</f>
        <v>1497</v>
      </c>
      <c r="BA1245" s="27" cm="1">
        <f t="array" ref="BA1245">INDEX(Archetypes!V$8:V$16,$G1245)</f>
        <v>1668</v>
      </c>
      <c r="BB1245" s="5">
        <f t="shared" si="201"/>
        <v>1497</v>
      </c>
      <c r="BC1245" s="5">
        <f t="shared" si="180"/>
        <v>5988</v>
      </c>
      <c r="BD1245" s="60">
        <f t="shared" si="181"/>
        <v>18222.111803037027</v>
      </c>
      <c r="BE1245" s="28">
        <f t="shared" si="182"/>
        <v>-99.502978142671054</v>
      </c>
      <c r="BF1245" s="75">
        <f t="shared" si="183"/>
        <v>1.20831400404</v>
      </c>
      <c r="BG1245" s="75">
        <f t="shared" si="184"/>
        <v>4.2494399999999999</v>
      </c>
      <c r="BH1245" s="11">
        <f t="shared" si="203"/>
        <v>18279.280665648934</v>
      </c>
      <c r="BI1245" s="95">
        <f t="shared" si="204"/>
        <v>3</v>
      </c>
      <c r="BJ1245" t="b">
        <f t="shared" si="205"/>
        <v>0</v>
      </c>
      <c r="BK1245" s="43">
        <v>-3172.9341026220718</v>
      </c>
      <c r="BL1245" s="37">
        <f t="shared" si="188"/>
        <v>3073.4311244794008</v>
      </c>
    </row>
    <row r="1246" spans="1:64" x14ac:dyDescent="0.35">
      <c r="A1246" s="3">
        <v>5000</v>
      </c>
      <c r="D1246" s="6">
        <v>75</v>
      </c>
      <c r="E1246" s="6"/>
      <c r="F1246" s="6">
        <f t="shared" si="156"/>
        <v>125</v>
      </c>
      <c r="G1246" s="7">
        <v>3</v>
      </c>
      <c r="H1246" s="79" cm="1">
        <f t="array" ref="H1246">INDEX(Archetypes!$F$8:$F$16,$G1246)</f>
        <v>163.1</v>
      </c>
      <c r="I1246" s="7">
        <f t="shared" si="157"/>
        <v>1</v>
      </c>
      <c r="J1246" s="27" cm="1">
        <f t="array" ref="J1246">INDEX(Archetypes!$G$8:$H$16,$G1246,($H$2+1))+$N$2</f>
        <v>11221</v>
      </c>
      <c r="K1246" s="41" cm="1">
        <f t="array" ref="K1246">INDEX(Archetypes!$J$8:$J$16,$G1246)</f>
        <v>3.6019999999999999</v>
      </c>
      <c r="L1246" s="24" cm="1">
        <f t="array" ref="L1246">INDEX(Archetypes!$I$8:$I$16,$G1246)</f>
        <v>45.416666666666664</v>
      </c>
      <c r="M1246" s="41">
        <f t="shared" si="189"/>
        <v>20.821999999999999</v>
      </c>
      <c r="N1246" s="84">
        <f t="shared" si="158"/>
        <v>0.45846605504587157</v>
      </c>
      <c r="O1246" s="41">
        <f t="shared" si="159"/>
        <v>20.821999999999999</v>
      </c>
      <c r="P1246" s="64">
        <f t="shared" si="202"/>
        <v>2.9745714285714286</v>
      </c>
      <c r="Q1246" s="80">
        <f t="shared" si="190"/>
        <v>2.9745714285714286</v>
      </c>
      <c r="R1246" s="80">
        <f t="shared" si="191"/>
        <v>0</v>
      </c>
      <c r="S1246" s="64">
        <f t="shared" si="192"/>
        <v>20.821999999999999</v>
      </c>
      <c r="T1246" s="64">
        <f t="shared" si="162"/>
        <v>0</v>
      </c>
      <c r="U1246" s="64">
        <f t="shared" si="193"/>
        <v>0</v>
      </c>
      <c r="V1246" s="80">
        <f t="shared" si="194"/>
        <v>1</v>
      </c>
      <c r="W1246" s="80">
        <f t="shared" si="195"/>
        <v>0</v>
      </c>
      <c r="X1246" s="80">
        <f t="shared" si="196"/>
        <v>0</v>
      </c>
      <c r="Y1246" s="4">
        <f t="shared" si="163"/>
        <v>13.01</v>
      </c>
      <c r="Z1246" s="4">
        <f t="shared" si="164"/>
        <v>3.6118822876179899</v>
      </c>
      <c r="AA1246" s="64">
        <f t="shared" si="197"/>
        <v>1388.1179999999999</v>
      </c>
      <c r="AB1246" s="81">
        <f t="shared" si="198"/>
        <v>180.59415179999999</v>
      </c>
      <c r="AC1246">
        <f t="shared" si="199"/>
        <v>0.99999979280004281</v>
      </c>
      <c r="AD1246" s="49">
        <f t="shared" si="165"/>
        <v>722.37660719999997</v>
      </c>
      <c r="AE1246" s="3">
        <f t="shared" si="166"/>
        <v>20000</v>
      </c>
      <c r="AF1246" s="3">
        <f t="shared" si="167"/>
        <v>100000</v>
      </c>
      <c r="AG1246" s="2">
        <f t="shared" si="168"/>
        <v>0</v>
      </c>
      <c r="AH1246" s="49">
        <f t="shared" si="169"/>
        <v>0</v>
      </c>
      <c r="AI1246" s="49">
        <f t="shared" si="170"/>
        <v>2179.9040584489339</v>
      </c>
      <c r="AJ1246" s="27" cm="1">
        <f t="array" ref="AJ1246">INDEX(Archetypes!Q$8:Q$16,$G1246)</f>
        <v>1022</v>
      </c>
      <c r="AK1246" s="27" cm="1">
        <f t="array" ref="AK1246">INDEX(Archetypes!R$8:R$16,$G1246)</f>
        <v>1039</v>
      </c>
      <c r="AL1246" s="27" cm="1">
        <f t="array" ref="AL1246">INDEX(Archetypes!S$8:S$16,$G1246)</f>
        <v>1139</v>
      </c>
      <c r="AM1246" s="5">
        <f t="shared" si="200"/>
        <v>1039</v>
      </c>
      <c r="AN1246" s="5">
        <f t="shared" si="171"/>
        <v>4156</v>
      </c>
      <c r="AO1246" s="49">
        <f t="shared" si="172"/>
        <v>18279.280665648934</v>
      </c>
      <c r="AP1246" s="61" cm="1">
        <f t="array" ref="AP1246">INDEX(Archetypes!$K$8:$N$16,$G1246,$I$2+1+2*$H$2)</f>
        <v>8177</v>
      </c>
      <c r="AQ1246" s="41" cm="1">
        <f t="array" ref="AQ1246">INDEX(Archetypes!$O$8:$P$16,$G1246,$AB$2)</f>
        <v>50</v>
      </c>
      <c r="AR1246" s="4">
        <f t="shared" si="173"/>
        <v>12.348800000000001</v>
      </c>
      <c r="AS1246" s="5">
        <f t="shared" si="174"/>
        <v>617.44000000000005</v>
      </c>
      <c r="AT1246" s="8">
        <f t="shared" si="175"/>
        <v>454</v>
      </c>
      <c r="AU1246">
        <f t="shared" si="176"/>
        <v>1</v>
      </c>
      <c r="AV1246" s="49">
        <f t="shared" si="177"/>
        <v>2469.7600000000002</v>
      </c>
      <c r="AW1246" s="49">
        <f t="shared" si="178"/>
        <v>0</v>
      </c>
      <c r="AX1246" s="61">
        <f t="shared" si="179"/>
        <v>1588.5460730716454</v>
      </c>
      <c r="AY1246" s="27" cm="1">
        <f t="array" ref="AY1246">INDEX(Archetypes!T$8:T$16,$G1246)</f>
        <v>1012</v>
      </c>
      <c r="AZ1246" s="27" cm="1">
        <f t="array" ref="AZ1246">INDEX(Archetypes!U$8:U$16,$G1246)</f>
        <v>1497</v>
      </c>
      <c r="BA1246" s="27" cm="1">
        <f t="array" ref="BA1246">INDEX(Archetypes!V$8:V$16,$G1246)</f>
        <v>1668</v>
      </c>
      <c r="BB1246" s="5">
        <f t="shared" si="201"/>
        <v>1497</v>
      </c>
      <c r="BC1246" s="5">
        <f t="shared" si="180"/>
        <v>5988</v>
      </c>
      <c r="BD1246" s="60">
        <f t="shared" si="181"/>
        <v>18223.306073071646</v>
      </c>
      <c r="BE1246" s="28">
        <f t="shared" si="182"/>
        <v>-55.974592577287694</v>
      </c>
      <c r="BF1246" s="75">
        <f t="shared" si="183"/>
        <v>1.13786808696</v>
      </c>
      <c r="BG1246" s="75">
        <f t="shared" si="184"/>
        <v>4.2494399999999999</v>
      </c>
      <c r="BH1246" s="11">
        <f t="shared" si="203"/>
        <v>18279.280665648934</v>
      </c>
      <c r="BI1246" s="95">
        <f t="shared" si="204"/>
        <v>3</v>
      </c>
      <c r="BJ1246" t="b">
        <f t="shared" si="205"/>
        <v>1</v>
      </c>
      <c r="BK1246" s="43">
        <v>-3084.8546076078346</v>
      </c>
      <c r="BL1246" s="37">
        <f t="shared" si="188"/>
        <v>3028.8800150305469</v>
      </c>
    </row>
    <row r="1247" spans="1:64" x14ac:dyDescent="0.35">
      <c r="A1247" s="3">
        <v>5000</v>
      </c>
      <c r="D1247" s="6">
        <v>75</v>
      </c>
      <c r="E1247" s="6"/>
      <c r="F1247" s="6">
        <f t="shared" si="156"/>
        <v>125</v>
      </c>
      <c r="G1247" s="7">
        <v>4</v>
      </c>
      <c r="H1247" s="79" cm="1">
        <f t="array" ref="H1247">INDEX(Archetypes!$F$8:$F$16,$G1247)</f>
        <v>188.9</v>
      </c>
      <c r="I1247" s="7">
        <f t="shared" si="157"/>
        <v>1</v>
      </c>
      <c r="J1247" s="27" cm="1">
        <f t="array" ref="J1247">INDEX(Archetypes!$G$8:$H$16,$G1247,($H$2+1))+$N$2</f>
        <v>14619</v>
      </c>
      <c r="K1247" s="41" cm="1">
        <f t="array" ref="K1247">INDEX(Archetypes!$J$8:$J$16,$G1247)</f>
        <v>3.3879999999999999</v>
      </c>
      <c r="L1247" s="24" cm="1">
        <f t="array" ref="L1247">INDEX(Archetypes!$I$8:$I$16,$G1247)</f>
        <v>57.854166666666664</v>
      </c>
      <c r="M1247" s="41">
        <f t="shared" si="189"/>
        <v>22.137</v>
      </c>
      <c r="N1247" s="84">
        <f t="shared" si="158"/>
        <v>0.38263449765934465</v>
      </c>
      <c r="O1247" s="41">
        <f t="shared" si="159"/>
        <v>22.137</v>
      </c>
      <c r="P1247" s="64">
        <f t="shared" si="202"/>
        <v>3.1624285714285714</v>
      </c>
      <c r="Q1247" s="80">
        <f t="shared" si="190"/>
        <v>3.1624285714285714</v>
      </c>
      <c r="R1247" s="80">
        <f t="shared" si="191"/>
        <v>0</v>
      </c>
      <c r="S1247" s="64">
        <f t="shared" si="192"/>
        <v>22.137</v>
      </c>
      <c r="T1247" s="64">
        <f t="shared" si="162"/>
        <v>0</v>
      </c>
      <c r="U1247" s="64">
        <f t="shared" si="193"/>
        <v>0</v>
      </c>
      <c r="V1247" s="80">
        <f t="shared" si="194"/>
        <v>1</v>
      </c>
      <c r="W1247" s="80">
        <f t="shared" si="195"/>
        <v>0</v>
      </c>
      <c r="X1247" s="80">
        <f t="shared" si="196"/>
        <v>0</v>
      </c>
      <c r="Y1247" s="4">
        <f t="shared" si="163"/>
        <v>13.01</v>
      </c>
      <c r="Z1247" s="4">
        <f t="shared" si="164"/>
        <v>3.8400236127508856</v>
      </c>
      <c r="AA1247" s="64">
        <f t="shared" si="197"/>
        <v>1475.797</v>
      </c>
      <c r="AB1247" s="81">
        <f t="shared" si="198"/>
        <v>192.0011897</v>
      </c>
      <c r="AC1247">
        <f t="shared" si="199"/>
        <v>0.99999995280000231</v>
      </c>
      <c r="AD1247" s="49">
        <f t="shared" si="165"/>
        <v>768.00475879999999</v>
      </c>
      <c r="AE1247" s="3">
        <f t="shared" si="166"/>
        <v>20000</v>
      </c>
      <c r="AF1247" s="3">
        <f t="shared" si="167"/>
        <v>100000</v>
      </c>
      <c r="AG1247" s="2">
        <f t="shared" si="168"/>
        <v>0</v>
      </c>
      <c r="AH1247" s="49">
        <f t="shared" si="169"/>
        <v>0</v>
      </c>
      <c r="AI1247" s="49">
        <f t="shared" si="170"/>
        <v>2840.0336360810056</v>
      </c>
      <c r="AJ1247" s="27" cm="1">
        <f t="array" ref="AJ1247">INDEX(Archetypes!Q$8:Q$16,$G1247)</f>
        <v>1022</v>
      </c>
      <c r="AK1247" s="27" cm="1">
        <f t="array" ref="AK1247">INDEX(Archetypes!R$8:R$16,$G1247)</f>
        <v>1039</v>
      </c>
      <c r="AL1247" s="27" cm="1">
        <f t="array" ref="AL1247">INDEX(Archetypes!S$8:S$16,$G1247)</f>
        <v>1139</v>
      </c>
      <c r="AM1247" s="5">
        <f t="shared" si="200"/>
        <v>1039</v>
      </c>
      <c r="AN1247" s="5">
        <f t="shared" si="171"/>
        <v>4156</v>
      </c>
      <c r="AO1247" s="49">
        <f t="shared" si="172"/>
        <v>22383.038394881005</v>
      </c>
      <c r="AP1247" s="61" cm="1">
        <f t="array" ref="AP1247">INDEX(Archetypes!$K$8:$N$16,$G1247,$I$2+1+2*$H$2)</f>
        <v>10895</v>
      </c>
      <c r="AQ1247" s="41" cm="1">
        <f t="array" ref="AQ1247">INDEX(Archetypes!$O$8:$P$16,$G1247,$AB$2)</f>
        <v>50</v>
      </c>
      <c r="AR1247" s="4">
        <f t="shared" si="173"/>
        <v>12.348800000000001</v>
      </c>
      <c r="AS1247" s="5">
        <f t="shared" si="174"/>
        <v>617.44000000000005</v>
      </c>
      <c r="AT1247" s="8">
        <f t="shared" si="175"/>
        <v>454</v>
      </c>
      <c r="AU1247">
        <f t="shared" si="176"/>
        <v>1</v>
      </c>
      <c r="AV1247" s="49">
        <f t="shared" si="177"/>
        <v>2469.7600000000002</v>
      </c>
      <c r="AW1247" s="49">
        <f t="shared" si="178"/>
        <v>0</v>
      </c>
      <c r="AX1247" s="61">
        <f t="shared" si="179"/>
        <v>2116.5720271634555</v>
      </c>
      <c r="AY1247" s="27" cm="1">
        <f t="array" ref="AY1247">INDEX(Archetypes!T$8:T$16,$G1247)</f>
        <v>1012</v>
      </c>
      <c r="AZ1247" s="27" cm="1">
        <f t="array" ref="AZ1247">INDEX(Archetypes!U$8:U$16,$G1247)</f>
        <v>1497</v>
      </c>
      <c r="BA1247" s="27" cm="1">
        <f t="array" ref="BA1247">INDEX(Archetypes!V$8:V$16,$G1247)</f>
        <v>1668</v>
      </c>
      <c r="BB1247" s="5">
        <f t="shared" si="201"/>
        <v>1497</v>
      </c>
      <c r="BC1247" s="5">
        <f t="shared" si="180"/>
        <v>5988</v>
      </c>
      <c r="BD1247" s="60">
        <f t="shared" si="181"/>
        <v>21469.332027163455</v>
      </c>
      <c r="BE1247" s="28">
        <f t="shared" si="182"/>
        <v>-913.70636771755017</v>
      </c>
      <c r="BF1247" s="75">
        <f t="shared" si="183"/>
        <v>1.2097403168400001</v>
      </c>
      <c r="BG1247" s="75">
        <f t="shared" si="184"/>
        <v>4.2494399999999999</v>
      </c>
      <c r="BH1247" s="11">
        <f t="shared" si="203"/>
        <v>18279.280665648934</v>
      </c>
      <c r="BI1247" s="95">
        <f t="shared" si="204"/>
        <v>3</v>
      </c>
      <c r="BJ1247" t="b">
        <f t="shared" si="205"/>
        <v>0</v>
      </c>
      <c r="BK1247" s="43">
        <v>-6127.6396882374538</v>
      </c>
      <c r="BL1247" s="37">
        <f t="shared" si="188"/>
        <v>5213.9333205199036</v>
      </c>
    </row>
    <row r="1248" spans="1:64" x14ac:dyDescent="0.35">
      <c r="A1248" s="3">
        <v>5000</v>
      </c>
      <c r="D1248" s="6">
        <v>75</v>
      </c>
      <c r="E1248" s="6"/>
      <c r="F1248" s="6">
        <f t="shared" si="156"/>
        <v>125</v>
      </c>
      <c r="G1248" s="7">
        <v>5</v>
      </c>
      <c r="H1248" s="79" cm="1">
        <f t="array" ref="H1248">INDEX(Archetypes!$F$8:$F$16,$G1248)</f>
        <v>213.7</v>
      </c>
      <c r="I1248" s="7">
        <f t="shared" si="157"/>
        <v>1</v>
      </c>
      <c r="J1248" s="27" cm="1">
        <f t="array" ref="J1248">INDEX(Archetypes!$G$8:$H$16,$G1248,($H$2+1))+$N$2</f>
        <v>16092</v>
      </c>
      <c r="K1248" s="41" cm="1">
        <f t="array" ref="K1248">INDEX(Archetypes!$J$8:$J$16,$G1248)</f>
        <v>3.3130000000000002</v>
      </c>
      <c r="L1248" s="24" cm="1">
        <f t="array" ref="L1248">INDEX(Archetypes!$I$8:$I$16,$G1248)</f>
        <v>65.243478260869566</v>
      </c>
      <c r="M1248" s="41">
        <f t="shared" si="189"/>
        <v>22.638000000000002</v>
      </c>
      <c r="N1248" s="84">
        <f t="shared" si="158"/>
        <v>0.34697720911635349</v>
      </c>
      <c r="O1248" s="41">
        <f t="shared" si="159"/>
        <v>22.638000000000002</v>
      </c>
      <c r="P1248" s="64">
        <f t="shared" si="202"/>
        <v>3.2340000000000004</v>
      </c>
      <c r="Q1248" s="80">
        <f t="shared" si="190"/>
        <v>3.2340000000000004</v>
      </c>
      <c r="R1248" s="80">
        <f t="shared" si="191"/>
        <v>0</v>
      </c>
      <c r="S1248" s="64">
        <f t="shared" si="192"/>
        <v>22.638000000000002</v>
      </c>
      <c r="T1248" s="64">
        <f t="shared" si="162"/>
        <v>0</v>
      </c>
      <c r="U1248" s="64">
        <f t="shared" si="193"/>
        <v>0</v>
      </c>
      <c r="V1248" s="80">
        <f t="shared" si="194"/>
        <v>1</v>
      </c>
      <c r="W1248" s="80">
        <f t="shared" si="195"/>
        <v>0</v>
      </c>
      <c r="X1248" s="80">
        <f t="shared" si="196"/>
        <v>0</v>
      </c>
      <c r="Y1248" s="4">
        <f t="shared" si="163"/>
        <v>13.01</v>
      </c>
      <c r="Z1248" s="4">
        <f t="shared" si="164"/>
        <v>3.9269544219740413</v>
      </c>
      <c r="AA1248" s="64">
        <f t="shared" si="197"/>
        <v>1509.2059999999999</v>
      </c>
      <c r="AB1248" s="81">
        <f t="shared" si="198"/>
        <v>196.3477006</v>
      </c>
      <c r="AC1248">
        <f t="shared" si="199"/>
        <v>1.0000001044000109</v>
      </c>
      <c r="AD1248" s="49">
        <f t="shared" si="165"/>
        <v>785.39080239999998</v>
      </c>
      <c r="AE1248" s="3">
        <f t="shared" si="166"/>
        <v>20000</v>
      </c>
      <c r="AF1248" s="3">
        <f t="shared" si="167"/>
        <v>100000</v>
      </c>
      <c r="AG1248" s="2">
        <f t="shared" si="168"/>
        <v>0</v>
      </c>
      <c r="AH1248" s="49">
        <f t="shared" si="169"/>
        <v>0</v>
      </c>
      <c r="AI1248" s="49">
        <f t="shared" si="170"/>
        <v>3126.1933970733662</v>
      </c>
      <c r="AJ1248" s="27" cm="1">
        <f t="array" ref="AJ1248">INDEX(Archetypes!Q$8:Q$16,$G1248)</f>
        <v>1022</v>
      </c>
      <c r="AK1248" s="27" cm="1">
        <f t="array" ref="AK1248">INDEX(Archetypes!R$8:R$16,$G1248)</f>
        <v>1039</v>
      </c>
      <c r="AL1248" s="27" cm="1">
        <f t="array" ref="AL1248">INDEX(Archetypes!S$8:S$16,$G1248)</f>
        <v>1139</v>
      </c>
      <c r="AM1248" s="5">
        <f t="shared" si="200"/>
        <v>1039</v>
      </c>
      <c r="AN1248" s="5">
        <f t="shared" si="171"/>
        <v>4156</v>
      </c>
      <c r="AO1248" s="49">
        <f t="shared" si="172"/>
        <v>24159.584199473367</v>
      </c>
      <c r="AP1248" s="61" cm="1">
        <f t="array" ref="AP1248">INDEX(Archetypes!$K$8:$N$16,$G1248,$I$2+1+2*$H$2)</f>
        <v>12073</v>
      </c>
      <c r="AQ1248" s="41" cm="1">
        <f t="array" ref="AQ1248">INDEX(Archetypes!$O$8:$P$16,$G1248,$AB$2)</f>
        <v>50</v>
      </c>
      <c r="AR1248" s="4">
        <f t="shared" si="173"/>
        <v>12.348800000000001</v>
      </c>
      <c r="AS1248" s="5">
        <f t="shared" si="174"/>
        <v>617.44000000000005</v>
      </c>
      <c r="AT1248" s="8">
        <f t="shared" si="175"/>
        <v>454</v>
      </c>
      <c r="AU1248">
        <f t="shared" si="176"/>
        <v>1</v>
      </c>
      <c r="AV1248" s="49">
        <f t="shared" si="177"/>
        <v>2469.7600000000002</v>
      </c>
      <c r="AW1248" s="49">
        <f t="shared" si="178"/>
        <v>0</v>
      </c>
      <c r="AX1248" s="61">
        <f t="shared" si="179"/>
        <v>2345.4221279434969</v>
      </c>
      <c r="AY1248" s="27" cm="1">
        <f t="array" ref="AY1248">INDEX(Archetypes!T$8:T$16,$G1248)</f>
        <v>1012</v>
      </c>
      <c r="AZ1248" s="27" cm="1">
        <f t="array" ref="AZ1248">INDEX(Archetypes!U$8:U$16,$G1248)</f>
        <v>1497</v>
      </c>
      <c r="BA1248" s="27" cm="1">
        <f t="array" ref="BA1248">INDEX(Archetypes!V$8:V$16,$G1248)</f>
        <v>1668</v>
      </c>
      <c r="BB1248" s="5">
        <f t="shared" si="201"/>
        <v>1497</v>
      </c>
      <c r="BC1248" s="5">
        <f t="shared" si="180"/>
        <v>5988</v>
      </c>
      <c r="BD1248" s="60">
        <f t="shared" si="181"/>
        <v>22876.182127943495</v>
      </c>
      <c r="BE1248" s="28">
        <f t="shared" si="182"/>
        <v>-1283.402071529872</v>
      </c>
      <c r="BF1248" s="75">
        <f t="shared" si="183"/>
        <v>1.2371263423199998</v>
      </c>
      <c r="BG1248" s="75">
        <f t="shared" si="184"/>
        <v>4.2494399999999999</v>
      </c>
      <c r="BH1248" s="11">
        <f t="shared" si="203"/>
        <v>18279.280665648934</v>
      </c>
      <c r="BI1248" s="95">
        <f t="shared" si="204"/>
        <v>3</v>
      </c>
      <c r="BJ1248" t="b">
        <f t="shared" si="205"/>
        <v>0</v>
      </c>
      <c r="BK1248" s="43">
        <v>-7440.8157253097888</v>
      </c>
      <c r="BL1248" s="37">
        <f t="shared" si="188"/>
        <v>6157.4136537799168</v>
      </c>
    </row>
    <row r="1249" spans="1:64" x14ac:dyDescent="0.35">
      <c r="A1249" s="3">
        <v>5000</v>
      </c>
      <c r="D1249" s="6">
        <v>75</v>
      </c>
      <c r="E1249" s="6"/>
      <c r="F1249" s="6">
        <f t="shared" si="156"/>
        <v>125</v>
      </c>
      <c r="G1249" s="7">
        <v>6</v>
      </c>
      <c r="H1249" s="79" cm="1">
        <f t="array" ref="H1249">INDEX(Archetypes!$F$8:$F$16,$G1249)</f>
        <v>239.1</v>
      </c>
      <c r="I1249" s="7">
        <f t="shared" si="157"/>
        <v>1</v>
      </c>
      <c r="J1249" s="27" cm="1">
        <f t="array" ref="J1249">INDEX(Archetypes!$G$8:$H$16,$G1249,($H$2+1))+$N$2</f>
        <v>18581</v>
      </c>
      <c r="K1249" s="41" cm="1">
        <f t="array" ref="K1249">INDEX(Archetypes!$J$8:$J$16,$G1249)</f>
        <v>3.327</v>
      </c>
      <c r="L1249" s="24" cm="1">
        <f t="array" ref="L1249">INDEX(Archetypes!$I$8:$I$16,$G1249)</f>
        <v>72.380645161290317</v>
      </c>
      <c r="M1249" s="41">
        <f t="shared" si="189"/>
        <v>22.542999999999999</v>
      </c>
      <c r="N1249" s="84">
        <f t="shared" si="158"/>
        <v>0.31145066405205457</v>
      </c>
      <c r="O1249" s="41">
        <f t="shared" si="159"/>
        <v>22.542999999999999</v>
      </c>
      <c r="P1249" s="64">
        <f t="shared" si="202"/>
        <v>3.2204285714285712</v>
      </c>
      <c r="Q1249" s="80">
        <f t="shared" si="190"/>
        <v>3.2204285714285712</v>
      </c>
      <c r="R1249" s="80">
        <f t="shared" si="191"/>
        <v>0</v>
      </c>
      <c r="S1249" s="64">
        <f t="shared" si="192"/>
        <v>22.542999999999999</v>
      </c>
      <c r="T1249" s="64">
        <f t="shared" si="162"/>
        <v>0</v>
      </c>
      <c r="U1249" s="64">
        <f t="shared" si="193"/>
        <v>0</v>
      </c>
      <c r="V1249" s="80">
        <f t="shared" si="194"/>
        <v>1</v>
      </c>
      <c r="W1249" s="80">
        <f t="shared" si="195"/>
        <v>0</v>
      </c>
      <c r="X1249" s="80">
        <f t="shared" si="196"/>
        <v>0</v>
      </c>
      <c r="Y1249" s="4">
        <f t="shared" si="163"/>
        <v>13.01</v>
      </c>
      <c r="Z1249" s="4">
        <f t="shared" si="164"/>
        <v>3.910429816651638</v>
      </c>
      <c r="AA1249" s="64">
        <f t="shared" si="197"/>
        <v>1502.855</v>
      </c>
      <c r="AB1249" s="81">
        <f t="shared" si="198"/>
        <v>195.5214355</v>
      </c>
      <c r="AC1249">
        <f t="shared" si="199"/>
        <v>1.0000002830000803</v>
      </c>
      <c r="AD1249" s="49">
        <f t="shared" si="165"/>
        <v>782.08574199999998</v>
      </c>
      <c r="AE1249" s="3">
        <f t="shared" si="166"/>
        <v>20000</v>
      </c>
      <c r="AF1249" s="3">
        <f t="shared" si="167"/>
        <v>100000</v>
      </c>
      <c r="AG1249" s="2">
        <f t="shared" si="168"/>
        <v>0</v>
      </c>
      <c r="AH1249" s="49">
        <f t="shared" si="169"/>
        <v>0</v>
      </c>
      <c r="AI1249" s="49">
        <f t="shared" si="170"/>
        <v>3609.7315132376475</v>
      </c>
      <c r="AJ1249" s="27" cm="1">
        <f t="array" ref="AJ1249">INDEX(Archetypes!Q$8:Q$16,$G1249)</f>
        <v>1022</v>
      </c>
      <c r="AK1249" s="27" cm="1">
        <f t="array" ref="AK1249">INDEX(Archetypes!R$8:R$16,$G1249)</f>
        <v>1039</v>
      </c>
      <c r="AL1249" s="27" cm="1">
        <f t="array" ref="AL1249">INDEX(Archetypes!S$8:S$16,$G1249)</f>
        <v>1139</v>
      </c>
      <c r="AM1249" s="5">
        <f t="shared" si="200"/>
        <v>1039</v>
      </c>
      <c r="AN1249" s="5">
        <f t="shared" si="171"/>
        <v>4156</v>
      </c>
      <c r="AO1249" s="49">
        <f t="shared" si="172"/>
        <v>27128.817255237645</v>
      </c>
      <c r="AP1249" s="61" cm="1">
        <f t="array" ref="AP1249">INDEX(Archetypes!$K$8:$N$16,$G1249,$I$2+1+2*$H$2)</f>
        <v>14065</v>
      </c>
      <c r="AQ1249" s="41" cm="1">
        <f t="array" ref="AQ1249">INDEX(Archetypes!$O$8:$P$16,$G1249,$AB$2)</f>
        <v>50</v>
      </c>
      <c r="AR1249" s="4">
        <f t="shared" si="173"/>
        <v>12.348800000000001</v>
      </c>
      <c r="AS1249" s="5">
        <f t="shared" si="174"/>
        <v>617.44000000000005</v>
      </c>
      <c r="AT1249" s="8">
        <f t="shared" si="175"/>
        <v>454</v>
      </c>
      <c r="AU1249">
        <f t="shared" si="176"/>
        <v>1</v>
      </c>
      <c r="AV1249" s="49">
        <f t="shared" si="177"/>
        <v>2469.7600000000002</v>
      </c>
      <c r="AW1249" s="49">
        <f t="shared" si="178"/>
        <v>0</v>
      </c>
      <c r="AX1249" s="61">
        <f t="shared" si="179"/>
        <v>2732.408036902616</v>
      </c>
      <c r="AY1249" s="27" cm="1">
        <f t="array" ref="AY1249">INDEX(Archetypes!T$8:T$16,$G1249)</f>
        <v>1012</v>
      </c>
      <c r="AZ1249" s="27" cm="1">
        <f t="array" ref="AZ1249">INDEX(Archetypes!U$8:U$16,$G1249)</f>
        <v>1497</v>
      </c>
      <c r="BA1249" s="27" cm="1">
        <f t="array" ref="BA1249">INDEX(Archetypes!V$8:V$16,$G1249)</f>
        <v>1668</v>
      </c>
      <c r="BB1249" s="5">
        <f t="shared" si="201"/>
        <v>1497</v>
      </c>
      <c r="BC1249" s="5">
        <f t="shared" si="180"/>
        <v>5988</v>
      </c>
      <c r="BD1249" s="60">
        <f t="shared" si="181"/>
        <v>25255.168036902618</v>
      </c>
      <c r="BE1249" s="28">
        <f t="shared" si="182"/>
        <v>-1873.6492183350274</v>
      </c>
      <c r="BF1249" s="75">
        <f t="shared" si="183"/>
        <v>1.2319203006000001</v>
      </c>
      <c r="BG1249" s="75">
        <f t="shared" si="184"/>
        <v>4.2494399999999999</v>
      </c>
      <c r="BH1249" s="11">
        <f t="shared" si="203"/>
        <v>18279.280665648934</v>
      </c>
      <c r="BI1249" s="95">
        <f t="shared" si="204"/>
        <v>3</v>
      </c>
      <c r="BJ1249" t="b">
        <f t="shared" si="205"/>
        <v>0</v>
      </c>
      <c r="BK1249" s="43">
        <v>-9596.2926265695278</v>
      </c>
      <c r="BL1249" s="37">
        <f t="shared" si="188"/>
        <v>7722.6434082345004</v>
      </c>
    </row>
    <row r="1250" spans="1:64" x14ac:dyDescent="0.35">
      <c r="A1250" s="3">
        <v>5000</v>
      </c>
      <c r="D1250" s="6">
        <v>75</v>
      </c>
      <c r="E1250" s="6"/>
      <c r="F1250" s="6">
        <f t="shared" si="156"/>
        <v>125</v>
      </c>
      <c r="G1250" s="7">
        <v>7</v>
      </c>
      <c r="H1250" s="79" cm="1">
        <f t="array" ref="H1250">INDEX(Archetypes!$F$8:$F$16,$G1250)</f>
        <v>262.60000000000002</v>
      </c>
      <c r="I1250" s="7">
        <f t="shared" si="157"/>
        <v>1</v>
      </c>
      <c r="J1250" s="27" cm="1">
        <f t="array" ref="J1250">INDEX(Archetypes!$G$8:$H$16,$G1250,($H$2+1))+$N$2</f>
        <v>22881</v>
      </c>
      <c r="K1250" s="41" cm="1">
        <f t="array" ref="K1250">INDEX(Archetypes!$J$8:$J$16,$G1250)</f>
        <v>3.2349999999999999</v>
      </c>
      <c r="L1250" s="24" cm="1">
        <f t="array" ref="L1250">INDEX(Archetypes!$I$8:$I$16,$G1250)</f>
        <v>81.644444444444446</v>
      </c>
      <c r="M1250" s="41">
        <f t="shared" si="189"/>
        <v>23.184000000000001</v>
      </c>
      <c r="N1250" s="84">
        <f t="shared" si="158"/>
        <v>0.28396298312465978</v>
      </c>
      <c r="O1250" s="41">
        <f t="shared" si="159"/>
        <v>23.184000000000001</v>
      </c>
      <c r="P1250" s="64">
        <f t="shared" si="202"/>
        <v>3.3120000000000003</v>
      </c>
      <c r="Q1250" s="80">
        <f t="shared" si="190"/>
        <v>3.3120000000000003</v>
      </c>
      <c r="R1250" s="80">
        <f t="shared" si="191"/>
        <v>0</v>
      </c>
      <c r="S1250" s="64">
        <f t="shared" si="192"/>
        <v>23.184000000000001</v>
      </c>
      <c r="T1250" s="64">
        <f t="shared" si="162"/>
        <v>0</v>
      </c>
      <c r="U1250" s="64">
        <f t="shared" si="193"/>
        <v>0</v>
      </c>
      <c r="V1250" s="80">
        <f t="shared" si="194"/>
        <v>1</v>
      </c>
      <c r="W1250" s="80">
        <f t="shared" si="195"/>
        <v>0</v>
      </c>
      <c r="X1250" s="80">
        <f t="shared" si="196"/>
        <v>0</v>
      </c>
      <c r="Y1250" s="4">
        <f t="shared" si="163"/>
        <v>13.01</v>
      </c>
      <c r="Z1250" s="4">
        <f t="shared" si="164"/>
        <v>4.0216383307573418</v>
      </c>
      <c r="AA1250" s="64">
        <f t="shared" si="197"/>
        <v>1545.595</v>
      </c>
      <c r="AB1250" s="81">
        <f t="shared" si="198"/>
        <v>201.08190949999999</v>
      </c>
      <c r="AC1250">
        <f t="shared" si="199"/>
        <v>1.0000000350000011</v>
      </c>
      <c r="AD1250" s="49">
        <f t="shared" si="165"/>
        <v>804.32763799999998</v>
      </c>
      <c r="AE1250" s="3">
        <f t="shared" si="166"/>
        <v>20000</v>
      </c>
      <c r="AF1250" s="3">
        <f t="shared" si="167"/>
        <v>100000</v>
      </c>
      <c r="AG1250" s="2">
        <f t="shared" si="168"/>
        <v>0</v>
      </c>
      <c r="AH1250" s="49">
        <f t="shared" si="169"/>
        <v>0</v>
      </c>
      <c r="AI1250" s="49">
        <f t="shared" si="170"/>
        <v>4445.0926620951841</v>
      </c>
      <c r="AJ1250" s="27" cm="1">
        <f t="array" ref="AJ1250">INDEX(Archetypes!Q$8:Q$16,$G1250)</f>
        <v>1022</v>
      </c>
      <c r="AK1250" s="27" cm="1">
        <f t="array" ref="AK1250">INDEX(Archetypes!R$8:R$16,$G1250)</f>
        <v>1039</v>
      </c>
      <c r="AL1250" s="27" cm="1">
        <f t="array" ref="AL1250">INDEX(Archetypes!S$8:S$16,$G1250)</f>
        <v>1139</v>
      </c>
      <c r="AM1250" s="5">
        <f t="shared" si="200"/>
        <v>1039</v>
      </c>
      <c r="AN1250" s="5">
        <f t="shared" si="171"/>
        <v>4156</v>
      </c>
      <c r="AO1250" s="49">
        <f t="shared" si="172"/>
        <v>32286.420300095182</v>
      </c>
      <c r="AP1250" s="61" cm="1">
        <f t="array" ref="AP1250">INDEX(Archetypes!$K$8:$N$16,$G1250,$I$2+1+2*$H$2)</f>
        <v>17505</v>
      </c>
      <c r="AQ1250" s="41" cm="1">
        <f t="array" ref="AQ1250">INDEX(Archetypes!$O$8:$P$16,$G1250,$AB$2)</f>
        <v>50</v>
      </c>
      <c r="AR1250" s="4">
        <f t="shared" si="173"/>
        <v>12.348800000000001</v>
      </c>
      <c r="AS1250" s="5">
        <f t="shared" si="174"/>
        <v>617.44000000000005</v>
      </c>
      <c r="AT1250" s="8">
        <f t="shared" si="175"/>
        <v>454</v>
      </c>
      <c r="AU1250">
        <f t="shared" si="176"/>
        <v>1</v>
      </c>
      <c r="AV1250" s="49">
        <f t="shared" si="177"/>
        <v>2469.7600000000002</v>
      </c>
      <c r="AW1250" s="49">
        <f t="shared" si="178"/>
        <v>0</v>
      </c>
      <c r="AX1250" s="61">
        <f t="shared" si="179"/>
        <v>3400.6969559886452</v>
      </c>
      <c r="AY1250" s="27" cm="1">
        <f t="array" ref="AY1250">INDEX(Archetypes!T$8:T$16,$G1250)</f>
        <v>1012</v>
      </c>
      <c r="AZ1250" s="27" cm="1">
        <f t="array" ref="AZ1250">INDEX(Archetypes!U$8:U$16,$G1250)</f>
        <v>1497</v>
      </c>
      <c r="BA1250" s="27" cm="1">
        <f t="array" ref="BA1250">INDEX(Archetypes!V$8:V$16,$G1250)</f>
        <v>1668</v>
      </c>
      <c r="BB1250" s="5">
        <f t="shared" si="201"/>
        <v>1497</v>
      </c>
      <c r="BC1250" s="5">
        <f t="shared" si="180"/>
        <v>5988</v>
      </c>
      <c r="BD1250" s="60">
        <f t="shared" si="181"/>
        <v>29363.456955988648</v>
      </c>
      <c r="BE1250" s="28">
        <f t="shared" si="182"/>
        <v>-2922.9633441065344</v>
      </c>
      <c r="BF1250" s="75">
        <f t="shared" si="183"/>
        <v>1.2669551334</v>
      </c>
      <c r="BG1250" s="75">
        <f t="shared" si="184"/>
        <v>4.2494399999999999</v>
      </c>
      <c r="BH1250" s="11">
        <f t="shared" si="203"/>
        <v>18279.280665648934</v>
      </c>
      <c r="BI1250" s="95">
        <f t="shared" si="204"/>
        <v>3</v>
      </c>
      <c r="BJ1250" t="b">
        <f t="shared" si="205"/>
        <v>0</v>
      </c>
      <c r="BK1250" s="43">
        <v>-13376.28368662599</v>
      </c>
      <c r="BL1250" s="37">
        <f t="shared" si="188"/>
        <v>10453.320342519455</v>
      </c>
    </row>
    <row r="1251" spans="1:64" x14ac:dyDescent="0.35">
      <c r="A1251" s="3">
        <v>5000</v>
      </c>
      <c r="D1251" s="6">
        <v>75</v>
      </c>
      <c r="E1251" s="6"/>
      <c r="F1251" s="6">
        <f t="shared" si="156"/>
        <v>125</v>
      </c>
      <c r="G1251" s="7">
        <v>8</v>
      </c>
      <c r="H1251" s="79" cm="1">
        <f t="array" ref="H1251">INDEX(Archetypes!$F$8:$F$16,$G1251)</f>
        <v>285.8</v>
      </c>
      <c r="I1251" s="7">
        <f t="shared" si="157"/>
        <v>1</v>
      </c>
      <c r="J1251" s="27" cm="1">
        <f t="array" ref="J1251">INDEX(Archetypes!$G$8:$H$16,$G1251,($H$2+1))+$N$2</f>
        <v>26124</v>
      </c>
      <c r="K1251" s="41" cm="1">
        <f t="array" ref="K1251">INDEX(Archetypes!$J$8:$J$16,$G1251)</f>
        <v>3.2210000000000001</v>
      </c>
      <c r="L1251" s="24" cm="1">
        <f t="array" ref="L1251">INDEX(Archetypes!$I$8:$I$16,$G1251)</f>
        <v>90.076000000000008</v>
      </c>
      <c r="M1251" s="41">
        <f t="shared" si="189"/>
        <v>23.285</v>
      </c>
      <c r="N1251" s="84">
        <f t="shared" si="158"/>
        <v>0.25850393001465427</v>
      </c>
      <c r="O1251" s="41">
        <f t="shared" si="159"/>
        <v>23.285</v>
      </c>
      <c r="P1251" s="64">
        <f t="shared" si="202"/>
        <v>3.3264285714285715</v>
      </c>
      <c r="Q1251" s="80">
        <f t="shared" si="190"/>
        <v>3.3264285714285715</v>
      </c>
      <c r="R1251" s="80">
        <f t="shared" si="191"/>
        <v>0</v>
      </c>
      <c r="S1251" s="64">
        <f t="shared" si="192"/>
        <v>23.285</v>
      </c>
      <c r="T1251" s="64">
        <f t="shared" si="162"/>
        <v>0</v>
      </c>
      <c r="U1251" s="64">
        <f t="shared" si="193"/>
        <v>0</v>
      </c>
      <c r="V1251" s="80">
        <f t="shared" si="194"/>
        <v>1</v>
      </c>
      <c r="W1251" s="80">
        <f t="shared" si="195"/>
        <v>0</v>
      </c>
      <c r="X1251" s="80">
        <f t="shared" si="196"/>
        <v>0</v>
      </c>
      <c r="Y1251" s="4">
        <f t="shared" si="163"/>
        <v>13.01</v>
      </c>
      <c r="Z1251" s="4">
        <f t="shared" si="164"/>
        <v>4.0391182862465067</v>
      </c>
      <c r="AA1251" s="64">
        <f t="shared" si="197"/>
        <v>1552.3130000000001</v>
      </c>
      <c r="AB1251" s="81">
        <f t="shared" si="198"/>
        <v>201.9559213</v>
      </c>
      <c r="AC1251">
        <f t="shared" si="199"/>
        <v>0.99999996540000102</v>
      </c>
      <c r="AD1251" s="49">
        <f t="shared" si="165"/>
        <v>807.8236852</v>
      </c>
      <c r="AE1251" s="3">
        <f t="shared" si="166"/>
        <v>20000</v>
      </c>
      <c r="AF1251" s="3">
        <f t="shared" si="167"/>
        <v>100000</v>
      </c>
      <c r="AG1251" s="2">
        <f t="shared" si="168"/>
        <v>0</v>
      </c>
      <c r="AH1251" s="49">
        <f t="shared" si="169"/>
        <v>0</v>
      </c>
      <c r="AI1251" s="49">
        <f t="shared" si="170"/>
        <v>5075.110384361461</v>
      </c>
      <c r="AJ1251" s="27" cm="1">
        <f t="array" ref="AJ1251">INDEX(Archetypes!Q$8:Q$16,$G1251)</f>
        <v>1022</v>
      </c>
      <c r="AK1251" s="27" cm="1">
        <f t="array" ref="AK1251">INDEX(Archetypes!R$8:R$16,$G1251)</f>
        <v>1039</v>
      </c>
      <c r="AL1251" s="27" cm="1">
        <f t="array" ref="AL1251">INDEX(Archetypes!S$8:S$16,$G1251)</f>
        <v>1139</v>
      </c>
      <c r="AM1251" s="5">
        <f t="shared" si="200"/>
        <v>1039</v>
      </c>
      <c r="AN1251" s="5">
        <f t="shared" si="171"/>
        <v>4156</v>
      </c>
      <c r="AO1251" s="49">
        <f t="shared" si="172"/>
        <v>36162.934069561466</v>
      </c>
      <c r="AP1251" s="61" cm="1">
        <f t="array" ref="AP1251">INDEX(Archetypes!$K$8:$N$16,$G1251,$I$2+1+2*$H$2)</f>
        <v>20099</v>
      </c>
      <c r="AQ1251" s="41" cm="1">
        <f t="array" ref="AQ1251">INDEX(Archetypes!$O$8:$P$16,$G1251,$AB$2)</f>
        <v>50</v>
      </c>
      <c r="AR1251" s="4">
        <f t="shared" si="173"/>
        <v>12.348800000000001</v>
      </c>
      <c r="AS1251" s="5">
        <f t="shared" si="174"/>
        <v>617.44000000000005</v>
      </c>
      <c r="AT1251" s="8">
        <f t="shared" si="175"/>
        <v>454</v>
      </c>
      <c r="AU1251">
        <f t="shared" si="176"/>
        <v>1</v>
      </c>
      <c r="AV1251" s="49">
        <f t="shared" si="177"/>
        <v>2469.7600000000002</v>
      </c>
      <c r="AW1251" s="49">
        <f t="shared" si="178"/>
        <v>0</v>
      </c>
      <c r="AX1251" s="61">
        <f t="shared" si="179"/>
        <v>3904.6334257878193</v>
      </c>
      <c r="AY1251" s="27" cm="1">
        <f t="array" ref="AY1251">INDEX(Archetypes!T$8:T$16,$G1251)</f>
        <v>1012</v>
      </c>
      <c r="AZ1251" s="27" cm="1">
        <f t="array" ref="AZ1251">INDEX(Archetypes!U$8:U$16,$G1251)</f>
        <v>1497</v>
      </c>
      <c r="BA1251" s="27" cm="1">
        <f t="array" ref="BA1251">INDEX(Archetypes!V$8:V$16,$G1251)</f>
        <v>1668</v>
      </c>
      <c r="BB1251" s="5">
        <f t="shared" si="201"/>
        <v>1497</v>
      </c>
      <c r="BC1251" s="5">
        <f t="shared" si="180"/>
        <v>5988</v>
      </c>
      <c r="BD1251" s="60">
        <f t="shared" si="181"/>
        <v>32461.393425787821</v>
      </c>
      <c r="BE1251" s="28">
        <f t="shared" si="182"/>
        <v>-3701.5406437736456</v>
      </c>
      <c r="BF1251" s="75">
        <f t="shared" si="183"/>
        <v>1.2724620123600001</v>
      </c>
      <c r="BG1251" s="75">
        <f t="shared" si="184"/>
        <v>4.2494399999999999</v>
      </c>
      <c r="BH1251" s="11">
        <f t="shared" si="203"/>
        <v>18279.280665648934</v>
      </c>
      <c r="BI1251" s="95">
        <f t="shared" si="204"/>
        <v>3</v>
      </c>
      <c r="BJ1251" t="b">
        <f t="shared" si="205"/>
        <v>0</v>
      </c>
      <c r="BK1251" s="43">
        <v>-16199.588756065248</v>
      </c>
      <c r="BL1251" s="37">
        <f t="shared" si="188"/>
        <v>12498.048112291603</v>
      </c>
    </row>
    <row r="1252" spans="1:64" x14ac:dyDescent="0.35">
      <c r="A1252" s="3">
        <v>5000</v>
      </c>
      <c r="D1252" s="6">
        <v>75</v>
      </c>
      <c r="E1252" s="6"/>
      <c r="F1252" s="6">
        <f t="shared" si="156"/>
        <v>125</v>
      </c>
      <c r="G1252" s="7">
        <v>9</v>
      </c>
      <c r="H1252" s="79" cm="1">
        <f t="array" ref="H1252">INDEX(Archetypes!$F$8:$F$16,$G1252)</f>
        <v>312.60000000000002</v>
      </c>
      <c r="I1252" s="7">
        <f t="shared" si="157"/>
        <v>1</v>
      </c>
      <c r="J1252" s="27" cm="1">
        <f t="array" ref="J1252">INDEX(Archetypes!$G$8:$H$16,$G1252,($H$2+1))+$N$2</f>
        <v>27151</v>
      </c>
      <c r="K1252" s="41" cm="1">
        <f t="array" ref="K1252">INDEX(Archetypes!$J$8:$J$16,$G1252)</f>
        <v>3.1960000000000002</v>
      </c>
      <c r="L1252" s="24" cm="1">
        <f t="array" ref="L1252">INDEX(Archetypes!$I$8:$I$16,$G1252)</f>
        <v>98.868750000000006</v>
      </c>
      <c r="M1252" s="41">
        <f t="shared" si="189"/>
        <v>23.466999999999999</v>
      </c>
      <c r="N1252" s="84">
        <f t="shared" si="158"/>
        <v>0.2373550793349769</v>
      </c>
      <c r="O1252" s="41">
        <f t="shared" si="159"/>
        <v>23.466999999999999</v>
      </c>
      <c r="P1252" s="64">
        <f t="shared" si="202"/>
        <v>3.3524285714285713</v>
      </c>
      <c r="Q1252" s="80">
        <f t="shared" si="190"/>
        <v>3.3524285714285713</v>
      </c>
      <c r="R1252" s="80">
        <f t="shared" si="191"/>
        <v>0</v>
      </c>
      <c r="S1252" s="64">
        <f t="shared" si="192"/>
        <v>23.466999999999999</v>
      </c>
      <c r="T1252" s="64">
        <f t="shared" si="162"/>
        <v>0</v>
      </c>
      <c r="U1252" s="64">
        <f t="shared" si="193"/>
        <v>0</v>
      </c>
      <c r="V1252" s="80">
        <f t="shared" si="194"/>
        <v>1</v>
      </c>
      <c r="W1252" s="80">
        <f t="shared" si="195"/>
        <v>0</v>
      </c>
      <c r="X1252" s="80">
        <f t="shared" si="196"/>
        <v>0</v>
      </c>
      <c r="Y1252" s="4">
        <f t="shared" si="163"/>
        <v>13.01</v>
      </c>
      <c r="Z1252" s="4">
        <f t="shared" si="164"/>
        <v>4.0707133917396741</v>
      </c>
      <c r="AA1252" s="64">
        <f t="shared" si="197"/>
        <v>1564.4559999999999</v>
      </c>
      <c r="AB1252" s="81">
        <f t="shared" si="198"/>
        <v>203.53572559999998</v>
      </c>
      <c r="AC1252">
        <f t="shared" si="199"/>
        <v>0.99999972480007582</v>
      </c>
      <c r="AD1252" s="49">
        <f t="shared" si="165"/>
        <v>814.14290239999991</v>
      </c>
      <c r="AE1252" s="3">
        <f t="shared" si="166"/>
        <v>20000</v>
      </c>
      <c r="AF1252" s="3">
        <f t="shared" si="167"/>
        <v>100000</v>
      </c>
      <c r="AG1252" s="2">
        <f t="shared" si="168"/>
        <v>0</v>
      </c>
      <c r="AH1252" s="49">
        <f t="shared" si="169"/>
        <v>0</v>
      </c>
      <c r="AI1252" s="49">
        <f t="shared" si="170"/>
        <v>5274.6257099141794</v>
      </c>
      <c r="AJ1252" s="27" cm="1">
        <f t="array" ref="AJ1252">INDEX(Archetypes!Q$8:Q$16,$G1252)</f>
        <v>1022</v>
      </c>
      <c r="AK1252" s="27" cm="1">
        <f t="array" ref="AK1252">INDEX(Archetypes!R$8:R$16,$G1252)</f>
        <v>1039</v>
      </c>
      <c r="AL1252" s="27" cm="1">
        <f t="array" ref="AL1252">INDEX(Archetypes!S$8:S$16,$G1252)</f>
        <v>1139</v>
      </c>
      <c r="AM1252" s="5">
        <f t="shared" si="200"/>
        <v>1039</v>
      </c>
      <c r="AN1252" s="5">
        <f t="shared" si="171"/>
        <v>4156</v>
      </c>
      <c r="AO1252" s="49">
        <f t="shared" si="172"/>
        <v>37395.768612314176</v>
      </c>
      <c r="AP1252" s="61" cm="1">
        <f t="array" ref="AP1252">INDEX(Archetypes!$K$8:$N$16,$G1252,$I$2+1+2*$H$2)</f>
        <v>20920</v>
      </c>
      <c r="AQ1252" s="41" cm="1">
        <f t="array" ref="AQ1252">INDEX(Archetypes!$O$8:$P$16,$G1252,$AB$2)</f>
        <v>50</v>
      </c>
      <c r="AR1252" s="4">
        <f t="shared" si="173"/>
        <v>12.348800000000001</v>
      </c>
      <c r="AS1252" s="5">
        <f t="shared" si="174"/>
        <v>617.44000000000005</v>
      </c>
      <c r="AT1252" s="8">
        <f t="shared" si="175"/>
        <v>454</v>
      </c>
      <c r="AU1252">
        <f t="shared" si="176"/>
        <v>1</v>
      </c>
      <c r="AV1252" s="49">
        <f t="shared" si="177"/>
        <v>2469.7600000000002</v>
      </c>
      <c r="AW1252" s="49">
        <f t="shared" si="178"/>
        <v>0</v>
      </c>
      <c r="AX1252" s="61">
        <f t="shared" si="179"/>
        <v>4064.1291242092234</v>
      </c>
      <c r="AY1252" s="27" cm="1">
        <f t="array" ref="AY1252">INDEX(Archetypes!T$8:T$16,$G1252)</f>
        <v>1012</v>
      </c>
      <c r="AZ1252" s="27" cm="1">
        <f t="array" ref="AZ1252">INDEX(Archetypes!U$8:U$16,$G1252)</f>
        <v>1497</v>
      </c>
      <c r="BA1252" s="27" cm="1">
        <f t="array" ref="BA1252">INDEX(Archetypes!V$8:V$16,$G1252)</f>
        <v>1668</v>
      </c>
      <c r="BB1252" s="5">
        <f t="shared" si="201"/>
        <v>1497</v>
      </c>
      <c r="BC1252" s="5">
        <f t="shared" si="180"/>
        <v>5988</v>
      </c>
      <c r="BD1252" s="60">
        <f t="shared" si="181"/>
        <v>33441.889124209221</v>
      </c>
      <c r="BE1252" s="28">
        <f t="shared" si="182"/>
        <v>-3953.8794881049544</v>
      </c>
      <c r="BF1252" s="75">
        <f t="shared" si="183"/>
        <v>1.2824158723199999</v>
      </c>
      <c r="BG1252" s="75">
        <f t="shared" si="184"/>
        <v>4.2494399999999999</v>
      </c>
      <c r="BH1252" s="11">
        <f t="shared" si="203"/>
        <v>18279.280665648934</v>
      </c>
      <c r="BI1252" s="95">
        <f t="shared" si="204"/>
        <v>3</v>
      </c>
      <c r="BJ1252" t="b">
        <f t="shared" si="205"/>
        <v>0</v>
      </c>
      <c r="BK1252" s="43">
        <v>-17104.105159767234</v>
      </c>
      <c r="BL1252" s="37">
        <f t="shared" si="188"/>
        <v>13150.22567166228</v>
      </c>
    </row>
    <row r="1253" spans="1:64" x14ac:dyDescent="0.35">
      <c r="A1253" s="3">
        <v>5000</v>
      </c>
      <c r="D1253" s="6">
        <v>90</v>
      </c>
      <c r="E1253" s="6"/>
      <c r="F1253" s="6">
        <f t="shared" si="156"/>
        <v>150</v>
      </c>
      <c r="G1253" s="7">
        <v>3</v>
      </c>
      <c r="H1253" s="79" cm="1">
        <f t="array" ref="H1253">INDEX(Archetypes!$F$8:$F$16,$G1253)</f>
        <v>163.1</v>
      </c>
      <c r="I1253" s="7">
        <f t="shared" si="157"/>
        <v>1</v>
      </c>
      <c r="J1253" s="27" cm="1">
        <f t="array" ref="J1253">INDEX(Archetypes!$G$8:$H$16,$G1253,($H$2+1))+$N$2</f>
        <v>11221</v>
      </c>
      <c r="K1253" s="41" cm="1">
        <f t="array" ref="K1253">INDEX(Archetypes!$J$8:$J$16,$G1253)</f>
        <v>3.6019999999999999</v>
      </c>
      <c r="L1253" s="24" cm="1">
        <f t="array" ref="L1253">INDEX(Archetypes!$I$8:$I$16,$G1253)</f>
        <v>45.416666666666664</v>
      </c>
      <c r="M1253" s="41">
        <f t="shared" si="189"/>
        <v>24.986000000000001</v>
      </c>
      <c r="N1253" s="84">
        <f t="shared" si="158"/>
        <v>0.55015045871559642</v>
      </c>
      <c r="O1253" s="41">
        <f t="shared" si="159"/>
        <v>24.986000000000001</v>
      </c>
      <c r="P1253" s="64">
        <f t="shared" si="202"/>
        <v>3.5694285714285714</v>
      </c>
      <c r="Q1253" s="80">
        <f t="shared" si="190"/>
        <v>3.5694285714285714</v>
      </c>
      <c r="R1253" s="80">
        <f t="shared" si="191"/>
        <v>0</v>
      </c>
      <c r="S1253" s="64">
        <f t="shared" si="192"/>
        <v>24.986000000000001</v>
      </c>
      <c r="T1253" s="64">
        <f t="shared" si="162"/>
        <v>0</v>
      </c>
      <c r="U1253" s="64">
        <f t="shared" si="193"/>
        <v>0</v>
      </c>
      <c r="V1253" s="80">
        <f t="shared" si="194"/>
        <v>1</v>
      </c>
      <c r="W1253" s="80">
        <f t="shared" si="195"/>
        <v>0</v>
      </c>
      <c r="X1253" s="80">
        <f t="shared" si="196"/>
        <v>0</v>
      </c>
      <c r="Y1253" s="4">
        <f t="shared" si="163"/>
        <v>13.01</v>
      </c>
      <c r="Z1253" s="4">
        <f t="shared" si="164"/>
        <v>3.6118822876179899</v>
      </c>
      <c r="AA1253" s="64">
        <f t="shared" si="197"/>
        <v>1388.1179999999999</v>
      </c>
      <c r="AB1253" s="81">
        <f t="shared" si="198"/>
        <v>180.59415179999999</v>
      </c>
      <c r="AC1253">
        <f t="shared" si="199"/>
        <v>0.99999979280004281</v>
      </c>
      <c r="AD1253" s="49">
        <f t="shared" si="165"/>
        <v>722.37660719999997</v>
      </c>
      <c r="AE1253" s="3">
        <f t="shared" si="166"/>
        <v>20000</v>
      </c>
      <c r="AF1253" s="3">
        <f t="shared" si="167"/>
        <v>100000</v>
      </c>
      <c r="AG1253" s="2">
        <f t="shared" si="168"/>
        <v>0</v>
      </c>
      <c r="AH1253" s="49">
        <f t="shared" si="169"/>
        <v>0</v>
      </c>
      <c r="AI1253" s="49">
        <f t="shared" si="170"/>
        <v>2179.9040584489339</v>
      </c>
      <c r="AJ1253" s="27" cm="1">
        <f t="array" ref="AJ1253">INDEX(Archetypes!Q$8:Q$16,$G1253)</f>
        <v>1022</v>
      </c>
      <c r="AK1253" s="27" cm="1">
        <f t="array" ref="AK1253">INDEX(Archetypes!R$8:R$16,$G1253)</f>
        <v>1039</v>
      </c>
      <c r="AL1253" s="27" cm="1">
        <f t="array" ref="AL1253">INDEX(Archetypes!S$8:S$16,$G1253)</f>
        <v>1139</v>
      </c>
      <c r="AM1253" s="5">
        <f t="shared" si="200"/>
        <v>1039</v>
      </c>
      <c r="AN1253" s="5">
        <f t="shared" si="171"/>
        <v>4156</v>
      </c>
      <c r="AO1253" s="49">
        <f t="shared" si="172"/>
        <v>18279.280665648934</v>
      </c>
      <c r="AP1253" s="61" cm="1">
        <f t="array" ref="AP1253">INDEX(Archetypes!$K$8:$N$16,$G1253,$I$2+1+2*$H$2)</f>
        <v>8177</v>
      </c>
      <c r="AQ1253" s="41" cm="1">
        <f t="array" ref="AQ1253">INDEX(Archetypes!$O$8:$P$16,$G1253,$AB$2)</f>
        <v>50</v>
      </c>
      <c r="AR1253" s="4">
        <f t="shared" si="173"/>
        <v>12.348800000000001</v>
      </c>
      <c r="AS1253" s="5">
        <f t="shared" si="174"/>
        <v>617.44000000000005</v>
      </c>
      <c r="AT1253" s="8">
        <f t="shared" si="175"/>
        <v>454</v>
      </c>
      <c r="AU1253">
        <f t="shared" si="176"/>
        <v>1</v>
      </c>
      <c r="AV1253" s="49">
        <f t="shared" si="177"/>
        <v>2469.7600000000002</v>
      </c>
      <c r="AW1253" s="49">
        <f t="shared" si="178"/>
        <v>0</v>
      </c>
      <c r="AX1253" s="61">
        <f t="shared" si="179"/>
        <v>1588.5460730716454</v>
      </c>
      <c r="AY1253" s="27" cm="1">
        <f t="array" ref="AY1253">INDEX(Archetypes!T$8:T$16,$G1253)</f>
        <v>1012</v>
      </c>
      <c r="AZ1253" s="27" cm="1">
        <f t="array" ref="AZ1253">INDEX(Archetypes!U$8:U$16,$G1253)</f>
        <v>1497</v>
      </c>
      <c r="BA1253" s="27" cm="1">
        <f t="array" ref="BA1253">INDEX(Archetypes!V$8:V$16,$G1253)</f>
        <v>1668</v>
      </c>
      <c r="BB1253" s="5">
        <f t="shared" si="201"/>
        <v>1497</v>
      </c>
      <c r="BC1253" s="5">
        <f t="shared" si="180"/>
        <v>5988</v>
      </c>
      <c r="BD1253" s="60">
        <f t="shared" si="181"/>
        <v>18223.306073071646</v>
      </c>
      <c r="BE1253" s="28">
        <f t="shared" si="182"/>
        <v>-55.974592577287694</v>
      </c>
      <c r="BF1253" s="75">
        <f t="shared" si="183"/>
        <v>1.13786808696</v>
      </c>
      <c r="BG1253" s="75">
        <f t="shared" si="184"/>
        <v>4.2494399999999999</v>
      </c>
      <c r="BH1253" s="11">
        <f t="shared" si="203"/>
        <v>18279.280665648934</v>
      </c>
      <c r="BI1253" s="95">
        <f t="shared" si="204"/>
        <v>3</v>
      </c>
      <c r="BJ1253" t="b">
        <f t="shared" si="205"/>
        <v>1</v>
      </c>
      <c r="BK1253" s="43">
        <v>-3084.8546076078346</v>
      </c>
      <c r="BL1253" s="37">
        <f t="shared" si="188"/>
        <v>3028.8800150305469</v>
      </c>
    </row>
    <row r="1254" spans="1:64" x14ac:dyDescent="0.35">
      <c r="A1254" s="3">
        <v>5000</v>
      </c>
      <c r="D1254" s="6">
        <v>90</v>
      </c>
      <c r="E1254" s="6"/>
      <c r="F1254" s="6">
        <f t="shared" si="156"/>
        <v>150</v>
      </c>
      <c r="G1254" s="7">
        <v>4</v>
      </c>
      <c r="H1254" s="79" cm="1">
        <f t="array" ref="H1254">INDEX(Archetypes!$F$8:$F$16,$G1254)</f>
        <v>188.9</v>
      </c>
      <c r="I1254" s="7">
        <f t="shared" si="157"/>
        <v>1</v>
      </c>
      <c r="J1254" s="27" cm="1">
        <f t="array" ref="J1254">INDEX(Archetypes!$G$8:$H$16,$G1254,($H$2+1))+$N$2</f>
        <v>14619</v>
      </c>
      <c r="K1254" s="41" cm="1">
        <f t="array" ref="K1254">INDEX(Archetypes!$J$8:$J$16,$G1254)</f>
        <v>3.3879999999999999</v>
      </c>
      <c r="L1254" s="24" cm="1">
        <f t="array" ref="L1254">INDEX(Archetypes!$I$8:$I$16,$G1254)</f>
        <v>57.854166666666664</v>
      </c>
      <c r="M1254" s="41">
        <f t="shared" si="189"/>
        <v>26.564</v>
      </c>
      <c r="N1254" s="84">
        <f t="shared" si="158"/>
        <v>0.4591544832553115</v>
      </c>
      <c r="O1254" s="41">
        <f t="shared" si="159"/>
        <v>26.564</v>
      </c>
      <c r="P1254" s="64">
        <f t="shared" si="202"/>
        <v>3.7948571428571429</v>
      </c>
      <c r="Q1254" s="80">
        <f t="shared" si="190"/>
        <v>3.7948571428571429</v>
      </c>
      <c r="R1254" s="80">
        <f t="shared" si="191"/>
        <v>0</v>
      </c>
      <c r="S1254" s="64">
        <f t="shared" si="192"/>
        <v>26.564</v>
      </c>
      <c r="T1254" s="64">
        <f t="shared" si="162"/>
        <v>0</v>
      </c>
      <c r="U1254" s="64">
        <f t="shared" si="193"/>
        <v>0</v>
      </c>
      <c r="V1254" s="80">
        <f t="shared" si="194"/>
        <v>1</v>
      </c>
      <c r="W1254" s="80">
        <f t="shared" si="195"/>
        <v>0</v>
      </c>
      <c r="X1254" s="80">
        <f t="shared" si="196"/>
        <v>0</v>
      </c>
      <c r="Y1254" s="4">
        <f t="shared" si="163"/>
        <v>13.01</v>
      </c>
      <c r="Z1254" s="4">
        <f t="shared" si="164"/>
        <v>3.8400236127508856</v>
      </c>
      <c r="AA1254" s="64">
        <f t="shared" si="197"/>
        <v>1475.797</v>
      </c>
      <c r="AB1254" s="81">
        <f t="shared" si="198"/>
        <v>192.0011897</v>
      </c>
      <c r="AC1254">
        <f t="shared" si="199"/>
        <v>0.99999995280000231</v>
      </c>
      <c r="AD1254" s="49">
        <f t="shared" si="165"/>
        <v>768.00475879999999</v>
      </c>
      <c r="AE1254" s="3">
        <f t="shared" si="166"/>
        <v>20000</v>
      </c>
      <c r="AF1254" s="3">
        <f t="shared" si="167"/>
        <v>100000</v>
      </c>
      <c r="AG1254" s="2">
        <f t="shared" si="168"/>
        <v>0</v>
      </c>
      <c r="AH1254" s="49">
        <f t="shared" si="169"/>
        <v>0</v>
      </c>
      <c r="AI1254" s="49">
        <f t="shared" si="170"/>
        <v>2840.0336360810056</v>
      </c>
      <c r="AJ1254" s="27" cm="1">
        <f t="array" ref="AJ1254">INDEX(Archetypes!Q$8:Q$16,$G1254)</f>
        <v>1022</v>
      </c>
      <c r="AK1254" s="27" cm="1">
        <f t="array" ref="AK1254">INDEX(Archetypes!R$8:R$16,$G1254)</f>
        <v>1039</v>
      </c>
      <c r="AL1254" s="27" cm="1">
        <f t="array" ref="AL1254">INDEX(Archetypes!S$8:S$16,$G1254)</f>
        <v>1139</v>
      </c>
      <c r="AM1254" s="5">
        <f t="shared" si="200"/>
        <v>1039</v>
      </c>
      <c r="AN1254" s="5">
        <f t="shared" si="171"/>
        <v>4156</v>
      </c>
      <c r="AO1254" s="49">
        <f t="shared" si="172"/>
        <v>22383.038394881005</v>
      </c>
      <c r="AP1254" s="61" cm="1">
        <f t="array" ref="AP1254">INDEX(Archetypes!$K$8:$N$16,$G1254,$I$2+1+2*$H$2)</f>
        <v>10895</v>
      </c>
      <c r="AQ1254" s="41" cm="1">
        <f t="array" ref="AQ1254">INDEX(Archetypes!$O$8:$P$16,$G1254,$AB$2)</f>
        <v>50</v>
      </c>
      <c r="AR1254" s="4">
        <f t="shared" si="173"/>
        <v>12.348800000000001</v>
      </c>
      <c r="AS1254" s="5">
        <f t="shared" si="174"/>
        <v>617.44000000000005</v>
      </c>
      <c r="AT1254" s="8">
        <f t="shared" si="175"/>
        <v>454</v>
      </c>
      <c r="AU1254">
        <f t="shared" si="176"/>
        <v>1</v>
      </c>
      <c r="AV1254" s="49">
        <f t="shared" si="177"/>
        <v>2469.7600000000002</v>
      </c>
      <c r="AW1254" s="49">
        <f t="shared" si="178"/>
        <v>0</v>
      </c>
      <c r="AX1254" s="61">
        <f t="shared" si="179"/>
        <v>2116.5720271634555</v>
      </c>
      <c r="AY1254" s="27" cm="1">
        <f t="array" ref="AY1254">INDEX(Archetypes!T$8:T$16,$G1254)</f>
        <v>1012</v>
      </c>
      <c r="AZ1254" s="27" cm="1">
        <f t="array" ref="AZ1254">INDEX(Archetypes!U$8:U$16,$G1254)</f>
        <v>1497</v>
      </c>
      <c r="BA1254" s="27" cm="1">
        <f t="array" ref="BA1254">INDEX(Archetypes!V$8:V$16,$G1254)</f>
        <v>1668</v>
      </c>
      <c r="BB1254" s="5">
        <f t="shared" si="201"/>
        <v>1497</v>
      </c>
      <c r="BC1254" s="5">
        <f t="shared" si="180"/>
        <v>5988</v>
      </c>
      <c r="BD1254" s="60">
        <f t="shared" si="181"/>
        <v>21469.332027163455</v>
      </c>
      <c r="BE1254" s="28">
        <f t="shared" si="182"/>
        <v>-913.70636771755017</v>
      </c>
      <c r="BF1254" s="75">
        <f t="shared" si="183"/>
        <v>1.2097403168400001</v>
      </c>
      <c r="BG1254" s="75">
        <f t="shared" si="184"/>
        <v>4.2494399999999999</v>
      </c>
      <c r="BH1254" s="11">
        <f t="shared" si="203"/>
        <v>18279.280665648934</v>
      </c>
      <c r="BI1254" s="95">
        <f t="shared" si="204"/>
        <v>3</v>
      </c>
      <c r="BJ1254" t="b">
        <f t="shared" si="205"/>
        <v>0</v>
      </c>
      <c r="BK1254" s="43">
        <v>-6127.6396882374538</v>
      </c>
      <c r="BL1254" s="37">
        <f t="shared" si="188"/>
        <v>5213.9333205199036</v>
      </c>
    </row>
    <row r="1255" spans="1:64" x14ac:dyDescent="0.35">
      <c r="A1255" s="3">
        <v>5000</v>
      </c>
      <c r="D1255" s="6">
        <v>90</v>
      </c>
      <c r="E1255" s="6"/>
      <c r="F1255" s="6">
        <f t="shared" si="156"/>
        <v>150</v>
      </c>
      <c r="G1255" s="7">
        <v>5</v>
      </c>
      <c r="H1255" s="79" cm="1">
        <f t="array" ref="H1255">INDEX(Archetypes!$F$8:$F$16,$G1255)</f>
        <v>213.7</v>
      </c>
      <c r="I1255" s="7">
        <f t="shared" si="157"/>
        <v>1</v>
      </c>
      <c r="J1255" s="27" cm="1">
        <f t="array" ref="J1255">INDEX(Archetypes!$G$8:$H$16,$G1255,($H$2+1))+$N$2</f>
        <v>16092</v>
      </c>
      <c r="K1255" s="41" cm="1">
        <f t="array" ref="K1255">INDEX(Archetypes!$J$8:$J$16,$G1255)</f>
        <v>3.3130000000000002</v>
      </c>
      <c r="L1255" s="24" cm="1">
        <f t="array" ref="L1255">INDEX(Archetypes!$I$8:$I$16,$G1255)</f>
        <v>65.243478260869566</v>
      </c>
      <c r="M1255" s="41">
        <f t="shared" si="189"/>
        <v>27.166</v>
      </c>
      <c r="N1255" s="84">
        <f t="shared" si="158"/>
        <v>0.41637878182060512</v>
      </c>
      <c r="O1255" s="41">
        <f t="shared" si="159"/>
        <v>27.166</v>
      </c>
      <c r="P1255" s="64">
        <f t="shared" si="202"/>
        <v>3.8808571428571428</v>
      </c>
      <c r="Q1255" s="80">
        <f t="shared" si="190"/>
        <v>3.8808571428571428</v>
      </c>
      <c r="R1255" s="80">
        <f t="shared" si="191"/>
        <v>0</v>
      </c>
      <c r="S1255" s="64">
        <f t="shared" si="192"/>
        <v>27.166</v>
      </c>
      <c r="T1255" s="64">
        <f t="shared" si="162"/>
        <v>0</v>
      </c>
      <c r="U1255" s="64">
        <f t="shared" si="193"/>
        <v>0</v>
      </c>
      <c r="V1255" s="80">
        <f t="shared" si="194"/>
        <v>1</v>
      </c>
      <c r="W1255" s="80">
        <f t="shared" si="195"/>
        <v>0</v>
      </c>
      <c r="X1255" s="80">
        <f t="shared" si="196"/>
        <v>0</v>
      </c>
      <c r="Y1255" s="4">
        <f t="shared" si="163"/>
        <v>13.01</v>
      </c>
      <c r="Z1255" s="4">
        <f t="shared" si="164"/>
        <v>3.9269544219740413</v>
      </c>
      <c r="AA1255" s="64">
        <f t="shared" si="197"/>
        <v>1509.2059999999999</v>
      </c>
      <c r="AB1255" s="81">
        <f t="shared" si="198"/>
        <v>196.3477006</v>
      </c>
      <c r="AC1255">
        <f t="shared" si="199"/>
        <v>1.0000001044000109</v>
      </c>
      <c r="AD1255" s="49">
        <f t="shared" si="165"/>
        <v>785.39080239999998</v>
      </c>
      <c r="AE1255" s="3">
        <f t="shared" si="166"/>
        <v>20000</v>
      </c>
      <c r="AF1255" s="3">
        <f t="shared" si="167"/>
        <v>100000</v>
      </c>
      <c r="AG1255" s="2">
        <f t="shared" si="168"/>
        <v>0</v>
      </c>
      <c r="AH1255" s="49">
        <f t="shared" si="169"/>
        <v>0</v>
      </c>
      <c r="AI1255" s="49">
        <f t="shared" si="170"/>
        <v>3126.1933970733662</v>
      </c>
      <c r="AJ1255" s="27" cm="1">
        <f t="array" ref="AJ1255">INDEX(Archetypes!Q$8:Q$16,$G1255)</f>
        <v>1022</v>
      </c>
      <c r="AK1255" s="27" cm="1">
        <f t="array" ref="AK1255">INDEX(Archetypes!R$8:R$16,$G1255)</f>
        <v>1039</v>
      </c>
      <c r="AL1255" s="27" cm="1">
        <f t="array" ref="AL1255">INDEX(Archetypes!S$8:S$16,$G1255)</f>
        <v>1139</v>
      </c>
      <c r="AM1255" s="5">
        <f t="shared" si="200"/>
        <v>1039</v>
      </c>
      <c r="AN1255" s="5">
        <f t="shared" si="171"/>
        <v>4156</v>
      </c>
      <c r="AO1255" s="49">
        <f t="shared" si="172"/>
        <v>24159.584199473367</v>
      </c>
      <c r="AP1255" s="61" cm="1">
        <f t="array" ref="AP1255">INDEX(Archetypes!$K$8:$N$16,$G1255,$I$2+1+2*$H$2)</f>
        <v>12073</v>
      </c>
      <c r="AQ1255" s="41" cm="1">
        <f t="array" ref="AQ1255">INDEX(Archetypes!$O$8:$P$16,$G1255,$AB$2)</f>
        <v>50</v>
      </c>
      <c r="AR1255" s="4">
        <f t="shared" si="173"/>
        <v>12.348800000000001</v>
      </c>
      <c r="AS1255" s="5">
        <f t="shared" si="174"/>
        <v>617.44000000000005</v>
      </c>
      <c r="AT1255" s="8">
        <f t="shared" si="175"/>
        <v>454</v>
      </c>
      <c r="AU1255">
        <f t="shared" si="176"/>
        <v>1</v>
      </c>
      <c r="AV1255" s="49">
        <f t="shared" si="177"/>
        <v>2469.7600000000002</v>
      </c>
      <c r="AW1255" s="49">
        <f t="shared" si="178"/>
        <v>0</v>
      </c>
      <c r="AX1255" s="61">
        <f t="shared" si="179"/>
        <v>2345.4221279434969</v>
      </c>
      <c r="AY1255" s="27" cm="1">
        <f t="array" ref="AY1255">INDEX(Archetypes!T$8:T$16,$G1255)</f>
        <v>1012</v>
      </c>
      <c r="AZ1255" s="27" cm="1">
        <f t="array" ref="AZ1255">INDEX(Archetypes!U$8:U$16,$G1255)</f>
        <v>1497</v>
      </c>
      <c r="BA1255" s="27" cm="1">
        <f t="array" ref="BA1255">INDEX(Archetypes!V$8:V$16,$G1255)</f>
        <v>1668</v>
      </c>
      <c r="BB1255" s="5">
        <f t="shared" si="201"/>
        <v>1497</v>
      </c>
      <c r="BC1255" s="5">
        <f t="shared" si="180"/>
        <v>5988</v>
      </c>
      <c r="BD1255" s="60">
        <f t="shared" si="181"/>
        <v>22876.182127943495</v>
      </c>
      <c r="BE1255" s="28">
        <f t="shared" si="182"/>
        <v>-1283.402071529872</v>
      </c>
      <c r="BF1255" s="75">
        <f t="shared" si="183"/>
        <v>1.2371263423199998</v>
      </c>
      <c r="BG1255" s="75">
        <f t="shared" si="184"/>
        <v>4.2494399999999999</v>
      </c>
      <c r="BH1255" s="11">
        <f t="shared" si="203"/>
        <v>18279.280665648934</v>
      </c>
      <c r="BI1255" s="95">
        <f t="shared" si="204"/>
        <v>3</v>
      </c>
      <c r="BJ1255" t="b">
        <f t="shared" si="205"/>
        <v>0</v>
      </c>
      <c r="BK1255" s="43">
        <v>-7440.8157253097888</v>
      </c>
      <c r="BL1255" s="37">
        <f t="shared" si="188"/>
        <v>6157.4136537799168</v>
      </c>
    </row>
    <row r="1256" spans="1:64" x14ac:dyDescent="0.35">
      <c r="A1256" s="3">
        <v>5000</v>
      </c>
      <c r="D1256" s="6">
        <v>90</v>
      </c>
      <c r="E1256" s="6"/>
      <c r="F1256" s="6">
        <f t="shared" si="156"/>
        <v>150</v>
      </c>
      <c r="G1256" s="7">
        <v>6</v>
      </c>
      <c r="H1256" s="79" cm="1">
        <f t="array" ref="H1256">INDEX(Archetypes!$F$8:$F$16,$G1256)</f>
        <v>239.1</v>
      </c>
      <c r="I1256" s="7">
        <f t="shared" si="157"/>
        <v>1</v>
      </c>
      <c r="J1256" s="27" cm="1">
        <f t="array" ref="J1256">INDEX(Archetypes!$G$8:$H$16,$G1256,($H$2+1))+$N$2</f>
        <v>18581</v>
      </c>
      <c r="K1256" s="41" cm="1">
        <f t="array" ref="K1256">INDEX(Archetypes!$J$8:$J$16,$G1256)</f>
        <v>3.327</v>
      </c>
      <c r="L1256" s="24" cm="1">
        <f t="array" ref="L1256">INDEX(Archetypes!$I$8:$I$16,$G1256)</f>
        <v>72.380645161290317</v>
      </c>
      <c r="M1256" s="41">
        <f t="shared" si="189"/>
        <v>27.050999999999998</v>
      </c>
      <c r="N1256" s="84">
        <f t="shared" si="158"/>
        <v>0.37373250735359659</v>
      </c>
      <c r="O1256" s="41">
        <f t="shared" si="159"/>
        <v>27.050999999999998</v>
      </c>
      <c r="P1256" s="64">
        <f t="shared" si="202"/>
        <v>3.8644285714285713</v>
      </c>
      <c r="Q1256" s="80">
        <f t="shared" si="190"/>
        <v>3.8644285714285713</v>
      </c>
      <c r="R1256" s="80">
        <f t="shared" si="191"/>
        <v>0</v>
      </c>
      <c r="S1256" s="64">
        <f t="shared" si="192"/>
        <v>27.050999999999998</v>
      </c>
      <c r="T1256" s="64">
        <f t="shared" si="162"/>
        <v>0</v>
      </c>
      <c r="U1256" s="64">
        <f t="shared" si="193"/>
        <v>0</v>
      </c>
      <c r="V1256" s="80">
        <f t="shared" si="194"/>
        <v>1</v>
      </c>
      <c r="W1256" s="80">
        <f t="shared" si="195"/>
        <v>0</v>
      </c>
      <c r="X1256" s="80">
        <f t="shared" si="196"/>
        <v>0</v>
      </c>
      <c r="Y1256" s="4">
        <f t="shared" si="163"/>
        <v>13.01</v>
      </c>
      <c r="Z1256" s="4">
        <f t="shared" si="164"/>
        <v>3.910429816651638</v>
      </c>
      <c r="AA1256" s="64">
        <f t="shared" si="197"/>
        <v>1502.855</v>
      </c>
      <c r="AB1256" s="81">
        <f t="shared" si="198"/>
        <v>195.5214355</v>
      </c>
      <c r="AC1256">
        <f t="shared" si="199"/>
        <v>1.0000002830000803</v>
      </c>
      <c r="AD1256" s="49">
        <f t="shared" si="165"/>
        <v>782.08574199999998</v>
      </c>
      <c r="AE1256" s="3">
        <f t="shared" si="166"/>
        <v>20000</v>
      </c>
      <c r="AF1256" s="3">
        <f t="shared" si="167"/>
        <v>100000</v>
      </c>
      <c r="AG1256" s="2">
        <f t="shared" si="168"/>
        <v>0</v>
      </c>
      <c r="AH1256" s="49">
        <f t="shared" si="169"/>
        <v>0</v>
      </c>
      <c r="AI1256" s="49">
        <f t="shared" si="170"/>
        <v>3609.7315132376475</v>
      </c>
      <c r="AJ1256" s="27" cm="1">
        <f t="array" ref="AJ1256">INDEX(Archetypes!Q$8:Q$16,$G1256)</f>
        <v>1022</v>
      </c>
      <c r="AK1256" s="27" cm="1">
        <f t="array" ref="AK1256">INDEX(Archetypes!R$8:R$16,$G1256)</f>
        <v>1039</v>
      </c>
      <c r="AL1256" s="27" cm="1">
        <f t="array" ref="AL1256">INDEX(Archetypes!S$8:S$16,$G1256)</f>
        <v>1139</v>
      </c>
      <c r="AM1256" s="5">
        <f t="shared" si="200"/>
        <v>1039</v>
      </c>
      <c r="AN1256" s="5">
        <f t="shared" si="171"/>
        <v>4156</v>
      </c>
      <c r="AO1256" s="49">
        <f t="shared" si="172"/>
        <v>27128.817255237645</v>
      </c>
      <c r="AP1256" s="61" cm="1">
        <f t="array" ref="AP1256">INDEX(Archetypes!$K$8:$N$16,$G1256,$I$2+1+2*$H$2)</f>
        <v>14065</v>
      </c>
      <c r="AQ1256" s="41" cm="1">
        <f t="array" ref="AQ1256">INDEX(Archetypes!$O$8:$P$16,$G1256,$AB$2)</f>
        <v>50</v>
      </c>
      <c r="AR1256" s="4">
        <f t="shared" si="173"/>
        <v>12.348800000000001</v>
      </c>
      <c r="AS1256" s="5">
        <f t="shared" si="174"/>
        <v>617.44000000000005</v>
      </c>
      <c r="AT1256" s="8">
        <f t="shared" si="175"/>
        <v>454</v>
      </c>
      <c r="AU1256">
        <f t="shared" si="176"/>
        <v>1</v>
      </c>
      <c r="AV1256" s="49">
        <f t="shared" si="177"/>
        <v>2469.7600000000002</v>
      </c>
      <c r="AW1256" s="49">
        <f t="shared" si="178"/>
        <v>0</v>
      </c>
      <c r="AX1256" s="61">
        <f t="shared" si="179"/>
        <v>2732.408036902616</v>
      </c>
      <c r="AY1256" s="27" cm="1">
        <f t="array" ref="AY1256">INDEX(Archetypes!T$8:T$16,$G1256)</f>
        <v>1012</v>
      </c>
      <c r="AZ1256" s="27" cm="1">
        <f t="array" ref="AZ1256">INDEX(Archetypes!U$8:U$16,$G1256)</f>
        <v>1497</v>
      </c>
      <c r="BA1256" s="27" cm="1">
        <f t="array" ref="BA1256">INDEX(Archetypes!V$8:V$16,$G1256)</f>
        <v>1668</v>
      </c>
      <c r="BB1256" s="5">
        <f t="shared" si="201"/>
        <v>1497</v>
      </c>
      <c r="BC1256" s="5">
        <f t="shared" si="180"/>
        <v>5988</v>
      </c>
      <c r="BD1256" s="60">
        <f t="shared" si="181"/>
        <v>25255.168036902618</v>
      </c>
      <c r="BE1256" s="28">
        <f t="shared" si="182"/>
        <v>-1873.6492183350274</v>
      </c>
      <c r="BF1256" s="75">
        <f t="shared" si="183"/>
        <v>1.2319203006000001</v>
      </c>
      <c r="BG1256" s="75">
        <f t="shared" si="184"/>
        <v>4.2494399999999999</v>
      </c>
      <c r="BH1256" s="11">
        <f t="shared" si="203"/>
        <v>18279.280665648934</v>
      </c>
      <c r="BI1256" s="95">
        <f t="shared" si="204"/>
        <v>3</v>
      </c>
      <c r="BJ1256" t="b">
        <f t="shared" si="205"/>
        <v>0</v>
      </c>
      <c r="BK1256" s="43">
        <v>-9596.2926265695278</v>
      </c>
      <c r="BL1256" s="37">
        <f t="shared" si="188"/>
        <v>7722.6434082345004</v>
      </c>
    </row>
    <row r="1257" spans="1:64" x14ac:dyDescent="0.35">
      <c r="A1257" s="3">
        <v>5000</v>
      </c>
      <c r="D1257" s="6">
        <v>90</v>
      </c>
      <c r="E1257" s="6"/>
      <c r="F1257" s="6">
        <f t="shared" si="156"/>
        <v>150</v>
      </c>
      <c r="G1257" s="7">
        <v>7</v>
      </c>
      <c r="H1257" s="79" cm="1">
        <f t="array" ref="H1257">INDEX(Archetypes!$F$8:$F$16,$G1257)</f>
        <v>262.60000000000002</v>
      </c>
      <c r="I1257" s="7">
        <f t="shared" si="157"/>
        <v>1</v>
      </c>
      <c r="J1257" s="27" cm="1">
        <f t="array" ref="J1257">INDEX(Archetypes!$G$8:$H$16,$G1257,($H$2+1))+$N$2</f>
        <v>22881</v>
      </c>
      <c r="K1257" s="41" cm="1">
        <f t="array" ref="K1257">INDEX(Archetypes!$J$8:$J$16,$G1257)</f>
        <v>3.2349999999999999</v>
      </c>
      <c r="L1257" s="24" cm="1">
        <f t="array" ref="L1257">INDEX(Archetypes!$I$8:$I$16,$G1257)</f>
        <v>81.644444444444446</v>
      </c>
      <c r="M1257" s="41">
        <f t="shared" si="189"/>
        <v>27.821000000000002</v>
      </c>
      <c r="N1257" s="84">
        <f t="shared" si="158"/>
        <v>0.34075802939575395</v>
      </c>
      <c r="O1257" s="41">
        <f t="shared" si="159"/>
        <v>27.821000000000002</v>
      </c>
      <c r="P1257" s="64">
        <f t="shared" si="202"/>
        <v>3.9744285714285716</v>
      </c>
      <c r="Q1257" s="80">
        <f t="shared" si="190"/>
        <v>3.9744285714285716</v>
      </c>
      <c r="R1257" s="80">
        <f t="shared" si="191"/>
        <v>0</v>
      </c>
      <c r="S1257" s="64">
        <f t="shared" si="192"/>
        <v>27.821000000000002</v>
      </c>
      <c r="T1257" s="64">
        <f t="shared" si="162"/>
        <v>0</v>
      </c>
      <c r="U1257" s="64">
        <f t="shared" si="193"/>
        <v>0</v>
      </c>
      <c r="V1257" s="80">
        <f t="shared" si="194"/>
        <v>1</v>
      </c>
      <c r="W1257" s="80">
        <f t="shared" si="195"/>
        <v>0</v>
      </c>
      <c r="X1257" s="80">
        <f t="shared" si="196"/>
        <v>0</v>
      </c>
      <c r="Y1257" s="4">
        <f t="shared" si="163"/>
        <v>13.01</v>
      </c>
      <c r="Z1257" s="4">
        <f t="shared" si="164"/>
        <v>4.0216383307573418</v>
      </c>
      <c r="AA1257" s="64">
        <f t="shared" si="197"/>
        <v>1545.595</v>
      </c>
      <c r="AB1257" s="81">
        <f t="shared" si="198"/>
        <v>201.08190949999999</v>
      </c>
      <c r="AC1257">
        <f t="shared" si="199"/>
        <v>1.0000000350000011</v>
      </c>
      <c r="AD1257" s="49">
        <f t="shared" si="165"/>
        <v>804.32763799999998</v>
      </c>
      <c r="AE1257" s="3">
        <f t="shared" si="166"/>
        <v>20000</v>
      </c>
      <c r="AF1257" s="3">
        <f t="shared" si="167"/>
        <v>100000</v>
      </c>
      <c r="AG1257" s="2">
        <f t="shared" si="168"/>
        <v>0</v>
      </c>
      <c r="AH1257" s="49">
        <f t="shared" si="169"/>
        <v>0</v>
      </c>
      <c r="AI1257" s="49">
        <f t="shared" si="170"/>
        <v>4445.0926620951841</v>
      </c>
      <c r="AJ1257" s="27" cm="1">
        <f t="array" ref="AJ1257">INDEX(Archetypes!Q$8:Q$16,$G1257)</f>
        <v>1022</v>
      </c>
      <c r="AK1257" s="27" cm="1">
        <f t="array" ref="AK1257">INDEX(Archetypes!R$8:R$16,$G1257)</f>
        <v>1039</v>
      </c>
      <c r="AL1257" s="27" cm="1">
        <f t="array" ref="AL1257">INDEX(Archetypes!S$8:S$16,$G1257)</f>
        <v>1139</v>
      </c>
      <c r="AM1257" s="5">
        <f t="shared" si="200"/>
        <v>1039</v>
      </c>
      <c r="AN1257" s="5">
        <f t="shared" si="171"/>
        <v>4156</v>
      </c>
      <c r="AO1257" s="49">
        <f t="shared" si="172"/>
        <v>32286.420300095182</v>
      </c>
      <c r="AP1257" s="61" cm="1">
        <f t="array" ref="AP1257">INDEX(Archetypes!$K$8:$N$16,$G1257,$I$2+1+2*$H$2)</f>
        <v>17505</v>
      </c>
      <c r="AQ1257" s="41" cm="1">
        <f t="array" ref="AQ1257">INDEX(Archetypes!$O$8:$P$16,$G1257,$AB$2)</f>
        <v>50</v>
      </c>
      <c r="AR1257" s="4">
        <f t="shared" si="173"/>
        <v>12.348800000000001</v>
      </c>
      <c r="AS1257" s="5">
        <f t="shared" si="174"/>
        <v>617.44000000000005</v>
      </c>
      <c r="AT1257" s="8">
        <f t="shared" si="175"/>
        <v>454</v>
      </c>
      <c r="AU1257">
        <f t="shared" si="176"/>
        <v>1</v>
      </c>
      <c r="AV1257" s="49">
        <f t="shared" si="177"/>
        <v>2469.7600000000002</v>
      </c>
      <c r="AW1257" s="49">
        <f t="shared" si="178"/>
        <v>0</v>
      </c>
      <c r="AX1257" s="61">
        <f t="shared" si="179"/>
        <v>3400.6969559886452</v>
      </c>
      <c r="AY1257" s="27" cm="1">
        <f t="array" ref="AY1257">INDEX(Archetypes!T$8:T$16,$G1257)</f>
        <v>1012</v>
      </c>
      <c r="AZ1257" s="27" cm="1">
        <f t="array" ref="AZ1257">INDEX(Archetypes!U$8:U$16,$G1257)</f>
        <v>1497</v>
      </c>
      <c r="BA1257" s="27" cm="1">
        <f t="array" ref="BA1257">INDEX(Archetypes!V$8:V$16,$G1257)</f>
        <v>1668</v>
      </c>
      <c r="BB1257" s="5">
        <f t="shared" si="201"/>
        <v>1497</v>
      </c>
      <c r="BC1257" s="5">
        <f t="shared" si="180"/>
        <v>5988</v>
      </c>
      <c r="BD1257" s="60">
        <f t="shared" si="181"/>
        <v>29363.456955988648</v>
      </c>
      <c r="BE1257" s="28">
        <f t="shared" si="182"/>
        <v>-2922.9633441065344</v>
      </c>
      <c r="BF1257" s="75">
        <f t="shared" si="183"/>
        <v>1.2669551334</v>
      </c>
      <c r="BG1257" s="75">
        <f t="shared" si="184"/>
        <v>4.2494399999999999</v>
      </c>
      <c r="BH1257" s="11">
        <f t="shared" si="203"/>
        <v>18279.280665648934</v>
      </c>
      <c r="BI1257" s="95">
        <f t="shared" si="204"/>
        <v>3</v>
      </c>
      <c r="BJ1257" t="b">
        <f t="shared" si="205"/>
        <v>0</v>
      </c>
      <c r="BK1257" s="43">
        <v>-13376.28368662599</v>
      </c>
      <c r="BL1257" s="37">
        <f t="shared" si="188"/>
        <v>10453.320342519455</v>
      </c>
    </row>
    <row r="1258" spans="1:64" x14ac:dyDescent="0.35">
      <c r="A1258" s="3">
        <v>5000</v>
      </c>
      <c r="D1258" s="6">
        <v>90</v>
      </c>
      <c r="E1258" s="6"/>
      <c r="F1258" s="6">
        <f t="shared" si="156"/>
        <v>150</v>
      </c>
      <c r="G1258" s="7">
        <v>8</v>
      </c>
      <c r="H1258" s="79" cm="1">
        <f t="array" ref="H1258">INDEX(Archetypes!$F$8:$F$16,$G1258)</f>
        <v>285.8</v>
      </c>
      <c r="I1258" s="7">
        <f t="shared" si="157"/>
        <v>1</v>
      </c>
      <c r="J1258" s="27" cm="1">
        <f t="array" ref="J1258">INDEX(Archetypes!$G$8:$H$16,$G1258,($H$2+1))+$N$2</f>
        <v>26124</v>
      </c>
      <c r="K1258" s="41" cm="1">
        <f t="array" ref="K1258">INDEX(Archetypes!$J$8:$J$16,$G1258)</f>
        <v>3.2210000000000001</v>
      </c>
      <c r="L1258" s="24" cm="1">
        <f t="array" ref="L1258">INDEX(Archetypes!$I$8:$I$16,$G1258)</f>
        <v>90.076000000000008</v>
      </c>
      <c r="M1258" s="41">
        <f t="shared" si="189"/>
        <v>27.942</v>
      </c>
      <c r="N1258" s="84">
        <f t="shared" si="158"/>
        <v>0.31020471601758515</v>
      </c>
      <c r="O1258" s="41">
        <f t="shared" si="159"/>
        <v>27.942</v>
      </c>
      <c r="P1258" s="64">
        <f t="shared" si="202"/>
        <v>3.9917142857142855</v>
      </c>
      <c r="Q1258" s="80">
        <f t="shared" si="190"/>
        <v>3.9917142857142855</v>
      </c>
      <c r="R1258" s="80">
        <f t="shared" si="191"/>
        <v>0</v>
      </c>
      <c r="S1258" s="64">
        <f t="shared" si="192"/>
        <v>27.942</v>
      </c>
      <c r="T1258" s="64">
        <f t="shared" si="162"/>
        <v>0</v>
      </c>
      <c r="U1258" s="64">
        <f t="shared" si="193"/>
        <v>0</v>
      </c>
      <c r="V1258" s="80">
        <f t="shared" si="194"/>
        <v>1</v>
      </c>
      <c r="W1258" s="80">
        <f t="shared" si="195"/>
        <v>0</v>
      </c>
      <c r="X1258" s="80">
        <f t="shared" si="196"/>
        <v>0</v>
      </c>
      <c r="Y1258" s="4">
        <f t="shared" si="163"/>
        <v>13.01</v>
      </c>
      <c r="Z1258" s="4">
        <f t="shared" si="164"/>
        <v>4.0391182862465067</v>
      </c>
      <c r="AA1258" s="64">
        <f t="shared" si="197"/>
        <v>1552.3130000000001</v>
      </c>
      <c r="AB1258" s="81">
        <f t="shared" si="198"/>
        <v>201.9559213</v>
      </c>
      <c r="AC1258">
        <f t="shared" si="199"/>
        <v>0.99999996540000102</v>
      </c>
      <c r="AD1258" s="49">
        <f t="shared" si="165"/>
        <v>807.8236852</v>
      </c>
      <c r="AE1258" s="3">
        <f t="shared" si="166"/>
        <v>20000</v>
      </c>
      <c r="AF1258" s="3">
        <f t="shared" si="167"/>
        <v>100000</v>
      </c>
      <c r="AG1258" s="2">
        <f t="shared" si="168"/>
        <v>0</v>
      </c>
      <c r="AH1258" s="49">
        <f t="shared" si="169"/>
        <v>0</v>
      </c>
      <c r="AI1258" s="49">
        <f t="shared" si="170"/>
        <v>5075.110384361461</v>
      </c>
      <c r="AJ1258" s="27" cm="1">
        <f t="array" ref="AJ1258">INDEX(Archetypes!Q$8:Q$16,$G1258)</f>
        <v>1022</v>
      </c>
      <c r="AK1258" s="27" cm="1">
        <f t="array" ref="AK1258">INDEX(Archetypes!R$8:R$16,$G1258)</f>
        <v>1039</v>
      </c>
      <c r="AL1258" s="27" cm="1">
        <f t="array" ref="AL1258">INDEX(Archetypes!S$8:S$16,$G1258)</f>
        <v>1139</v>
      </c>
      <c r="AM1258" s="5">
        <f t="shared" si="200"/>
        <v>1039</v>
      </c>
      <c r="AN1258" s="5">
        <f t="shared" si="171"/>
        <v>4156</v>
      </c>
      <c r="AO1258" s="49">
        <f t="shared" si="172"/>
        <v>36162.934069561466</v>
      </c>
      <c r="AP1258" s="61" cm="1">
        <f t="array" ref="AP1258">INDEX(Archetypes!$K$8:$N$16,$G1258,$I$2+1+2*$H$2)</f>
        <v>20099</v>
      </c>
      <c r="AQ1258" s="41" cm="1">
        <f t="array" ref="AQ1258">INDEX(Archetypes!$O$8:$P$16,$G1258,$AB$2)</f>
        <v>50</v>
      </c>
      <c r="AR1258" s="4">
        <f t="shared" si="173"/>
        <v>12.348800000000001</v>
      </c>
      <c r="AS1258" s="5">
        <f t="shared" si="174"/>
        <v>617.44000000000005</v>
      </c>
      <c r="AT1258" s="8">
        <f t="shared" si="175"/>
        <v>454</v>
      </c>
      <c r="AU1258">
        <f t="shared" si="176"/>
        <v>1</v>
      </c>
      <c r="AV1258" s="49">
        <f t="shared" si="177"/>
        <v>2469.7600000000002</v>
      </c>
      <c r="AW1258" s="49">
        <f t="shared" si="178"/>
        <v>0</v>
      </c>
      <c r="AX1258" s="61">
        <f t="shared" si="179"/>
        <v>3904.6334257878193</v>
      </c>
      <c r="AY1258" s="27" cm="1">
        <f t="array" ref="AY1258">INDEX(Archetypes!T$8:T$16,$G1258)</f>
        <v>1012</v>
      </c>
      <c r="AZ1258" s="27" cm="1">
        <f t="array" ref="AZ1258">INDEX(Archetypes!U$8:U$16,$G1258)</f>
        <v>1497</v>
      </c>
      <c r="BA1258" s="27" cm="1">
        <f t="array" ref="BA1258">INDEX(Archetypes!V$8:V$16,$G1258)</f>
        <v>1668</v>
      </c>
      <c r="BB1258" s="5">
        <f t="shared" si="201"/>
        <v>1497</v>
      </c>
      <c r="BC1258" s="5">
        <f t="shared" si="180"/>
        <v>5988</v>
      </c>
      <c r="BD1258" s="60">
        <f t="shared" si="181"/>
        <v>32461.393425787821</v>
      </c>
      <c r="BE1258" s="28">
        <f t="shared" si="182"/>
        <v>-3701.5406437736456</v>
      </c>
      <c r="BF1258" s="75">
        <f t="shared" si="183"/>
        <v>1.2724620123600001</v>
      </c>
      <c r="BG1258" s="75">
        <f t="shared" si="184"/>
        <v>4.2494399999999999</v>
      </c>
      <c r="BH1258" s="11">
        <f t="shared" si="203"/>
        <v>18279.280665648934</v>
      </c>
      <c r="BI1258" s="95">
        <f t="shared" si="204"/>
        <v>3</v>
      </c>
      <c r="BJ1258" t="b">
        <f t="shared" si="205"/>
        <v>0</v>
      </c>
      <c r="BK1258" s="43">
        <v>-16199.588756065248</v>
      </c>
      <c r="BL1258" s="37">
        <f t="shared" si="188"/>
        <v>12498.048112291603</v>
      </c>
    </row>
    <row r="1259" spans="1:64" x14ac:dyDescent="0.35">
      <c r="A1259" s="3">
        <v>5000</v>
      </c>
      <c r="D1259" s="6">
        <v>90</v>
      </c>
      <c r="E1259" s="6"/>
      <c r="F1259" s="6">
        <f t="shared" si="156"/>
        <v>150</v>
      </c>
      <c r="G1259" s="7">
        <v>9</v>
      </c>
      <c r="H1259" s="79" cm="1">
        <f t="array" ref="H1259">INDEX(Archetypes!$F$8:$F$16,$G1259)</f>
        <v>312.60000000000002</v>
      </c>
      <c r="I1259" s="7">
        <f t="shared" si="157"/>
        <v>1</v>
      </c>
      <c r="J1259" s="27" cm="1">
        <f t="array" ref="J1259">INDEX(Archetypes!$G$8:$H$16,$G1259,($H$2+1))+$N$2</f>
        <v>27151</v>
      </c>
      <c r="K1259" s="41" cm="1">
        <f t="array" ref="K1259">INDEX(Archetypes!$J$8:$J$16,$G1259)</f>
        <v>3.1960000000000002</v>
      </c>
      <c r="L1259" s="24" cm="1">
        <f t="array" ref="L1259">INDEX(Archetypes!$I$8:$I$16,$G1259)</f>
        <v>98.868750000000006</v>
      </c>
      <c r="M1259" s="41">
        <f t="shared" si="189"/>
        <v>28.16</v>
      </c>
      <c r="N1259" s="84">
        <f t="shared" si="158"/>
        <v>0.28482204943422468</v>
      </c>
      <c r="O1259" s="41">
        <f t="shared" si="159"/>
        <v>28.16</v>
      </c>
      <c r="P1259" s="64">
        <f t="shared" si="202"/>
        <v>4.0228571428571431</v>
      </c>
      <c r="Q1259" s="80">
        <f t="shared" si="190"/>
        <v>4.0228571428571431</v>
      </c>
      <c r="R1259" s="80">
        <f t="shared" si="191"/>
        <v>0</v>
      </c>
      <c r="S1259" s="64">
        <f t="shared" si="192"/>
        <v>28.160000000000004</v>
      </c>
      <c r="T1259" s="64">
        <f t="shared" si="162"/>
        <v>0</v>
      </c>
      <c r="U1259" s="64">
        <f t="shared" si="193"/>
        <v>-3.5527136788005009E-15</v>
      </c>
      <c r="V1259" s="80">
        <f t="shared" si="194"/>
        <v>1.0000000000000002</v>
      </c>
      <c r="W1259" s="80">
        <f t="shared" si="195"/>
        <v>0</v>
      </c>
      <c r="X1259" s="80">
        <f t="shared" si="196"/>
        <v>-1.261617073437678E-16</v>
      </c>
      <c r="Y1259" s="4">
        <f t="shared" si="163"/>
        <v>13.009999999999996</v>
      </c>
      <c r="Z1259" s="4">
        <f t="shared" si="164"/>
        <v>4.0707133917396732</v>
      </c>
      <c r="AA1259" s="64">
        <f t="shared" si="197"/>
        <v>1564.4559999999999</v>
      </c>
      <c r="AB1259" s="81">
        <f t="shared" si="198"/>
        <v>203.53572559999992</v>
      </c>
      <c r="AC1259">
        <f t="shared" si="199"/>
        <v>0.9999997248000756</v>
      </c>
      <c r="AD1259" s="49">
        <f t="shared" si="165"/>
        <v>814.14290239999968</v>
      </c>
      <c r="AE1259" s="3">
        <f t="shared" si="166"/>
        <v>20000</v>
      </c>
      <c r="AF1259" s="3">
        <f t="shared" si="167"/>
        <v>100000</v>
      </c>
      <c r="AG1259" s="2">
        <f t="shared" si="168"/>
        <v>0</v>
      </c>
      <c r="AH1259" s="49">
        <f t="shared" si="169"/>
        <v>0</v>
      </c>
      <c r="AI1259" s="49">
        <f t="shared" si="170"/>
        <v>5274.6257099141794</v>
      </c>
      <c r="AJ1259" s="27" cm="1">
        <f t="array" ref="AJ1259">INDEX(Archetypes!Q$8:Q$16,$G1259)</f>
        <v>1022</v>
      </c>
      <c r="AK1259" s="27" cm="1">
        <f t="array" ref="AK1259">INDEX(Archetypes!R$8:R$16,$G1259)</f>
        <v>1039</v>
      </c>
      <c r="AL1259" s="27" cm="1">
        <f t="array" ref="AL1259">INDEX(Archetypes!S$8:S$16,$G1259)</f>
        <v>1139</v>
      </c>
      <c r="AM1259" s="5">
        <f t="shared" si="200"/>
        <v>1039</v>
      </c>
      <c r="AN1259" s="5">
        <f t="shared" si="171"/>
        <v>4156</v>
      </c>
      <c r="AO1259" s="49">
        <f t="shared" si="172"/>
        <v>37395.768612314176</v>
      </c>
      <c r="AP1259" s="61" cm="1">
        <f t="array" ref="AP1259">INDEX(Archetypes!$K$8:$N$16,$G1259,$I$2+1+2*$H$2)</f>
        <v>20920</v>
      </c>
      <c r="AQ1259" s="41" cm="1">
        <f t="array" ref="AQ1259">INDEX(Archetypes!$O$8:$P$16,$G1259,$AB$2)</f>
        <v>50</v>
      </c>
      <c r="AR1259" s="4">
        <f t="shared" si="173"/>
        <v>12.348800000000001</v>
      </c>
      <c r="AS1259" s="5">
        <f t="shared" si="174"/>
        <v>617.44000000000005</v>
      </c>
      <c r="AT1259" s="8">
        <f t="shared" si="175"/>
        <v>454</v>
      </c>
      <c r="AU1259">
        <f t="shared" si="176"/>
        <v>1</v>
      </c>
      <c r="AV1259" s="49">
        <f t="shared" si="177"/>
        <v>2469.7600000000002</v>
      </c>
      <c r="AW1259" s="49">
        <f t="shared" si="178"/>
        <v>0</v>
      </c>
      <c r="AX1259" s="61">
        <f t="shared" si="179"/>
        <v>4064.1291242092234</v>
      </c>
      <c r="AY1259" s="27" cm="1">
        <f t="array" ref="AY1259">INDEX(Archetypes!T$8:T$16,$G1259)</f>
        <v>1012</v>
      </c>
      <c r="AZ1259" s="27" cm="1">
        <f t="array" ref="AZ1259">INDEX(Archetypes!U$8:U$16,$G1259)</f>
        <v>1497</v>
      </c>
      <c r="BA1259" s="27" cm="1">
        <f t="array" ref="BA1259">INDEX(Archetypes!V$8:V$16,$G1259)</f>
        <v>1668</v>
      </c>
      <c r="BB1259" s="5">
        <f t="shared" si="201"/>
        <v>1497</v>
      </c>
      <c r="BC1259" s="5">
        <f t="shared" si="180"/>
        <v>5988</v>
      </c>
      <c r="BD1259" s="60">
        <f t="shared" si="181"/>
        <v>33441.889124209221</v>
      </c>
      <c r="BE1259" s="28">
        <f t="shared" si="182"/>
        <v>-3953.8794881049544</v>
      </c>
      <c r="BF1259" s="75">
        <f t="shared" si="183"/>
        <v>1.2824158723200001</v>
      </c>
      <c r="BG1259" s="75">
        <f t="shared" si="184"/>
        <v>4.2494399999999999</v>
      </c>
      <c r="BH1259" s="11">
        <f t="shared" si="203"/>
        <v>18279.280665648934</v>
      </c>
      <c r="BI1259" s="95">
        <f t="shared" si="204"/>
        <v>3</v>
      </c>
      <c r="BJ1259" t="b">
        <f t="shared" si="205"/>
        <v>0</v>
      </c>
      <c r="BK1259" s="43">
        <v>-17104.105159767234</v>
      </c>
      <c r="BL1259" s="37">
        <f t="shared" si="188"/>
        <v>13150.22567166228</v>
      </c>
    </row>
    <row r="1260" spans="1:64" x14ac:dyDescent="0.35">
      <c r="A1260" s="3">
        <v>5000</v>
      </c>
      <c r="D1260" s="6">
        <v>105</v>
      </c>
      <c r="E1260" s="6"/>
      <c r="F1260" s="6">
        <f t="shared" si="156"/>
        <v>175</v>
      </c>
      <c r="G1260" s="7">
        <v>4</v>
      </c>
      <c r="H1260" s="79" cm="1">
        <f t="array" ref="H1260">INDEX(Archetypes!$F$8:$F$16,$G1260)</f>
        <v>188.9</v>
      </c>
      <c r="I1260" s="7">
        <f t="shared" si="157"/>
        <v>1</v>
      </c>
      <c r="J1260" s="27" cm="1">
        <f t="array" ref="J1260">INDEX(Archetypes!$G$8:$H$16,$G1260,($H$2+1))+$N$2</f>
        <v>14619</v>
      </c>
      <c r="K1260" s="41" cm="1">
        <f t="array" ref="K1260">INDEX(Archetypes!$J$8:$J$16,$G1260)</f>
        <v>3.3879999999999999</v>
      </c>
      <c r="L1260" s="24" cm="1">
        <f t="array" ref="L1260">INDEX(Archetypes!$I$8:$I$16,$G1260)</f>
        <v>57.854166666666664</v>
      </c>
      <c r="M1260" s="41">
        <f t="shared" si="189"/>
        <v>30.992000000000001</v>
      </c>
      <c r="N1260" s="84">
        <f t="shared" si="158"/>
        <v>0.5356917536910335</v>
      </c>
      <c r="O1260" s="41">
        <f t="shared" si="159"/>
        <v>30.992000000000001</v>
      </c>
      <c r="P1260" s="64">
        <f t="shared" si="202"/>
        <v>4.4274285714285719</v>
      </c>
      <c r="Q1260" s="80">
        <f t="shared" si="190"/>
        <v>4.4274285714285719</v>
      </c>
      <c r="R1260" s="80">
        <f t="shared" si="191"/>
        <v>0</v>
      </c>
      <c r="S1260" s="64">
        <f t="shared" si="192"/>
        <v>30.992000000000004</v>
      </c>
      <c r="T1260" s="64">
        <f t="shared" si="162"/>
        <v>0</v>
      </c>
      <c r="U1260" s="64">
        <f t="shared" si="193"/>
        <v>-3.5527136788005009E-15</v>
      </c>
      <c r="V1260" s="80">
        <f t="shared" si="194"/>
        <v>1.0000000000000002</v>
      </c>
      <c r="W1260" s="80">
        <f t="shared" si="195"/>
        <v>0</v>
      </c>
      <c r="X1260" s="80">
        <f t="shared" si="196"/>
        <v>-1.1463324983223094E-16</v>
      </c>
      <c r="Y1260" s="4">
        <f t="shared" si="163"/>
        <v>13.009999999999998</v>
      </c>
      <c r="Z1260" s="4">
        <f t="shared" si="164"/>
        <v>3.8400236127508851</v>
      </c>
      <c r="AA1260" s="64">
        <f t="shared" si="197"/>
        <v>1475.797</v>
      </c>
      <c r="AB1260" s="81">
        <f t="shared" si="198"/>
        <v>192.00118969999997</v>
      </c>
      <c r="AC1260">
        <f t="shared" si="199"/>
        <v>0.99999995280000231</v>
      </c>
      <c r="AD1260" s="49">
        <f t="shared" si="165"/>
        <v>768.00475879999988</v>
      </c>
      <c r="AE1260" s="3">
        <f t="shared" si="166"/>
        <v>20000</v>
      </c>
      <c r="AF1260" s="3">
        <f t="shared" si="167"/>
        <v>100000</v>
      </c>
      <c r="AG1260" s="2">
        <f t="shared" si="168"/>
        <v>0</v>
      </c>
      <c r="AH1260" s="49">
        <f t="shared" si="169"/>
        <v>0</v>
      </c>
      <c r="AI1260" s="49">
        <f t="shared" si="170"/>
        <v>2840.0336360810056</v>
      </c>
      <c r="AJ1260" s="27" cm="1">
        <f t="array" ref="AJ1260">INDEX(Archetypes!Q$8:Q$16,$G1260)</f>
        <v>1022</v>
      </c>
      <c r="AK1260" s="27" cm="1">
        <f t="array" ref="AK1260">INDEX(Archetypes!R$8:R$16,$G1260)</f>
        <v>1039</v>
      </c>
      <c r="AL1260" s="27" cm="1">
        <f t="array" ref="AL1260">INDEX(Archetypes!S$8:S$16,$G1260)</f>
        <v>1139</v>
      </c>
      <c r="AM1260" s="5">
        <f t="shared" si="200"/>
        <v>1039</v>
      </c>
      <c r="AN1260" s="5">
        <f t="shared" si="171"/>
        <v>4156</v>
      </c>
      <c r="AO1260" s="49">
        <f t="shared" si="172"/>
        <v>22383.038394881005</v>
      </c>
      <c r="AP1260" s="61" cm="1">
        <f t="array" ref="AP1260">INDEX(Archetypes!$K$8:$N$16,$G1260,$I$2+1+2*$H$2)</f>
        <v>10895</v>
      </c>
      <c r="AQ1260" s="41" cm="1">
        <f t="array" ref="AQ1260">INDEX(Archetypes!$O$8:$P$16,$G1260,$AB$2)</f>
        <v>50</v>
      </c>
      <c r="AR1260" s="4">
        <f t="shared" si="173"/>
        <v>12.348800000000001</v>
      </c>
      <c r="AS1260" s="5">
        <f t="shared" si="174"/>
        <v>617.44000000000005</v>
      </c>
      <c r="AT1260" s="8">
        <f t="shared" si="175"/>
        <v>454</v>
      </c>
      <c r="AU1260">
        <f t="shared" si="176"/>
        <v>1</v>
      </c>
      <c r="AV1260" s="49">
        <f t="shared" si="177"/>
        <v>2469.7600000000002</v>
      </c>
      <c r="AW1260" s="49">
        <f t="shared" si="178"/>
        <v>0</v>
      </c>
      <c r="AX1260" s="61">
        <f t="shared" si="179"/>
        <v>2116.5720271634555</v>
      </c>
      <c r="AY1260" s="27" cm="1">
        <f t="array" ref="AY1260">INDEX(Archetypes!T$8:T$16,$G1260)</f>
        <v>1012</v>
      </c>
      <c r="AZ1260" s="27" cm="1">
        <f t="array" ref="AZ1260">INDEX(Archetypes!U$8:U$16,$G1260)</f>
        <v>1497</v>
      </c>
      <c r="BA1260" s="27" cm="1">
        <f t="array" ref="BA1260">INDEX(Archetypes!V$8:V$16,$G1260)</f>
        <v>1668</v>
      </c>
      <c r="BB1260" s="5">
        <f t="shared" si="201"/>
        <v>1497</v>
      </c>
      <c r="BC1260" s="5">
        <f t="shared" si="180"/>
        <v>5988</v>
      </c>
      <c r="BD1260" s="60">
        <f t="shared" si="181"/>
        <v>21469.332027163455</v>
      </c>
      <c r="BE1260" s="28">
        <f t="shared" si="182"/>
        <v>-913.70636771755017</v>
      </c>
      <c r="BF1260" s="75">
        <f t="shared" si="183"/>
        <v>1.2097403168400001</v>
      </c>
      <c r="BG1260" s="75">
        <f t="shared" si="184"/>
        <v>4.2494399999999999</v>
      </c>
      <c r="BH1260" s="11">
        <f t="shared" si="203"/>
        <v>22383.038394881005</v>
      </c>
      <c r="BI1260" s="95">
        <f t="shared" si="204"/>
        <v>4</v>
      </c>
      <c r="BJ1260" t="b">
        <f t="shared" si="205"/>
        <v>1</v>
      </c>
      <c r="BK1260" s="43">
        <v>-6127.6396882374538</v>
      </c>
      <c r="BL1260" s="37">
        <f t="shared" si="188"/>
        <v>5213.9333205199036</v>
      </c>
    </row>
    <row r="1261" spans="1:64" x14ac:dyDescent="0.35">
      <c r="A1261" s="3">
        <v>5000</v>
      </c>
      <c r="D1261" s="6">
        <v>105</v>
      </c>
      <c r="E1261" s="6"/>
      <c r="F1261" s="6">
        <f t="shared" si="156"/>
        <v>175</v>
      </c>
      <c r="G1261" s="7">
        <v>5</v>
      </c>
      <c r="H1261" s="79" cm="1">
        <f t="array" ref="H1261">INDEX(Archetypes!$F$8:$F$16,$G1261)</f>
        <v>213.7</v>
      </c>
      <c r="I1261" s="7">
        <f t="shared" si="157"/>
        <v>1</v>
      </c>
      <c r="J1261" s="27" cm="1">
        <f t="array" ref="J1261">INDEX(Archetypes!$G$8:$H$16,$G1261,($H$2+1))+$N$2</f>
        <v>16092</v>
      </c>
      <c r="K1261" s="41" cm="1">
        <f t="array" ref="K1261">INDEX(Archetypes!$J$8:$J$16,$G1261)</f>
        <v>3.3130000000000002</v>
      </c>
      <c r="L1261" s="24" cm="1">
        <f t="array" ref="L1261">INDEX(Archetypes!$I$8:$I$16,$G1261)</f>
        <v>65.243478260869566</v>
      </c>
      <c r="M1261" s="41">
        <f t="shared" si="189"/>
        <v>31.693000000000001</v>
      </c>
      <c r="N1261" s="84">
        <f t="shared" si="158"/>
        <v>0.4857650273224044</v>
      </c>
      <c r="O1261" s="41">
        <f t="shared" si="159"/>
        <v>31.693000000000001</v>
      </c>
      <c r="P1261" s="64">
        <f t="shared" si="202"/>
        <v>4.527571428571429</v>
      </c>
      <c r="Q1261" s="80">
        <f t="shared" si="190"/>
        <v>4.527571428571429</v>
      </c>
      <c r="R1261" s="80">
        <f t="shared" si="191"/>
        <v>0</v>
      </c>
      <c r="S1261" s="64">
        <f t="shared" si="192"/>
        <v>31.693000000000005</v>
      </c>
      <c r="T1261" s="64">
        <f t="shared" si="162"/>
        <v>0</v>
      </c>
      <c r="U1261" s="64">
        <f t="shared" si="193"/>
        <v>-3.5527136788005009E-15</v>
      </c>
      <c r="V1261" s="80">
        <f t="shared" si="194"/>
        <v>1.0000000000000002</v>
      </c>
      <c r="W1261" s="80">
        <f t="shared" si="195"/>
        <v>0</v>
      </c>
      <c r="X1261" s="80">
        <f t="shared" si="196"/>
        <v>-1.1209774015714829E-16</v>
      </c>
      <c r="Y1261" s="4">
        <f t="shared" si="163"/>
        <v>13.009999999999998</v>
      </c>
      <c r="Z1261" s="4">
        <f t="shared" si="164"/>
        <v>3.9269544219740409</v>
      </c>
      <c r="AA1261" s="64">
        <f t="shared" si="197"/>
        <v>1509.2059999999999</v>
      </c>
      <c r="AB1261" s="81">
        <f t="shared" si="198"/>
        <v>196.34770059999994</v>
      </c>
      <c r="AC1261">
        <f t="shared" si="199"/>
        <v>1.0000001044000111</v>
      </c>
      <c r="AD1261" s="49">
        <f t="shared" si="165"/>
        <v>785.39080239999976</v>
      </c>
      <c r="AE1261" s="3">
        <f t="shared" si="166"/>
        <v>20000</v>
      </c>
      <c r="AF1261" s="3">
        <f t="shared" si="167"/>
        <v>100000</v>
      </c>
      <c r="AG1261" s="2">
        <f t="shared" si="168"/>
        <v>0</v>
      </c>
      <c r="AH1261" s="49">
        <f t="shared" si="169"/>
        <v>0</v>
      </c>
      <c r="AI1261" s="49">
        <f t="shared" si="170"/>
        <v>3126.1933970733662</v>
      </c>
      <c r="AJ1261" s="27" cm="1">
        <f t="array" ref="AJ1261">INDEX(Archetypes!Q$8:Q$16,$G1261)</f>
        <v>1022</v>
      </c>
      <c r="AK1261" s="27" cm="1">
        <f t="array" ref="AK1261">INDEX(Archetypes!R$8:R$16,$G1261)</f>
        <v>1039</v>
      </c>
      <c r="AL1261" s="27" cm="1">
        <f t="array" ref="AL1261">INDEX(Archetypes!S$8:S$16,$G1261)</f>
        <v>1139</v>
      </c>
      <c r="AM1261" s="5">
        <f t="shared" si="200"/>
        <v>1039</v>
      </c>
      <c r="AN1261" s="5">
        <f t="shared" si="171"/>
        <v>4156</v>
      </c>
      <c r="AO1261" s="49">
        <f t="shared" si="172"/>
        <v>24159.584199473367</v>
      </c>
      <c r="AP1261" s="61" cm="1">
        <f t="array" ref="AP1261">INDEX(Archetypes!$K$8:$N$16,$G1261,$I$2+1+2*$H$2)</f>
        <v>12073</v>
      </c>
      <c r="AQ1261" s="41" cm="1">
        <f t="array" ref="AQ1261">INDEX(Archetypes!$O$8:$P$16,$G1261,$AB$2)</f>
        <v>50</v>
      </c>
      <c r="AR1261" s="4">
        <f t="shared" si="173"/>
        <v>12.348800000000001</v>
      </c>
      <c r="AS1261" s="5">
        <f t="shared" si="174"/>
        <v>617.44000000000005</v>
      </c>
      <c r="AT1261" s="8">
        <f t="shared" si="175"/>
        <v>454</v>
      </c>
      <c r="AU1261">
        <f t="shared" si="176"/>
        <v>1</v>
      </c>
      <c r="AV1261" s="49">
        <f t="shared" si="177"/>
        <v>2469.7600000000002</v>
      </c>
      <c r="AW1261" s="49">
        <f t="shared" si="178"/>
        <v>0</v>
      </c>
      <c r="AX1261" s="61">
        <f t="shared" si="179"/>
        <v>2345.4221279434969</v>
      </c>
      <c r="AY1261" s="27" cm="1">
        <f t="array" ref="AY1261">INDEX(Archetypes!T$8:T$16,$G1261)</f>
        <v>1012</v>
      </c>
      <c r="AZ1261" s="27" cm="1">
        <f t="array" ref="AZ1261">INDEX(Archetypes!U$8:U$16,$G1261)</f>
        <v>1497</v>
      </c>
      <c r="BA1261" s="27" cm="1">
        <f t="array" ref="BA1261">INDEX(Archetypes!V$8:V$16,$G1261)</f>
        <v>1668</v>
      </c>
      <c r="BB1261" s="5">
        <f t="shared" si="201"/>
        <v>1497</v>
      </c>
      <c r="BC1261" s="5">
        <f t="shared" si="180"/>
        <v>5988</v>
      </c>
      <c r="BD1261" s="60">
        <f t="shared" si="181"/>
        <v>22876.182127943495</v>
      </c>
      <c r="BE1261" s="28">
        <f t="shared" si="182"/>
        <v>-1283.402071529872</v>
      </c>
      <c r="BF1261" s="75">
        <f t="shared" si="183"/>
        <v>1.2371263423200001</v>
      </c>
      <c r="BG1261" s="75">
        <f t="shared" si="184"/>
        <v>4.2494399999999999</v>
      </c>
      <c r="BH1261" s="11">
        <f t="shared" si="203"/>
        <v>22383.038394881005</v>
      </c>
      <c r="BI1261" s="95">
        <f t="shared" si="204"/>
        <v>4</v>
      </c>
      <c r="BJ1261" t="b">
        <f t="shared" si="205"/>
        <v>0</v>
      </c>
      <c r="BK1261" s="43">
        <v>-7440.8157253097888</v>
      </c>
      <c r="BL1261" s="37">
        <f t="shared" si="188"/>
        <v>6157.4136537799168</v>
      </c>
    </row>
    <row r="1262" spans="1:64" x14ac:dyDescent="0.35">
      <c r="A1262" s="3">
        <v>5000</v>
      </c>
      <c r="D1262" s="6">
        <v>105</v>
      </c>
      <c r="E1262" s="6"/>
      <c r="F1262" s="6">
        <f t="shared" si="156"/>
        <v>175</v>
      </c>
      <c r="G1262" s="7">
        <v>6</v>
      </c>
      <c r="H1262" s="79" cm="1">
        <f t="array" ref="H1262">INDEX(Archetypes!$F$8:$F$16,$G1262)</f>
        <v>239.1</v>
      </c>
      <c r="I1262" s="7">
        <f t="shared" si="157"/>
        <v>1</v>
      </c>
      <c r="J1262" s="27" cm="1">
        <f t="array" ref="J1262">INDEX(Archetypes!$G$8:$H$16,$G1262,($H$2+1))+$N$2</f>
        <v>18581</v>
      </c>
      <c r="K1262" s="41" cm="1">
        <f t="array" ref="K1262">INDEX(Archetypes!$J$8:$J$16,$G1262)</f>
        <v>3.327</v>
      </c>
      <c r="L1262" s="24" cm="1">
        <f t="array" ref="L1262">INDEX(Archetypes!$I$8:$I$16,$G1262)</f>
        <v>72.380645161290317</v>
      </c>
      <c r="M1262" s="41">
        <f t="shared" si="189"/>
        <v>31.56</v>
      </c>
      <c r="N1262" s="84">
        <f t="shared" si="158"/>
        <v>0.43602816650325343</v>
      </c>
      <c r="O1262" s="41">
        <f t="shared" si="159"/>
        <v>31.56</v>
      </c>
      <c r="P1262" s="64">
        <f t="shared" si="202"/>
        <v>4.508571428571428</v>
      </c>
      <c r="Q1262" s="80">
        <f t="shared" si="190"/>
        <v>4.508571428571428</v>
      </c>
      <c r="R1262" s="80">
        <f t="shared" si="191"/>
        <v>0</v>
      </c>
      <c r="S1262" s="64">
        <f t="shared" si="192"/>
        <v>31.559999999999995</v>
      </c>
      <c r="T1262" s="64">
        <f t="shared" si="162"/>
        <v>0</v>
      </c>
      <c r="U1262" s="64">
        <f t="shared" si="193"/>
        <v>3.5527136788005009E-15</v>
      </c>
      <c r="V1262" s="80">
        <f t="shared" si="194"/>
        <v>0.99999999999999989</v>
      </c>
      <c r="W1262" s="80">
        <f t="shared" si="195"/>
        <v>0</v>
      </c>
      <c r="X1262" s="80">
        <f t="shared" si="196"/>
        <v>1.1257014191383084E-16</v>
      </c>
      <c r="Y1262" s="4">
        <f t="shared" si="163"/>
        <v>13.010000000000003</v>
      </c>
      <c r="Z1262" s="4">
        <f t="shared" si="164"/>
        <v>3.9104298166516394</v>
      </c>
      <c r="AA1262" s="64">
        <f t="shared" si="197"/>
        <v>1502.855</v>
      </c>
      <c r="AB1262" s="81">
        <f t="shared" si="198"/>
        <v>195.52143550000005</v>
      </c>
      <c r="AC1262">
        <f t="shared" si="199"/>
        <v>1.0000002830000803</v>
      </c>
      <c r="AD1262" s="49">
        <f t="shared" si="165"/>
        <v>782.08574200000021</v>
      </c>
      <c r="AE1262" s="3">
        <f t="shared" si="166"/>
        <v>20000</v>
      </c>
      <c r="AF1262" s="3">
        <f t="shared" si="167"/>
        <v>100000</v>
      </c>
      <c r="AG1262" s="2">
        <f t="shared" si="168"/>
        <v>0</v>
      </c>
      <c r="AH1262" s="49">
        <f t="shared" si="169"/>
        <v>0</v>
      </c>
      <c r="AI1262" s="49">
        <f t="shared" si="170"/>
        <v>3609.7315132376475</v>
      </c>
      <c r="AJ1262" s="27" cm="1">
        <f t="array" ref="AJ1262">INDEX(Archetypes!Q$8:Q$16,$G1262)</f>
        <v>1022</v>
      </c>
      <c r="AK1262" s="27" cm="1">
        <f t="array" ref="AK1262">INDEX(Archetypes!R$8:R$16,$G1262)</f>
        <v>1039</v>
      </c>
      <c r="AL1262" s="27" cm="1">
        <f t="array" ref="AL1262">INDEX(Archetypes!S$8:S$16,$G1262)</f>
        <v>1139</v>
      </c>
      <c r="AM1262" s="5">
        <f t="shared" si="200"/>
        <v>1039</v>
      </c>
      <c r="AN1262" s="5">
        <f t="shared" si="171"/>
        <v>4156</v>
      </c>
      <c r="AO1262" s="49">
        <f t="shared" si="172"/>
        <v>27128.817255237645</v>
      </c>
      <c r="AP1262" s="61" cm="1">
        <f t="array" ref="AP1262">INDEX(Archetypes!$K$8:$N$16,$G1262,$I$2+1+2*$H$2)</f>
        <v>14065</v>
      </c>
      <c r="AQ1262" s="41" cm="1">
        <f t="array" ref="AQ1262">INDEX(Archetypes!$O$8:$P$16,$G1262,$AB$2)</f>
        <v>50</v>
      </c>
      <c r="AR1262" s="4">
        <f t="shared" si="173"/>
        <v>12.348800000000001</v>
      </c>
      <c r="AS1262" s="5">
        <f t="shared" si="174"/>
        <v>617.44000000000005</v>
      </c>
      <c r="AT1262" s="8">
        <f t="shared" si="175"/>
        <v>454</v>
      </c>
      <c r="AU1262">
        <f t="shared" si="176"/>
        <v>1</v>
      </c>
      <c r="AV1262" s="49">
        <f t="shared" si="177"/>
        <v>2469.7600000000002</v>
      </c>
      <c r="AW1262" s="49">
        <f t="shared" si="178"/>
        <v>0</v>
      </c>
      <c r="AX1262" s="61">
        <f t="shared" si="179"/>
        <v>2732.408036902616</v>
      </c>
      <c r="AY1262" s="27" cm="1">
        <f t="array" ref="AY1262">INDEX(Archetypes!T$8:T$16,$G1262)</f>
        <v>1012</v>
      </c>
      <c r="AZ1262" s="27" cm="1">
        <f t="array" ref="AZ1262">INDEX(Archetypes!U$8:U$16,$G1262)</f>
        <v>1497</v>
      </c>
      <c r="BA1262" s="27" cm="1">
        <f t="array" ref="BA1262">INDEX(Archetypes!V$8:V$16,$G1262)</f>
        <v>1668</v>
      </c>
      <c r="BB1262" s="5">
        <f t="shared" si="201"/>
        <v>1497</v>
      </c>
      <c r="BC1262" s="5">
        <f t="shared" si="180"/>
        <v>5988</v>
      </c>
      <c r="BD1262" s="60">
        <f t="shared" si="181"/>
        <v>25255.168036902618</v>
      </c>
      <c r="BE1262" s="28">
        <f t="shared" si="182"/>
        <v>-1873.6492183350274</v>
      </c>
      <c r="BF1262" s="75">
        <f t="shared" si="183"/>
        <v>1.2319203006000001</v>
      </c>
      <c r="BG1262" s="75">
        <f t="shared" si="184"/>
        <v>4.2494399999999999</v>
      </c>
      <c r="BH1262" s="11">
        <f t="shared" si="203"/>
        <v>22383.038394881005</v>
      </c>
      <c r="BI1262" s="95">
        <f t="shared" si="204"/>
        <v>4</v>
      </c>
      <c r="BJ1262" t="b">
        <f t="shared" si="205"/>
        <v>0</v>
      </c>
      <c r="BK1262" s="43">
        <v>-9596.2926265695278</v>
      </c>
      <c r="BL1262" s="37">
        <f t="shared" si="188"/>
        <v>7722.6434082345004</v>
      </c>
    </row>
    <row r="1263" spans="1:64" x14ac:dyDescent="0.35">
      <c r="A1263" s="3">
        <v>5000</v>
      </c>
      <c r="D1263" s="6">
        <v>105</v>
      </c>
      <c r="E1263" s="6"/>
      <c r="F1263" s="6">
        <f t="shared" si="156"/>
        <v>175</v>
      </c>
      <c r="G1263" s="7">
        <v>7</v>
      </c>
      <c r="H1263" s="79" cm="1">
        <f t="array" ref="H1263">INDEX(Archetypes!$F$8:$F$16,$G1263)</f>
        <v>262.60000000000002</v>
      </c>
      <c r="I1263" s="7">
        <f t="shared" si="157"/>
        <v>1</v>
      </c>
      <c r="J1263" s="27" cm="1">
        <f t="array" ref="J1263">INDEX(Archetypes!$G$8:$H$16,$G1263,($H$2+1))+$N$2</f>
        <v>22881</v>
      </c>
      <c r="K1263" s="41" cm="1">
        <f t="array" ref="K1263">INDEX(Archetypes!$J$8:$J$16,$G1263)</f>
        <v>3.2349999999999999</v>
      </c>
      <c r="L1263" s="24" cm="1">
        <f t="array" ref="L1263">INDEX(Archetypes!$I$8:$I$16,$G1263)</f>
        <v>81.644444444444446</v>
      </c>
      <c r="M1263" s="41">
        <f t="shared" si="189"/>
        <v>32.457000000000001</v>
      </c>
      <c r="N1263" s="84">
        <f t="shared" si="158"/>
        <v>0.39754082743603703</v>
      </c>
      <c r="O1263" s="41">
        <f t="shared" si="159"/>
        <v>32.457000000000001</v>
      </c>
      <c r="P1263" s="64">
        <f t="shared" si="202"/>
        <v>4.6367142857142856</v>
      </c>
      <c r="Q1263" s="80">
        <f t="shared" si="190"/>
        <v>4.6367142857142856</v>
      </c>
      <c r="R1263" s="80">
        <f t="shared" si="191"/>
        <v>0</v>
      </c>
      <c r="S1263" s="64">
        <f t="shared" si="192"/>
        <v>32.457000000000001</v>
      </c>
      <c r="T1263" s="64">
        <f t="shared" si="162"/>
        <v>0</v>
      </c>
      <c r="U1263" s="64">
        <f t="shared" si="193"/>
        <v>0</v>
      </c>
      <c r="V1263" s="80">
        <f t="shared" si="194"/>
        <v>1</v>
      </c>
      <c r="W1263" s="80">
        <f t="shared" si="195"/>
        <v>0</v>
      </c>
      <c r="X1263" s="80">
        <f t="shared" si="196"/>
        <v>0</v>
      </c>
      <c r="Y1263" s="4">
        <f t="shared" si="163"/>
        <v>13.01</v>
      </c>
      <c r="Z1263" s="4">
        <f t="shared" si="164"/>
        <v>4.0216383307573418</v>
      </c>
      <c r="AA1263" s="64">
        <f t="shared" si="197"/>
        <v>1545.595</v>
      </c>
      <c r="AB1263" s="81">
        <f t="shared" si="198"/>
        <v>201.08190949999999</v>
      </c>
      <c r="AC1263">
        <f t="shared" si="199"/>
        <v>1.0000000350000011</v>
      </c>
      <c r="AD1263" s="49">
        <f t="shared" si="165"/>
        <v>804.32763799999998</v>
      </c>
      <c r="AE1263" s="3">
        <f t="shared" si="166"/>
        <v>20000</v>
      </c>
      <c r="AF1263" s="3">
        <f t="shared" si="167"/>
        <v>100000</v>
      </c>
      <c r="AG1263" s="2">
        <f t="shared" si="168"/>
        <v>0</v>
      </c>
      <c r="AH1263" s="49">
        <f t="shared" si="169"/>
        <v>0</v>
      </c>
      <c r="AI1263" s="49">
        <f t="shared" si="170"/>
        <v>4445.0926620951841</v>
      </c>
      <c r="AJ1263" s="27" cm="1">
        <f t="array" ref="AJ1263">INDEX(Archetypes!Q$8:Q$16,$G1263)</f>
        <v>1022</v>
      </c>
      <c r="AK1263" s="27" cm="1">
        <f t="array" ref="AK1263">INDEX(Archetypes!R$8:R$16,$G1263)</f>
        <v>1039</v>
      </c>
      <c r="AL1263" s="27" cm="1">
        <f t="array" ref="AL1263">INDEX(Archetypes!S$8:S$16,$G1263)</f>
        <v>1139</v>
      </c>
      <c r="AM1263" s="5">
        <f t="shared" si="200"/>
        <v>1039</v>
      </c>
      <c r="AN1263" s="5">
        <f t="shared" si="171"/>
        <v>4156</v>
      </c>
      <c r="AO1263" s="49">
        <f t="shared" si="172"/>
        <v>32286.420300095182</v>
      </c>
      <c r="AP1263" s="61" cm="1">
        <f t="array" ref="AP1263">INDEX(Archetypes!$K$8:$N$16,$G1263,$I$2+1+2*$H$2)</f>
        <v>17505</v>
      </c>
      <c r="AQ1263" s="41" cm="1">
        <f t="array" ref="AQ1263">INDEX(Archetypes!$O$8:$P$16,$G1263,$AB$2)</f>
        <v>50</v>
      </c>
      <c r="AR1263" s="4">
        <f t="shared" si="173"/>
        <v>12.348800000000001</v>
      </c>
      <c r="AS1263" s="5">
        <f t="shared" si="174"/>
        <v>617.44000000000005</v>
      </c>
      <c r="AT1263" s="8">
        <f t="shared" si="175"/>
        <v>454</v>
      </c>
      <c r="AU1263">
        <f t="shared" si="176"/>
        <v>1</v>
      </c>
      <c r="AV1263" s="49">
        <f t="shared" si="177"/>
        <v>2469.7600000000002</v>
      </c>
      <c r="AW1263" s="49">
        <f t="shared" si="178"/>
        <v>0</v>
      </c>
      <c r="AX1263" s="61">
        <f t="shared" si="179"/>
        <v>3400.6969559886452</v>
      </c>
      <c r="AY1263" s="27" cm="1">
        <f t="array" ref="AY1263">INDEX(Archetypes!T$8:T$16,$G1263)</f>
        <v>1012</v>
      </c>
      <c r="AZ1263" s="27" cm="1">
        <f t="array" ref="AZ1263">INDEX(Archetypes!U$8:U$16,$G1263)</f>
        <v>1497</v>
      </c>
      <c r="BA1263" s="27" cm="1">
        <f t="array" ref="BA1263">INDEX(Archetypes!V$8:V$16,$G1263)</f>
        <v>1668</v>
      </c>
      <c r="BB1263" s="5">
        <f t="shared" si="201"/>
        <v>1497</v>
      </c>
      <c r="BC1263" s="5">
        <f t="shared" si="180"/>
        <v>5988</v>
      </c>
      <c r="BD1263" s="60">
        <f t="shared" si="181"/>
        <v>29363.456955988648</v>
      </c>
      <c r="BE1263" s="28">
        <f t="shared" si="182"/>
        <v>-2922.9633441065344</v>
      </c>
      <c r="BF1263" s="75">
        <f t="shared" si="183"/>
        <v>1.2669551334</v>
      </c>
      <c r="BG1263" s="75">
        <f t="shared" si="184"/>
        <v>4.2494399999999999</v>
      </c>
      <c r="BH1263" s="11">
        <f t="shared" si="203"/>
        <v>22383.038394881005</v>
      </c>
      <c r="BI1263" s="95">
        <f t="shared" si="204"/>
        <v>4</v>
      </c>
      <c r="BJ1263" t="b">
        <f t="shared" si="205"/>
        <v>0</v>
      </c>
      <c r="BK1263" s="43">
        <v>-13376.28368662599</v>
      </c>
      <c r="BL1263" s="37">
        <f t="shared" si="188"/>
        <v>10453.320342519455</v>
      </c>
    </row>
    <row r="1264" spans="1:64" x14ac:dyDescent="0.35">
      <c r="A1264" s="3">
        <v>5000</v>
      </c>
      <c r="D1264" s="6">
        <v>105</v>
      </c>
      <c r="E1264" s="6"/>
      <c r="F1264" s="6">
        <f t="shared" si="156"/>
        <v>175</v>
      </c>
      <c r="G1264" s="7">
        <v>8</v>
      </c>
      <c r="H1264" s="79" cm="1">
        <f t="array" ref="H1264">INDEX(Archetypes!$F$8:$F$16,$G1264)</f>
        <v>285.8</v>
      </c>
      <c r="I1264" s="7">
        <f t="shared" si="157"/>
        <v>1</v>
      </c>
      <c r="J1264" s="27" cm="1">
        <f t="array" ref="J1264">INDEX(Archetypes!$G$8:$H$16,$G1264,($H$2+1))+$N$2</f>
        <v>26124</v>
      </c>
      <c r="K1264" s="41" cm="1">
        <f t="array" ref="K1264">INDEX(Archetypes!$J$8:$J$16,$G1264)</f>
        <v>3.2210000000000001</v>
      </c>
      <c r="L1264" s="24" cm="1">
        <f t="array" ref="L1264">INDEX(Archetypes!$I$8:$I$16,$G1264)</f>
        <v>90.076000000000008</v>
      </c>
      <c r="M1264" s="41">
        <f t="shared" si="189"/>
        <v>32.598999999999997</v>
      </c>
      <c r="N1264" s="84">
        <f t="shared" si="158"/>
        <v>0.36190550202051597</v>
      </c>
      <c r="O1264" s="41">
        <f t="shared" si="159"/>
        <v>32.598999999999997</v>
      </c>
      <c r="P1264" s="64">
        <f t="shared" si="202"/>
        <v>4.6569999999999991</v>
      </c>
      <c r="Q1264" s="80">
        <f t="shared" si="190"/>
        <v>4.6569999999999991</v>
      </c>
      <c r="R1264" s="80">
        <f t="shared" si="191"/>
        <v>0</v>
      </c>
      <c r="S1264" s="64">
        <f t="shared" si="192"/>
        <v>32.598999999999997</v>
      </c>
      <c r="T1264" s="64">
        <f t="shared" si="162"/>
        <v>0</v>
      </c>
      <c r="U1264" s="64">
        <f t="shared" si="193"/>
        <v>0</v>
      </c>
      <c r="V1264" s="80">
        <f t="shared" si="194"/>
        <v>1</v>
      </c>
      <c r="W1264" s="80">
        <f t="shared" si="195"/>
        <v>0</v>
      </c>
      <c r="X1264" s="80">
        <f t="shared" si="196"/>
        <v>0</v>
      </c>
      <c r="Y1264" s="4">
        <f t="shared" si="163"/>
        <v>13.01</v>
      </c>
      <c r="Z1264" s="4">
        <f t="shared" si="164"/>
        <v>4.0391182862465067</v>
      </c>
      <c r="AA1264" s="64">
        <f t="shared" si="197"/>
        <v>1552.3130000000001</v>
      </c>
      <c r="AB1264" s="81">
        <f t="shared" si="198"/>
        <v>201.9559213</v>
      </c>
      <c r="AC1264">
        <f t="shared" si="199"/>
        <v>0.99999996540000102</v>
      </c>
      <c r="AD1264" s="49">
        <f t="shared" si="165"/>
        <v>807.8236852</v>
      </c>
      <c r="AE1264" s="3">
        <f t="shared" si="166"/>
        <v>20000</v>
      </c>
      <c r="AF1264" s="3">
        <f t="shared" si="167"/>
        <v>100000</v>
      </c>
      <c r="AG1264" s="2">
        <f t="shared" si="168"/>
        <v>0</v>
      </c>
      <c r="AH1264" s="49">
        <f t="shared" si="169"/>
        <v>0</v>
      </c>
      <c r="AI1264" s="49">
        <f t="shared" si="170"/>
        <v>5075.110384361461</v>
      </c>
      <c r="AJ1264" s="27" cm="1">
        <f t="array" ref="AJ1264">INDEX(Archetypes!Q$8:Q$16,$G1264)</f>
        <v>1022</v>
      </c>
      <c r="AK1264" s="27" cm="1">
        <f t="array" ref="AK1264">INDEX(Archetypes!R$8:R$16,$G1264)</f>
        <v>1039</v>
      </c>
      <c r="AL1264" s="27" cm="1">
        <f t="array" ref="AL1264">INDEX(Archetypes!S$8:S$16,$G1264)</f>
        <v>1139</v>
      </c>
      <c r="AM1264" s="5">
        <f t="shared" si="200"/>
        <v>1039</v>
      </c>
      <c r="AN1264" s="5">
        <f t="shared" si="171"/>
        <v>4156</v>
      </c>
      <c r="AO1264" s="49">
        <f t="shared" si="172"/>
        <v>36162.934069561466</v>
      </c>
      <c r="AP1264" s="61" cm="1">
        <f t="array" ref="AP1264">INDEX(Archetypes!$K$8:$N$16,$G1264,$I$2+1+2*$H$2)</f>
        <v>20099</v>
      </c>
      <c r="AQ1264" s="41" cm="1">
        <f t="array" ref="AQ1264">INDEX(Archetypes!$O$8:$P$16,$G1264,$AB$2)</f>
        <v>50</v>
      </c>
      <c r="AR1264" s="4">
        <f t="shared" si="173"/>
        <v>12.348800000000001</v>
      </c>
      <c r="AS1264" s="5">
        <f t="shared" si="174"/>
        <v>617.44000000000005</v>
      </c>
      <c r="AT1264" s="8">
        <f t="shared" si="175"/>
        <v>454</v>
      </c>
      <c r="AU1264">
        <f t="shared" si="176"/>
        <v>1</v>
      </c>
      <c r="AV1264" s="49">
        <f t="shared" si="177"/>
        <v>2469.7600000000002</v>
      </c>
      <c r="AW1264" s="49">
        <f t="shared" si="178"/>
        <v>0</v>
      </c>
      <c r="AX1264" s="61">
        <f t="shared" si="179"/>
        <v>3904.6334257878193</v>
      </c>
      <c r="AY1264" s="27" cm="1">
        <f t="array" ref="AY1264">INDEX(Archetypes!T$8:T$16,$G1264)</f>
        <v>1012</v>
      </c>
      <c r="AZ1264" s="27" cm="1">
        <f t="array" ref="AZ1264">INDEX(Archetypes!U$8:U$16,$G1264)</f>
        <v>1497</v>
      </c>
      <c r="BA1264" s="27" cm="1">
        <f t="array" ref="BA1264">INDEX(Archetypes!V$8:V$16,$G1264)</f>
        <v>1668</v>
      </c>
      <c r="BB1264" s="5">
        <f t="shared" si="201"/>
        <v>1497</v>
      </c>
      <c r="BC1264" s="5">
        <f t="shared" si="180"/>
        <v>5988</v>
      </c>
      <c r="BD1264" s="60">
        <f t="shared" si="181"/>
        <v>32461.393425787821</v>
      </c>
      <c r="BE1264" s="28">
        <f t="shared" si="182"/>
        <v>-3701.5406437736456</v>
      </c>
      <c r="BF1264" s="75">
        <f t="shared" si="183"/>
        <v>1.2724620123600001</v>
      </c>
      <c r="BG1264" s="75">
        <f t="shared" si="184"/>
        <v>4.2494399999999999</v>
      </c>
      <c r="BH1264" s="11">
        <f t="shared" si="203"/>
        <v>22383.038394881005</v>
      </c>
      <c r="BI1264" s="95">
        <f t="shared" si="204"/>
        <v>4</v>
      </c>
      <c r="BJ1264" t="b">
        <f t="shared" si="205"/>
        <v>0</v>
      </c>
      <c r="BK1264" s="43">
        <v>-16199.588756065248</v>
      </c>
      <c r="BL1264" s="37">
        <f t="shared" si="188"/>
        <v>12498.048112291603</v>
      </c>
    </row>
    <row r="1265" spans="1:64" x14ac:dyDescent="0.35">
      <c r="A1265" s="3">
        <v>5000</v>
      </c>
      <c r="D1265" s="6">
        <v>105</v>
      </c>
      <c r="E1265" s="6"/>
      <c r="F1265" s="6">
        <f t="shared" si="156"/>
        <v>175</v>
      </c>
      <c r="G1265" s="7">
        <v>9</v>
      </c>
      <c r="H1265" s="79" cm="1">
        <f t="array" ref="H1265">INDEX(Archetypes!$F$8:$F$16,$G1265)</f>
        <v>312.60000000000002</v>
      </c>
      <c r="I1265" s="7">
        <f t="shared" si="157"/>
        <v>1</v>
      </c>
      <c r="J1265" s="27" cm="1">
        <f t="array" ref="J1265">INDEX(Archetypes!$G$8:$H$16,$G1265,($H$2+1))+$N$2</f>
        <v>27151</v>
      </c>
      <c r="K1265" s="41" cm="1">
        <f t="array" ref="K1265">INDEX(Archetypes!$J$8:$J$16,$G1265)</f>
        <v>3.1960000000000002</v>
      </c>
      <c r="L1265" s="24" cm="1">
        <f t="array" ref="L1265">INDEX(Archetypes!$I$8:$I$16,$G1265)</f>
        <v>98.868750000000006</v>
      </c>
      <c r="M1265" s="41">
        <f t="shared" si="189"/>
        <v>32.853999999999999</v>
      </c>
      <c r="N1265" s="84">
        <f t="shared" si="158"/>
        <v>0.3322991339528415</v>
      </c>
      <c r="O1265" s="41">
        <f t="shared" si="159"/>
        <v>32.853999999999999</v>
      </c>
      <c r="P1265" s="64">
        <f t="shared" si="202"/>
        <v>4.6934285714285711</v>
      </c>
      <c r="Q1265" s="80">
        <f t="shared" si="190"/>
        <v>4.6934285714285711</v>
      </c>
      <c r="R1265" s="80">
        <f t="shared" si="191"/>
        <v>0</v>
      </c>
      <c r="S1265" s="64">
        <f t="shared" si="192"/>
        <v>32.853999999999999</v>
      </c>
      <c r="T1265" s="64">
        <f t="shared" si="162"/>
        <v>0</v>
      </c>
      <c r="U1265" s="64">
        <f t="shared" si="193"/>
        <v>0</v>
      </c>
      <c r="V1265" s="80">
        <f t="shared" si="194"/>
        <v>1</v>
      </c>
      <c r="W1265" s="80">
        <f t="shared" si="195"/>
        <v>0</v>
      </c>
      <c r="X1265" s="80">
        <f t="shared" si="196"/>
        <v>0</v>
      </c>
      <c r="Y1265" s="4">
        <f t="shared" si="163"/>
        <v>13.01</v>
      </c>
      <c r="Z1265" s="4">
        <f t="shared" si="164"/>
        <v>4.0707133917396741</v>
      </c>
      <c r="AA1265" s="64">
        <f t="shared" si="197"/>
        <v>1564.4559999999999</v>
      </c>
      <c r="AB1265" s="81">
        <f t="shared" si="198"/>
        <v>203.53572559999998</v>
      </c>
      <c r="AC1265">
        <f t="shared" si="199"/>
        <v>0.99999972480007582</v>
      </c>
      <c r="AD1265" s="49">
        <f t="shared" si="165"/>
        <v>814.14290239999991</v>
      </c>
      <c r="AE1265" s="3">
        <f t="shared" si="166"/>
        <v>20000</v>
      </c>
      <c r="AF1265" s="3">
        <f t="shared" si="167"/>
        <v>100000</v>
      </c>
      <c r="AG1265" s="2">
        <f t="shared" si="168"/>
        <v>0</v>
      </c>
      <c r="AH1265" s="49">
        <f t="shared" si="169"/>
        <v>0</v>
      </c>
      <c r="AI1265" s="49">
        <f t="shared" si="170"/>
        <v>5274.6257099141794</v>
      </c>
      <c r="AJ1265" s="27" cm="1">
        <f t="array" ref="AJ1265">INDEX(Archetypes!Q$8:Q$16,$G1265)</f>
        <v>1022</v>
      </c>
      <c r="AK1265" s="27" cm="1">
        <f t="array" ref="AK1265">INDEX(Archetypes!R$8:R$16,$G1265)</f>
        <v>1039</v>
      </c>
      <c r="AL1265" s="27" cm="1">
        <f t="array" ref="AL1265">INDEX(Archetypes!S$8:S$16,$G1265)</f>
        <v>1139</v>
      </c>
      <c r="AM1265" s="5">
        <f t="shared" si="200"/>
        <v>1039</v>
      </c>
      <c r="AN1265" s="5">
        <f t="shared" si="171"/>
        <v>4156</v>
      </c>
      <c r="AO1265" s="49">
        <f t="shared" si="172"/>
        <v>37395.768612314176</v>
      </c>
      <c r="AP1265" s="61" cm="1">
        <f t="array" ref="AP1265">INDEX(Archetypes!$K$8:$N$16,$G1265,$I$2+1+2*$H$2)</f>
        <v>20920</v>
      </c>
      <c r="AQ1265" s="41" cm="1">
        <f t="array" ref="AQ1265">INDEX(Archetypes!$O$8:$P$16,$G1265,$AB$2)</f>
        <v>50</v>
      </c>
      <c r="AR1265" s="4">
        <f t="shared" si="173"/>
        <v>12.348800000000001</v>
      </c>
      <c r="AS1265" s="5">
        <f t="shared" si="174"/>
        <v>617.44000000000005</v>
      </c>
      <c r="AT1265" s="8">
        <f t="shared" si="175"/>
        <v>454</v>
      </c>
      <c r="AU1265">
        <f t="shared" si="176"/>
        <v>1</v>
      </c>
      <c r="AV1265" s="49">
        <f t="shared" si="177"/>
        <v>2469.7600000000002</v>
      </c>
      <c r="AW1265" s="49">
        <f t="shared" si="178"/>
        <v>0</v>
      </c>
      <c r="AX1265" s="61">
        <f t="shared" si="179"/>
        <v>4064.1291242092234</v>
      </c>
      <c r="AY1265" s="27" cm="1">
        <f t="array" ref="AY1265">INDEX(Archetypes!T$8:T$16,$G1265)</f>
        <v>1012</v>
      </c>
      <c r="AZ1265" s="27" cm="1">
        <f t="array" ref="AZ1265">INDEX(Archetypes!U$8:U$16,$G1265)</f>
        <v>1497</v>
      </c>
      <c r="BA1265" s="27" cm="1">
        <f t="array" ref="BA1265">INDEX(Archetypes!V$8:V$16,$G1265)</f>
        <v>1668</v>
      </c>
      <c r="BB1265" s="5">
        <f t="shared" si="201"/>
        <v>1497</v>
      </c>
      <c r="BC1265" s="5">
        <f t="shared" si="180"/>
        <v>5988</v>
      </c>
      <c r="BD1265" s="60">
        <f t="shared" si="181"/>
        <v>33441.889124209221</v>
      </c>
      <c r="BE1265" s="28">
        <f t="shared" si="182"/>
        <v>-3953.8794881049544</v>
      </c>
      <c r="BF1265" s="75">
        <f t="shared" si="183"/>
        <v>1.2824158723199999</v>
      </c>
      <c r="BG1265" s="75">
        <f t="shared" si="184"/>
        <v>4.2494399999999999</v>
      </c>
      <c r="BH1265" s="11">
        <f t="shared" si="203"/>
        <v>22383.038394881005</v>
      </c>
      <c r="BI1265" s="95">
        <f t="shared" si="204"/>
        <v>4</v>
      </c>
      <c r="BJ1265" t="b">
        <f t="shared" si="205"/>
        <v>0</v>
      </c>
      <c r="BK1265" s="43">
        <v>-17104.105159767234</v>
      </c>
      <c r="BL1265" s="37">
        <f t="shared" si="188"/>
        <v>13150.22567166228</v>
      </c>
    </row>
    <row r="1266" spans="1:64" x14ac:dyDescent="0.35">
      <c r="A1266" s="3">
        <v>5000</v>
      </c>
      <c r="D1266" s="6">
        <v>120</v>
      </c>
      <c r="E1266" s="6"/>
      <c r="F1266" s="6">
        <f t="shared" si="156"/>
        <v>200</v>
      </c>
      <c r="G1266" s="7">
        <v>5</v>
      </c>
      <c r="H1266" s="79" cm="1">
        <f t="array" ref="H1266">INDEX(Archetypes!$F$8:$F$16,$G1266)</f>
        <v>213.7</v>
      </c>
      <c r="I1266" s="7">
        <f t="shared" si="157"/>
        <v>1</v>
      </c>
      <c r="J1266" s="27" cm="1">
        <f t="array" ref="J1266">INDEX(Archetypes!$G$8:$H$16,$G1266,($H$2+1))+$N$2</f>
        <v>16092</v>
      </c>
      <c r="K1266" s="41" cm="1">
        <f t="array" ref="K1266">INDEX(Archetypes!$J$8:$J$16,$G1266)</f>
        <v>3.3130000000000002</v>
      </c>
      <c r="L1266" s="24" cm="1">
        <f t="array" ref="L1266">INDEX(Archetypes!$I$8:$I$16,$G1266)</f>
        <v>65.243478260869566</v>
      </c>
      <c r="M1266" s="41">
        <f t="shared" si="189"/>
        <v>36.220999999999997</v>
      </c>
      <c r="N1266" s="84">
        <f t="shared" si="158"/>
        <v>0.55516660002665597</v>
      </c>
      <c r="O1266" s="41">
        <f t="shared" si="159"/>
        <v>36.220999999999997</v>
      </c>
      <c r="P1266" s="64">
        <f t="shared" si="202"/>
        <v>5.1744285714285709</v>
      </c>
      <c r="Q1266" s="80">
        <f t="shared" si="190"/>
        <v>5.1744285714285709</v>
      </c>
      <c r="R1266" s="80">
        <f t="shared" si="191"/>
        <v>0</v>
      </c>
      <c r="S1266" s="64">
        <f t="shared" si="192"/>
        <v>36.220999999999997</v>
      </c>
      <c r="T1266" s="64">
        <f t="shared" si="162"/>
        <v>0</v>
      </c>
      <c r="U1266" s="64">
        <f t="shared" si="193"/>
        <v>0</v>
      </c>
      <c r="V1266" s="80">
        <f t="shared" si="194"/>
        <v>1</v>
      </c>
      <c r="W1266" s="80">
        <f t="shared" si="195"/>
        <v>0</v>
      </c>
      <c r="X1266" s="80">
        <f t="shared" si="196"/>
        <v>0</v>
      </c>
      <c r="Y1266" s="4">
        <f t="shared" si="163"/>
        <v>13.01</v>
      </c>
      <c r="Z1266" s="4">
        <f t="shared" si="164"/>
        <v>3.9269544219740413</v>
      </c>
      <c r="AA1266" s="64">
        <f t="shared" si="197"/>
        <v>1509.2059999999999</v>
      </c>
      <c r="AB1266" s="81">
        <f t="shared" si="198"/>
        <v>196.3477006</v>
      </c>
      <c r="AC1266">
        <f t="shared" si="199"/>
        <v>1.0000001044000109</v>
      </c>
      <c r="AD1266" s="49">
        <f t="shared" si="165"/>
        <v>785.39080239999998</v>
      </c>
      <c r="AE1266" s="3">
        <f t="shared" si="166"/>
        <v>20000</v>
      </c>
      <c r="AF1266" s="3">
        <f t="shared" si="167"/>
        <v>100000</v>
      </c>
      <c r="AG1266" s="2">
        <f t="shared" si="168"/>
        <v>0</v>
      </c>
      <c r="AH1266" s="49">
        <f t="shared" si="169"/>
        <v>0</v>
      </c>
      <c r="AI1266" s="49">
        <f t="shared" si="170"/>
        <v>3126.1933970733662</v>
      </c>
      <c r="AJ1266" s="27" cm="1">
        <f t="array" ref="AJ1266">INDEX(Archetypes!Q$8:Q$16,$G1266)</f>
        <v>1022</v>
      </c>
      <c r="AK1266" s="27" cm="1">
        <f t="array" ref="AK1266">INDEX(Archetypes!R$8:R$16,$G1266)</f>
        <v>1039</v>
      </c>
      <c r="AL1266" s="27" cm="1">
        <f t="array" ref="AL1266">INDEX(Archetypes!S$8:S$16,$G1266)</f>
        <v>1139</v>
      </c>
      <c r="AM1266" s="5">
        <f t="shared" si="200"/>
        <v>1039</v>
      </c>
      <c r="AN1266" s="5">
        <f t="shared" si="171"/>
        <v>4156</v>
      </c>
      <c r="AO1266" s="49">
        <f t="shared" si="172"/>
        <v>24159.584199473367</v>
      </c>
      <c r="AP1266" s="61" cm="1">
        <f t="array" ref="AP1266">INDEX(Archetypes!$K$8:$N$16,$G1266,$I$2+1+2*$H$2)</f>
        <v>12073</v>
      </c>
      <c r="AQ1266" s="41" cm="1">
        <f t="array" ref="AQ1266">INDEX(Archetypes!$O$8:$P$16,$G1266,$AB$2)</f>
        <v>50</v>
      </c>
      <c r="AR1266" s="4">
        <f t="shared" si="173"/>
        <v>12.348800000000001</v>
      </c>
      <c r="AS1266" s="5">
        <f t="shared" si="174"/>
        <v>617.44000000000005</v>
      </c>
      <c r="AT1266" s="8">
        <f t="shared" si="175"/>
        <v>454</v>
      </c>
      <c r="AU1266">
        <f t="shared" si="176"/>
        <v>1</v>
      </c>
      <c r="AV1266" s="49">
        <f t="shared" si="177"/>
        <v>2469.7600000000002</v>
      </c>
      <c r="AW1266" s="49">
        <f t="shared" si="178"/>
        <v>0</v>
      </c>
      <c r="AX1266" s="61">
        <f t="shared" si="179"/>
        <v>2345.4221279434969</v>
      </c>
      <c r="AY1266" s="27" cm="1">
        <f t="array" ref="AY1266">INDEX(Archetypes!T$8:T$16,$G1266)</f>
        <v>1012</v>
      </c>
      <c r="AZ1266" s="27" cm="1">
        <f t="array" ref="AZ1266">INDEX(Archetypes!U$8:U$16,$G1266)</f>
        <v>1497</v>
      </c>
      <c r="BA1266" s="27" cm="1">
        <f t="array" ref="BA1266">INDEX(Archetypes!V$8:V$16,$G1266)</f>
        <v>1668</v>
      </c>
      <c r="BB1266" s="5">
        <f t="shared" si="201"/>
        <v>1497</v>
      </c>
      <c r="BC1266" s="5">
        <f t="shared" si="180"/>
        <v>5988</v>
      </c>
      <c r="BD1266" s="60">
        <f t="shared" si="181"/>
        <v>22876.182127943495</v>
      </c>
      <c r="BE1266" s="28">
        <f t="shared" si="182"/>
        <v>-1283.402071529872</v>
      </c>
      <c r="BF1266" s="75">
        <f t="shared" si="183"/>
        <v>1.2371263423199998</v>
      </c>
      <c r="BG1266" s="75">
        <f t="shared" si="184"/>
        <v>4.2494399999999999</v>
      </c>
      <c r="BH1266" s="11">
        <f t="shared" si="203"/>
        <v>24159.584199473367</v>
      </c>
      <c r="BI1266" s="95">
        <f t="shared" si="204"/>
        <v>5</v>
      </c>
      <c r="BJ1266" t="b">
        <f t="shared" si="205"/>
        <v>1</v>
      </c>
      <c r="BK1266" s="43">
        <v>-7440.8157253097888</v>
      </c>
      <c r="BL1266" s="37">
        <f t="shared" si="188"/>
        <v>6157.4136537799168</v>
      </c>
    </row>
    <row r="1267" spans="1:64" x14ac:dyDescent="0.35">
      <c r="A1267" s="3">
        <v>5000</v>
      </c>
      <c r="D1267" s="6">
        <v>120</v>
      </c>
      <c r="E1267" s="6"/>
      <c r="F1267" s="6">
        <f t="shared" si="156"/>
        <v>200</v>
      </c>
      <c r="G1267" s="7">
        <v>6</v>
      </c>
      <c r="H1267" s="79" cm="1">
        <f t="array" ref="H1267">INDEX(Archetypes!$F$8:$F$16,$G1267)</f>
        <v>239.1</v>
      </c>
      <c r="I1267" s="7">
        <f t="shared" si="157"/>
        <v>1</v>
      </c>
      <c r="J1267" s="27" cm="1">
        <f t="array" ref="J1267">INDEX(Archetypes!$G$8:$H$16,$G1267,($H$2+1))+$N$2</f>
        <v>18581</v>
      </c>
      <c r="K1267" s="41" cm="1">
        <f t="array" ref="K1267">INDEX(Archetypes!$J$8:$J$16,$G1267)</f>
        <v>3.327</v>
      </c>
      <c r="L1267" s="24" cm="1">
        <f t="array" ref="L1267">INDEX(Archetypes!$I$8:$I$16,$G1267)</f>
        <v>72.380645161290317</v>
      </c>
      <c r="M1267" s="41">
        <f t="shared" si="189"/>
        <v>36.069000000000003</v>
      </c>
      <c r="N1267" s="84">
        <f t="shared" si="158"/>
        <v>0.49832382565291033</v>
      </c>
      <c r="O1267" s="41">
        <f t="shared" si="159"/>
        <v>36.069000000000003</v>
      </c>
      <c r="P1267" s="64">
        <f t="shared" si="202"/>
        <v>5.1527142857142865</v>
      </c>
      <c r="Q1267" s="80">
        <f t="shared" si="190"/>
        <v>5.1527142857142865</v>
      </c>
      <c r="R1267" s="80">
        <f t="shared" si="191"/>
        <v>0</v>
      </c>
      <c r="S1267" s="64">
        <f t="shared" si="192"/>
        <v>36.069000000000003</v>
      </c>
      <c r="T1267" s="64">
        <f t="shared" si="162"/>
        <v>0</v>
      </c>
      <c r="U1267" s="64">
        <f t="shared" si="193"/>
        <v>0</v>
      </c>
      <c r="V1267" s="80">
        <f t="shared" si="194"/>
        <v>1</v>
      </c>
      <c r="W1267" s="80">
        <f t="shared" si="195"/>
        <v>0</v>
      </c>
      <c r="X1267" s="80">
        <f t="shared" si="196"/>
        <v>0</v>
      </c>
      <c r="Y1267" s="4">
        <f t="shared" si="163"/>
        <v>13.01</v>
      </c>
      <c r="Z1267" s="4">
        <f t="shared" si="164"/>
        <v>3.910429816651638</v>
      </c>
      <c r="AA1267" s="64">
        <f t="shared" si="197"/>
        <v>1502.855</v>
      </c>
      <c r="AB1267" s="81">
        <f t="shared" si="198"/>
        <v>195.5214355</v>
      </c>
      <c r="AC1267">
        <f t="shared" si="199"/>
        <v>1.0000002830000803</v>
      </c>
      <c r="AD1267" s="49">
        <f t="shared" si="165"/>
        <v>782.08574199999998</v>
      </c>
      <c r="AE1267" s="3">
        <f t="shared" si="166"/>
        <v>20000</v>
      </c>
      <c r="AF1267" s="3">
        <f t="shared" si="167"/>
        <v>100000</v>
      </c>
      <c r="AG1267" s="2">
        <f t="shared" si="168"/>
        <v>0</v>
      </c>
      <c r="AH1267" s="49">
        <f t="shared" si="169"/>
        <v>0</v>
      </c>
      <c r="AI1267" s="49">
        <f t="shared" si="170"/>
        <v>3609.7315132376475</v>
      </c>
      <c r="AJ1267" s="27" cm="1">
        <f t="array" ref="AJ1267">INDEX(Archetypes!Q$8:Q$16,$G1267)</f>
        <v>1022</v>
      </c>
      <c r="AK1267" s="27" cm="1">
        <f t="array" ref="AK1267">INDEX(Archetypes!R$8:R$16,$G1267)</f>
        <v>1039</v>
      </c>
      <c r="AL1267" s="27" cm="1">
        <f t="array" ref="AL1267">INDEX(Archetypes!S$8:S$16,$G1267)</f>
        <v>1139</v>
      </c>
      <c r="AM1267" s="5">
        <f t="shared" si="200"/>
        <v>1039</v>
      </c>
      <c r="AN1267" s="5">
        <f t="shared" si="171"/>
        <v>4156</v>
      </c>
      <c r="AO1267" s="49">
        <f t="shared" si="172"/>
        <v>27128.817255237645</v>
      </c>
      <c r="AP1267" s="61" cm="1">
        <f t="array" ref="AP1267">INDEX(Archetypes!$K$8:$N$16,$G1267,$I$2+1+2*$H$2)</f>
        <v>14065</v>
      </c>
      <c r="AQ1267" s="41" cm="1">
        <f t="array" ref="AQ1267">INDEX(Archetypes!$O$8:$P$16,$G1267,$AB$2)</f>
        <v>50</v>
      </c>
      <c r="AR1267" s="4">
        <f t="shared" si="173"/>
        <v>12.348800000000001</v>
      </c>
      <c r="AS1267" s="5">
        <f t="shared" si="174"/>
        <v>617.44000000000005</v>
      </c>
      <c r="AT1267" s="8">
        <f t="shared" si="175"/>
        <v>454</v>
      </c>
      <c r="AU1267">
        <f t="shared" si="176"/>
        <v>1</v>
      </c>
      <c r="AV1267" s="49">
        <f t="shared" si="177"/>
        <v>2469.7600000000002</v>
      </c>
      <c r="AW1267" s="49">
        <f t="shared" si="178"/>
        <v>0</v>
      </c>
      <c r="AX1267" s="61">
        <f t="shared" si="179"/>
        <v>2732.408036902616</v>
      </c>
      <c r="AY1267" s="27" cm="1">
        <f t="array" ref="AY1267">INDEX(Archetypes!T$8:T$16,$G1267)</f>
        <v>1012</v>
      </c>
      <c r="AZ1267" s="27" cm="1">
        <f t="array" ref="AZ1267">INDEX(Archetypes!U$8:U$16,$G1267)</f>
        <v>1497</v>
      </c>
      <c r="BA1267" s="27" cm="1">
        <f t="array" ref="BA1267">INDEX(Archetypes!V$8:V$16,$G1267)</f>
        <v>1668</v>
      </c>
      <c r="BB1267" s="5">
        <f t="shared" si="201"/>
        <v>1497</v>
      </c>
      <c r="BC1267" s="5">
        <f t="shared" si="180"/>
        <v>5988</v>
      </c>
      <c r="BD1267" s="60">
        <f t="shared" si="181"/>
        <v>25255.168036902618</v>
      </c>
      <c r="BE1267" s="28">
        <f t="shared" si="182"/>
        <v>-1873.6492183350274</v>
      </c>
      <c r="BF1267" s="75">
        <f t="shared" si="183"/>
        <v>1.2319203006000001</v>
      </c>
      <c r="BG1267" s="75">
        <f t="shared" si="184"/>
        <v>4.2494399999999999</v>
      </c>
      <c r="BH1267" s="11">
        <f t="shared" si="203"/>
        <v>24159.584199473367</v>
      </c>
      <c r="BI1267" s="95">
        <f t="shared" si="204"/>
        <v>5</v>
      </c>
      <c r="BJ1267" t="b">
        <f t="shared" si="205"/>
        <v>0</v>
      </c>
      <c r="BK1267" s="43">
        <v>-9596.2926265695278</v>
      </c>
      <c r="BL1267" s="37">
        <f t="shared" si="188"/>
        <v>7722.6434082345004</v>
      </c>
    </row>
    <row r="1268" spans="1:64" x14ac:dyDescent="0.35">
      <c r="A1268" s="3">
        <v>5000</v>
      </c>
      <c r="D1268" s="6">
        <v>120</v>
      </c>
      <c r="E1268" s="6"/>
      <c r="F1268" s="6">
        <f t="shared" si="156"/>
        <v>200</v>
      </c>
      <c r="G1268" s="7">
        <v>7</v>
      </c>
      <c r="H1268" s="79" cm="1">
        <f t="array" ref="H1268">INDEX(Archetypes!$F$8:$F$16,$G1268)</f>
        <v>262.60000000000002</v>
      </c>
      <c r="I1268" s="7">
        <f t="shared" si="157"/>
        <v>1</v>
      </c>
      <c r="J1268" s="27" cm="1">
        <f t="array" ref="J1268">INDEX(Archetypes!$G$8:$H$16,$G1268,($H$2+1))+$N$2</f>
        <v>22881</v>
      </c>
      <c r="K1268" s="41" cm="1">
        <f t="array" ref="K1268">INDEX(Archetypes!$J$8:$J$16,$G1268)</f>
        <v>3.2349999999999999</v>
      </c>
      <c r="L1268" s="24" cm="1">
        <f t="array" ref="L1268">INDEX(Archetypes!$I$8:$I$16,$G1268)</f>
        <v>81.644444444444446</v>
      </c>
      <c r="M1268" s="41">
        <f t="shared" si="189"/>
        <v>37.094000000000001</v>
      </c>
      <c r="N1268" s="84">
        <f t="shared" si="158"/>
        <v>0.45433587370713119</v>
      </c>
      <c r="O1268" s="41">
        <f t="shared" si="159"/>
        <v>37.094000000000001</v>
      </c>
      <c r="P1268" s="64">
        <f t="shared" si="202"/>
        <v>5.2991428571428569</v>
      </c>
      <c r="Q1268" s="80">
        <f t="shared" si="190"/>
        <v>5.2991428571428569</v>
      </c>
      <c r="R1268" s="80">
        <f t="shared" si="191"/>
        <v>0</v>
      </c>
      <c r="S1268" s="64">
        <f t="shared" si="192"/>
        <v>37.094000000000001</v>
      </c>
      <c r="T1268" s="64">
        <f t="shared" si="162"/>
        <v>0</v>
      </c>
      <c r="U1268" s="64">
        <f t="shared" si="193"/>
        <v>0</v>
      </c>
      <c r="V1268" s="80">
        <f t="shared" si="194"/>
        <v>1</v>
      </c>
      <c r="W1268" s="80">
        <f t="shared" si="195"/>
        <v>0</v>
      </c>
      <c r="X1268" s="80">
        <f t="shared" si="196"/>
        <v>0</v>
      </c>
      <c r="Y1268" s="4">
        <f t="shared" si="163"/>
        <v>13.01</v>
      </c>
      <c r="Z1268" s="4">
        <f t="shared" si="164"/>
        <v>4.0216383307573418</v>
      </c>
      <c r="AA1268" s="64">
        <f t="shared" si="197"/>
        <v>1545.595</v>
      </c>
      <c r="AB1268" s="81">
        <f t="shared" si="198"/>
        <v>201.08190949999999</v>
      </c>
      <c r="AC1268">
        <f t="shared" si="199"/>
        <v>1.0000000350000011</v>
      </c>
      <c r="AD1268" s="49">
        <f t="shared" si="165"/>
        <v>804.32763799999998</v>
      </c>
      <c r="AE1268" s="3">
        <f t="shared" si="166"/>
        <v>20000</v>
      </c>
      <c r="AF1268" s="3">
        <f t="shared" si="167"/>
        <v>100000</v>
      </c>
      <c r="AG1268" s="2">
        <f t="shared" si="168"/>
        <v>0</v>
      </c>
      <c r="AH1268" s="49">
        <f t="shared" si="169"/>
        <v>0</v>
      </c>
      <c r="AI1268" s="49">
        <f t="shared" si="170"/>
        <v>4445.0926620951841</v>
      </c>
      <c r="AJ1268" s="27" cm="1">
        <f t="array" ref="AJ1268">INDEX(Archetypes!Q$8:Q$16,$G1268)</f>
        <v>1022</v>
      </c>
      <c r="AK1268" s="27" cm="1">
        <f t="array" ref="AK1268">INDEX(Archetypes!R$8:R$16,$G1268)</f>
        <v>1039</v>
      </c>
      <c r="AL1268" s="27" cm="1">
        <f t="array" ref="AL1268">INDEX(Archetypes!S$8:S$16,$G1268)</f>
        <v>1139</v>
      </c>
      <c r="AM1268" s="5">
        <f t="shared" si="200"/>
        <v>1039</v>
      </c>
      <c r="AN1268" s="5">
        <f t="shared" si="171"/>
        <v>4156</v>
      </c>
      <c r="AO1268" s="49">
        <f t="shared" si="172"/>
        <v>32286.420300095182</v>
      </c>
      <c r="AP1268" s="61" cm="1">
        <f t="array" ref="AP1268">INDEX(Archetypes!$K$8:$N$16,$G1268,$I$2+1+2*$H$2)</f>
        <v>17505</v>
      </c>
      <c r="AQ1268" s="41" cm="1">
        <f t="array" ref="AQ1268">INDEX(Archetypes!$O$8:$P$16,$G1268,$AB$2)</f>
        <v>50</v>
      </c>
      <c r="AR1268" s="4">
        <f t="shared" si="173"/>
        <v>12.348800000000001</v>
      </c>
      <c r="AS1268" s="5">
        <f t="shared" si="174"/>
        <v>617.44000000000005</v>
      </c>
      <c r="AT1268" s="8">
        <f t="shared" si="175"/>
        <v>454</v>
      </c>
      <c r="AU1268">
        <f t="shared" si="176"/>
        <v>1</v>
      </c>
      <c r="AV1268" s="49">
        <f t="shared" si="177"/>
        <v>2469.7600000000002</v>
      </c>
      <c r="AW1268" s="49">
        <f t="shared" si="178"/>
        <v>0</v>
      </c>
      <c r="AX1268" s="61">
        <f t="shared" si="179"/>
        <v>3400.6969559886452</v>
      </c>
      <c r="AY1268" s="27" cm="1">
        <f t="array" ref="AY1268">INDEX(Archetypes!T$8:T$16,$G1268)</f>
        <v>1012</v>
      </c>
      <c r="AZ1268" s="27" cm="1">
        <f t="array" ref="AZ1268">INDEX(Archetypes!U$8:U$16,$G1268)</f>
        <v>1497</v>
      </c>
      <c r="BA1268" s="27" cm="1">
        <f t="array" ref="BA1268">INDEX(Archetypes!V$8:V$16,$G1268)</f>
        <v>1668</v>
      </c>
      <c r="BB1268" s="5">
        <f t="shared" si="201"/>
        <v>1497</v>
      </c>
      <c r="BC1268" s="5">
        <f t="shared" si="180"/>
        <v>5988</v>
      </c>
      <c r="BD1268" s="60">
        <f t="shared" si="181"/>
        <v>29363.456955988648</v>
      </c>
      <c r="BE1268" s="28">
        <f t="shared" si="182"/>
        <v>-2922.9633441065344</v>
      </c>
      <c r="BF1268" s="75">
        <f t="shared" si="183"/>
        <v>1.2669551334</v>
      </c>
      <c r="BG1268" s="75">
        <f t="shared" si="184"/>
        <v>4.2494399999999999</v>
      </c>
      <c r="BH1268" s="11">
        <f t="shared" si="203"/>
        <v>24159.584199473367</v>
      </c>
      <c r="BI1268" s="95">
        <f t="shared" si="204"/>
        <v>5</v>
      </c>
      <c r="BJ1268" t="b">
        <f t="shared" si="205"/>
        <v>0</v>
      </c>
      <c r="BK1268" s="43">
        <v>-13376.28368662599</v>
      </c>
      <c r="BL1268" s="37">
        <f t="shared" si="188"/>
        <v>10453.320342519455</v>
      </c>
    </row>
    <row r="1269" spans="1:64" x14ac:dyDescent="0.35">
      <c r="A1269" s="3">
        <v>5000</v>
      </c>
      <c r="D1269" s="6">
        <v>120</v>
      </c>
      <c r="E1269" s="6"/>
      <c r="F1269" s="6">
        <f t="shared" si="156"/>
        <v>200</v>
      </c>
      <c r="G1269" s="7">
        <v>8</v>
      </c>
      <c r="H1269" s="79" cm="1">
        <f t="array" ref="H1269">INDEX(Archetypes!$F$8:$F$16,$G1269)</f>
        <v>285.8</v>
      </c>
      <c r="I1269" s="7">
        <f t="shared" si="157"/>
        <v>1</v>
      </c>
      <c r="J1269" s="27" cm="1">
        <f t="array" ref="J1269">INDEX(Archetypes!$G$8:$H$16,$G1269,($H$2+1))+$N$2</f>
        <v>26124</v>
      </c>
      <c r="K1269" s="41" cm="1">
        <f t="array" ref="K1269">INDEX(Archetypes!$J$8:$J$16,$G1269)</f>
        <v>3.2210000000000001</v>
      </c>
      <c r="L1269" s="24" cm="1">
        <f t="array" ref="L1269">INDEX(Archetypes!$I$8:$I$16,$G1269)</f>
        <v>90.076000000000008</v>
      </c>
      <c r="M1269" s="41">
        <f t="shared" si="189"/>
        <v>37.256</v>
      </c>
      <c r="N1269" s="84">
        <f t="shared" si="158"/>
        <v>0.41360628802344684</v>
      </c>
      <c r="O1269" s="41">
        <f t="shared" si="159"/>
        <v>37.256</v>
      </c>
      <c r="P1269" s="64">
        <f t="shared" si="202"/>
        <v>5.3222857142857141</v>
      </c>
      <c r="Q1269" s="80">
        <f t="shared" si="190"/>
        <v>5.3222857142857141</v>
      </c>
      <c r="R1269" s="80">
        <f t="shared" si="191"/>
        <v>0</v>
      </c>
      <c r="S1269" s="64">
        <f t="shared" si="192"/>
        <v>37.256</v>
      </c>
      <c r="T1269" s="64">
        <f t="shared" si="162"/>
        <v>0</v>
      </c>
      <c r="U1269" s="64">
        <f t="shared" si="193"/>
        <v>0</v>
      </c>
      <c r="V1269" s="80">
        <f t="shared" si="194"/>
        <v>1</v>
      </c>
      <c r="W1269" s="80">
        <f t="shared" si="195"/>
        <v>0</v>
      </c>
      <c r="X1269" s="80">
        <f t="shared" si="196"/>
        <v>0</v>
      </c>
      <c r="Y1269" s="4">
        <f t="shared" si="163"/>
        <v>13.01</v>
      </c>
      <c r="Z1269" s="4">
        <f t="shared" si="164"/>
        <v>4.0391182862465067</v>
      </c>
      <c r="AA1269" s="64">
        <f t="shared" si="197"/>
        <v>1552.3130000000001</v>
      </c>
      <c r="AB1269" s="81">
        <f t="shared" si="198"/>
        <v>201.9559213</v>
      </c>
      <c r="AC1269">
        <f t="shared" si="199"/>
        <v>0.99999996540000102</v>
      </c>
      <c r="AD1269" s="49">
        <f t="shared" si="165"/>
        <v>807.8236852</v>
      </c>
      <c r="AE1269" s="3">
        <f t="shared" si="166"/>
        <v>20000</v>
      </c>
      <c r="AF1269" s="3">
        <f t="shared" si="167"/>
        <v>100000</v>
      </c>
      <c r="AG1269" s="2">
        <f t="shared" si="168"/>
        <v>0</v>
      </c>
      <c r="AH1269" s="49">
        <f t="shared" si="169"/>
        <v>0</v>
      </c>
      <c r="AI1269" s="49">
        <f t="shared" si="170"/>
        <v>5075.110384361461</v>
      </c>
      <c r="AJ1269" s="27" cm="1">
        <f t="array" ref="AJ1269">INDEX(Archetypes!Q$8:Q$16,$G1269)</f>
        <v>1022</v>
      </c>
      <c r="AK1269" s="27" cm="1">
        <f t="array" ref="AK1269">INDEX(Archetypes!R$8:R$16,$G1269)</f>
        <v>1039</v>
      </c>
      <c r="AL1269" s="27" cm="1">
        <f t="array" ref="AL1269">INDEX(Archetypes!S$8:S$16,$G1269)</f>
        <v>1139</v>
      </c>
      <c r="AM1269" s="5">
        <f t="shared" si="200"/>
        <v>1039</v>
      </c>
      <c r="AN1269" s="5">
        <f t="shared" si="171"/>
        <v>4156</v>
      </c>
      <c r="AO1269" s="49">
        <f t="shared" si="172"/>
        <v>36162.934069561466</v>
      </c>
      <c r="AP1269" s="61" cm="1">
        <f t="array" ref="AP1269">INDEX(Archetypes!$K$8:$N$16,$G1269,$I$2+1+2*$H$2)</f>
        <v>20099</v>
      </c>
      <c r="AQ1269" s="41" cm="1">
        <f t="array" ref="AQ1269">INDEX(Archetypes!$O$8:$P$16,$G1269,$AB$2)</f>
        <v>50</v>
      </c>
      <c r="AR1269" s="4">
        <f t="shared" si="173"/>
        <v>12.348800000000001</v>
      </c>
      <c r="AS1269" s="5">
        <f t="shared" si="174"/>
        <v>617.44000000000005</v>
      </c>
      <c r="AT1269" s="8">
        <f t="shared" si="175"/>
        <v>454</v>
      </c>
      <c r="AU1269">
        <f t="shared" si="176"/>
        <v>1</v>
      </c>
      <c r="AV1269" s="49">
        <f t="shared" si="177"/>
        <v>2469.7600000000002</v>
      </c>
      <c r="AW1269" s="49">
        <f t="shared" si="178"/>
        <v>0</v>
      </c>
      <c r="AX1269" s="61">
        <f t="shared" si="179"/>
        <v>3904.6334257878193</v>
      </c>
      <c r="AY1269" s="27" cm="1">
        <f t="array" ref="AY1269">INDEX(Archetypes!T$8:T$16,$G1269)</f>
        <v>1012</v>
      </c>
      <c r="AZ1269" s="27" cm="1">
        <f t="array" ref="AZ1269">INDEX(Archetypes!U$8:U$16,$G1269)</f>
        <v>1497</v>
      </c>
      <c r="BA1269" s="27" cm="1">
        <f t="array" ref="BA1269">INDEX(Archetypes!V$8:V$16,$G1269)</f>
        <v>1668</v>
      </c>
      <c r="BB1269" s="5">
        <f t="shared" si="201"/>
        <v>1497</v>
      </c>
      <c r="BC1269" s="5">
        <f t="shared" si="180"/>
        <v>5988</v>
      </c>
      <c r="BD1269" s="60">
        <f t="shared" si="181"/>
        <v>32461.393425787821</v>
      </c>
      <c r="BE1269" s="28">
        <f t="shared" si="182"/>
        <v>-3701.5406437736456</v>
      </c>
      <c r="BF1269" s="75">
        <f t="shared" si="183"/>
        <v>1.2724620123600001</v>
      </c>
      <c r="BG1269" s="75">
        <f t="shared" si="184"/>
        <v>4.2494399999999999</v>
      </c>
      <c r="BH1269" s="11">
        <f t="shared" si="203"/>
        <v>24159.584199473367</v>
      </c>
      <c r="BI1269" s="95">
        <f t="shared" si="204"/>
        <v>5</v>
      </c>
      <c r="BJ1269" t="b">
        <f t="shared" si="205"/>
        <v>0</v>
      </c>
      <c r="BK1269" s="43">
        <v>-16199.588756065248</v>
      </c>
      <c r="BL1269" s="37">
        <f t="shared" si="188"/>
        <v>12498.048112291603</v>
      </c>
    </row>
    <row r="1270" spans="1:64" x14ac:dyDescent="0.35">
      <c r="A1270" s="3">
        <v>5000</v>
      </c>
      <c r="D1270" s="6">
        <v>120</v>
      </c>
      <c r="E1270" s="6"/>
      <c r="F1270" s="6">
        <f t="shared" si="156"/>
        <v>200</v>
      </c>
      <c r="G1270" s="7">
        <v>9</v>
      </c>
      <c r="H1270" s="79" cm="1">
        <f t="array" ref="H1270">INDEX(Archetypes!$F$8:$F$16,$G1270)</f>
        <v>312.60000000000002</v>
      </c>
      <c r="I1270" s="7">
        <f t="shared" si="157"/>
        <v>1</v>
      </c>
      <c r="J1270" s="27" cm="1">
        <f t="array" ref="J1270">INDEX(Archetypes!$G$8:$H$16,$G1270,($H$2+1))+$N$2</f>
        <v>27151</v>
      </c>
      <c r="K1270" s="41" cm="1">
        <f t="array" ref="K1270">INDEX(Archetypes!$J$8:$J$16,$G1270)</f>
        <v>3.1960000000000002</v>
      </c>
      <c r="L1270" s="24" cm="1">
        <f t="array" ref="L1270">INDEX(Archetypes!$I$8:$I$16,$G1270)</f>
        <v>98.868750000000006</v>
      </c>
      <c r="M1270" s="41">
        <f t="shared" si="189"/>
        <v>37.546999999999997</v>
      </c>
      <c r="N1270" s="84">
        <f t="shared" si="158"/>
        <v>0.37976610405208922</v>
      </c>
      <c r="O1270" s="41">
        <f t="shared" si="159"/>
        <v>37.546999999999997</v>
      </c>
      <c r="P1270" s="64">
        <f t="shared" si="202"/>
        <v>5.3638571428571424</v>
      </c>
      <c r="Q1270" s="80">
        <f t="shared" si="190"/>
        <v>5.3638571428571424</v>
      </c>
      <c r="R1270" s="80">
        <f t="shared" si="191"/>
        <v>0</v>
      </c>
      <c r="S1270" s="64">
        <f t="shared" si="192"/>
        <v>37.546999999999997</v>
      </c>
      <c r="T1270" s="64">
        <f t="shared" si="162"/>
        <v>0</v>
      </c>
      <c r="U1270" s="64">
        <f t="shared" si="193"/>
        <v>0</v>
      </c>
      <c r="V1270" s="80">
        <f t="shared" si="194"/>
        <v>1</v>
      </c>
      <c r="W1270" s="80">
        <f t="shared" si="195"/>
        <v>0</v>
      </c>
      <c r="X1270" s="80">
        <f t="shared" si="196"/>
        <v>0</v>
      </c>
      <c r="Y1270" s="4">
        <f t="shared" si="163"/>
        <v>13.01</v>
      </c>
      <c r="Z1270" s="4">
        <f t="shared" si="164"/>
        <v>4.0707133917396741</v>
      </c>
      <c r="AA1270" s="64">
        <f t="shared" si="197"/>
        <v>1564.4559999999999</v>
      </c>
      <c r="AB1270" s="81">
        <f t="shared" si="198"/>
        <v>203.53572559999998</v>
      </c>
      <c r="AC1270">
        <f t="shared" si="199"/>
        <v>0.99999972480007582</v>
      </c>
      <c r="AD1270" s="49">
        <f t="shared" si="165"/>
        <v>814.14290239999991</v>
      </c>
      <c r="AE1270" s="3">
        <f t="shared" si="166"/>
        <v>20000</v>
      </c>
      <c r="AF1270" s="3">
        <f t="shared" si="167"/>
        <v>100000</v>
      </c>
      <c r="AG1270" s="2">
        <f t="shared" si="168"/>
        <v>0</v>
      </c>
      <c r="AH1270" s="49">
        <f t="shared" si="169"/>
        <v>0</v>
      </c>
      <c r="AI1270" s="49">
        <f t="shared" si="170"/>
        <v>5274.6257099141794</v>
      </c>
      <c r="AJ1270" s="27" cm="1">
        <f t="array" ref="AJ1270">INDEX(Archetypes!Q$8:Q$16,$G1270)</f>
        <v>1022</v>
      </c>
      <c r="AK1270" s="27" cm="1">
        <f t="array" ref="AK1270">INDEX(Archetypes!R$8:R$16,$G1270)</f>
        <v>1039</v>
      </c>
      <c r="AL1270" s="27" cm="1">
        <f t="array" ref="AL1270">INDEX(Archetypes!S$8:S$16,$G1270)</f>
        <v>1139</v>
      </c>
      <c r="AM1270" s="5">
        <f t="shared" si="200"/>
        <v>1039</v>
      </c>
      <c r="AN1270" s="5">
        <f t="shared" si="171"/>
        <v>4156</v>
      </c>
      <c r="AO1270" s="49">
        <f t="shared" si="172"/>
        <v>37395.768612314176</v>
      </c>
      <c r="AP1270" s="61" cm="1">
        <f t="array" ref="AP1270">INDEX(Archetypes!$K$8:$N$16,$G1270,$I$2+1+2*$H$2)</f>
        <v>20920</v>
      </c>
      <c r="AQ1270" s="41" cm="1">
        <f t="array" ref="AQ1270">INDEX(Archetypes!$O$8:$P$16,$G1270,$AB$2)</f>
        <v>50</v>
      </c>
      <c r="AR1270" s="4">
        <f t="shared" si="173"/>
        <v>12.348800000000001</v>
      </c>
      <c r="AS1270" s="5">
        <f t="shared" si="174"/>
        <v>617.44000000000005</v>
      </c>
      <c r="AT1270" s="8">
        <f t="shared" si="175"/>
        <v>454</v>
      </c>
      <c r="AU1270">
        <f t="shared" si="176"/>
        <v>1</v>
      </c>
      <c r="AV1270" s="49">
        <f t="shared" si="177"/>
        <v>2469.7600000000002</v>
      </c>
      <c r="AW1270" s="49">
        <f t="shared" si="178"/>
        <v>0</v>
      </c>
      <c r="AX1270" s="61">
        <f t="shared" si="179"/>
        <v>4064.1291242092234</v>
      </c>
      <c r="AY1270" s="27" cm="1">
        <f t="array" ref="AY1270">INDEX(Archetypes!T$8:T$16,$G1270)</f>
        <v>1012</v>
      </c>
      <c r="AZ1270" s="27" cm="1">
        <f t="array" ref="AZ1270">INDEX(Archetypes!U$8:U$16,$G1270)</f>
        <v>1497</v>
      </c>
      <c r="BA1270" s="27" cm="1">
        <f t="array" ref="BA1270">INDEX(Archetypes!V$8:V$16,$G1270)</f>
        <v>1668</v>
      </c>
      <c r="BB1270" s="5">
        <f t="shared" si="201"/>
        <v>1497</v>
      </c>
      <c r="BC1270" s="5">
        <f t="shared" si="180"/>
        <v>5988</v>
      </c>
      <c r="BD1270" s="60">
        <f t="shared" si="181"/>
        <v>33441.889124209221</v>
      </c>
      <c r="BE1270" s="28">
        <f t="shared" si="182"/>
        <v>-3953.8794881049544</v>
      </c>
      <c r="BF1270" s="75">
        <f t="shared" si="183"/>
        <v>1.2824158723199999</v>
      </c>
      <c r="BG1270" s="75">
        <f t="shared" si="184"/>
        <v>4.2494399999999999</v>
      </c>
      <c r="BH1270" s="11">
        <f t="shared" si="203"/>
        <v>24159.584199473367</v>
      </c>
      <c r="BI1270" s="95">
        <f t="shared" si="204"/>
        <v>5</v>
      </c>
      <c r="BJ1270" t="b">
        <f t="shared" si="205"/>
        <v>0</v>
      </c>
      <c r="BK1270" s="43">
        <v>-17104.105159767234</v>
      </c>
      <c r="BL1270" s="37">
        <f t="shared" si="188"/>
        <v>13150.22567166228</v>
      </c>
    </row>
    <row r="1271" spans="1:64" x14ac:dyDescent="0.35">
      <c r="A1271" s="3">
        <v>5000</v>
      </c>
      <c r="D1271" s="6">
        <v>135</v>
      </c>
      <c r="E1271" s="6"/>
      <c r="F1271" s="6">
        <f t="shared" si="156"/>
        <v>225</v>
      </c>
      <c r="G1271" s="7">
        <v>6</v>
      </c>
      <c r="H1271" s="79" cm="1">
        <f t="array" ref="H1271">INDEX(Archetypes!$F$8:$F$16,$G1271)</f>
        <v>239.1</v>
      </c>
      <c r="I1271" s="7">
        <f t="shared" si="157"/>
        <v>1</v>
      </c>
      <c r="J1271" s="27" cm="1">
        <f t="array" ref="J1271">INDEX(Archetypes!$G$8:$H$16,$G1271,($H$2+1))+$N$2</f>
        <v>18581</v>
      </c>
      <c r="K1271" s="41" cm="1">
        <f t="array" ref="K1271">INDEX(Archetypes!$J$8:$J$16,$G1271)</f>
        <v>3.327</v>
      </c>
      <c r="L1271" s="24" cm="1">
        <f t="array" ref="L1271">INDEX(Archetypes!$I$8:$I$16,$G1271)</f>
        <v>72.380645161290317</v>
      </c>
      <c r="M1271" s="41">
        <f t="shared" si="189"/>
        <v>40.576999999999998</v>
      </c>
      <c r="N1271" s="84">
        <f t="shared" si="158"/>
        <v>0.5606056689544523</v>
      </c>
      <c r="O1271" s="41">
        <f t="shared" si="159"/>
        <v>40.576999999999998</v>
      </c>
      <c r="P1271" s="64">
        <f t="shared" si="202"/>
        <v>5.7967142857142857</v>
      </c>
      <c r="Q1271" s="80">
        <f t="shared" si="190"/>
        <v>5.7967142857142857</v>
      </c>
      <c r="R1271" s="80">
        <f t="shared" si="191"/>
        <v>0</v>
      </c>
      <c r="S1271" s="64">
        <f t="shared" si="192"/>
        <v>40.576999999999998</v>
      </c>
      <c r="T1271" s="64">
        <f t="shared" si="162"/>
        <v>0</v>
      </c>
      <c r="U1271" s="64">
        <f t="shared" si="193"/>
        <v>0</v>
      </c>
      <c r="V1271" s="80">
        <f t="shared" si="194"/>
        <v>1</v>
      </c>
      <c r="W1271" s="80">
        <f t="shared" si="195"/>
        <v>0</v>
      </c>
      <c r="X1271" s="80">
        <f t="shared" si="196"/>
        <v>0</v>
      </c>
      <c r="Y1271" s="4">
        <f t="shared" si="163"/>
        <v>13.01</v>
      </c>
      <c r="Z1271" s="4">
        <f t="shared" si="164"/>
        <v>3.910429816651638</v>
      </c>
      <c r="AA1271" s="64">
        <f t="shared" si="197"/>
        <v>1502.855</v>
      </c>
      <c r="AB1271" s="81">
        <f t="shared" si="198"/>
        <v>195.5214355</v>
      </c>
      <c r="AC1271">
        <f t="shared" si="199"/>
        <v>1.0000002830000803</v>
      </c>
      <c r="AD1271" s="49">
        <f t="shared" si="165"/>
        <v>782.08574199999998</v>
      </c>
      <c r="AE1271" s="3">
        <f t="shared" si="166"/>
        <v>20000</v>
      </c>
      <c r="AF1271" s="3">
        <f t="shared" si="167"/>
        <v>100000</v>
      </c>
      <c r="AG1271" s="2">
        <f t="shared" si="168"/>
        <v>0</v>
      </c>
      <c r="AH1271" s="49">
        <f t="shared" si="169"/>
        <v>0</v>
      </c>
      <c r="AI1271" s="49">
        <f t="shared" si="170"/>
        <v>3609.7315132376475</v>
      </c>
      <c r="AJ1271" s="27" cm="1">
        <f t="array" ref="AJ1271">INDEX(Archetypes!Q$8:Q$16,$G1271)</f>
        <v>1022</v>
      </c>
      <c r="AK1271" s="27" cm="1">
        <f t="array" ref="AK1271">INDEX(Archetypes!R$8:R$16,$G1271)</f>
        <v>1039</v>
      </c>
      <c r="AL1271" s="27" cm="1">
        <f t="array" ref="AL1271">INDEX(Archetypes!S$8:S$16,$G1271)</f>
        <v>1139</v>
      </c>
      <c r="AM1271" s="5">
        <f t="shared" si="200"/>
        <v>1039</v>
      </c>
      <c r="AN1271" s="5">
        <f t="shared" si="171"/>
        <v>4156</v>
      </c>
      <c r="AO1271" s="49">
        <f t="shared" si="172"/>
        <v>27128.817255237645</v>
      </c>
      <c r="AP1271" s="61" cm="1">
        <f t="array" ref="AP1271">INDEX(Archetypes!$K$8:$N$16,$G1271,$I$2+1+2*$H$2)</f>
        <v>14065</v>
      </c>
      <c r="AQ1271" s="41" cm="1">
        <f t="array" ref="AQ1271">INDEX(Archetypes!$O$8:$P$16,$G1271,$AB$2)</f>
        <v>50</v>
      </c>
      <c r="AR1271" s="4">
        <f t="shared" si="173"/>
        <v>12.348800000000001</v>
      </c>
      <c r="AS1271" s="5">
        <f t="shared" si="174"/>
        <v>617.44000000000005</v>
      </c>
      <c r="AT1271" s="8">
        <f t="shared" si="175"/>
        <v>454</v>
      </c>
      <c r="AU1271">
        <f t="shared" si="176"/>
        <v>1</v>
      </c>
      <c r="AV1271" s="49">
        <f t="shared" si="177"/>
        <v>2469.7600000000002</v>
      </c>
      <c r="AW1271" s="49">
        <f t="shared" si="178"/>
        <v>0</v>
      </c>
      <c r="AX1271" s="61">
        <f t="shared" si="179"/>
        <v>2732.408036902616</v>
      </c>
      <c r="AY1271" s="27" cm="1">
        <f t="array" ref="AY1271">INDEX(Archetypes!T$8:T$16,$G1271)</f>
        <v>1012</v>
      </c>
      <c r="AZ1271" s="27" cm="1">
        <f t="array" ref="AZ1271">INDEX(Archetypes!U$8:U$16,$G1271)</f>
        <v>1497</v>
      </c>
      <c r="BA1271" s="27" cm="1">
        <f t="array" ref="BA1271">INDEX(Archetypes!V$8:V$16,$G1271)</f>
        <v>1668</v>
      </c>
      <c r="BB1271" s="5">
        <f t="shared" si="201"/>
        <v>1497</v>
      </c>
      <c r="BC1271" s="5">
        <f t="shared" si="180"/>
        <v>5988</v>
      </c>
      <c r="BD1271" s="60">
        <f t="shared" si="181"/>
        <v>25255.168036902618</v>
      </c>
      <c r="BE1271" s="28">
        <f t="shared" si="182"/>
        <v>-1873.6492183350274</v>
      </c>
      <c r="BF1271" s="75">
        <f t="shared" si="183"/>
        <v>1.2319203006000001</v>
      </c>
      <c r="BG1271" s="75">
        <f t="shared" si="184"/>
        <v>4.2494399999999999</v>
      </c>
      <c r="BH1271" s="11">
        <f t="shared" si="203"/>
        <v>27128.817255237645</v>
      </c>
      <c r="BI1271" s="95">
        <f t="shared" si="204"/>
        <v>6</v>
      </c>
      <c r="BJ1271" t="b">
        <f t="shared" si="205"/>
        <v>1</v>
      </c>
      <c r="BK1271" s="43">
        <v>-9596.2926265695278</v>
      </c>
      <c r="BL1271" s="37">
        <f t="shared" si="188"/>
        <v>7722.6434082345004</v>
      </c>
    </row>
    <row r="1272" spans="1:64" x14ac:dyDescent="0.35">
      <c r="A1272" s="3">
        <v>5000</v>
      </c>
      <c r="D1272" s="6">
        <v>135</v>
      </c>
      <c r="E1272" s="6"/>
      <c r="F1272" s="6">
        <f t="shared" si="156"/>
        <v>225</v>
      </c>
      <c r="G1272" s="7">
        <v>7</v>
      </c>
      <c r="H1272" s="79" cm="1">
        <f t="array" ref="H1272">INDEX(Archetypes!$F$8:$F$16,$G1272)</f>
        <v>262.60000000000002</v>
      </c>
      <c r="I1272" s="7">
        <f t="shared" si="157"/>
        <v>1</v>
      </c>
      <c r="J1272" s="27" cm="1">
        <f t="array" ref="J1272">INDEX(Archetypes!$G$8:$H$16,$G1272,($H$2+1))+$N$2</f>
        <v>22881</v>
      </c>
      <c r="K1272" s="41" cm="1">
        <f t="array" ref="K1272">INDEX(Archetypes!$J$8:$J$16,$G1272)</f>
        <v>3.2349999999999999</v>
      </c>
      <c r="L1272" s="24" cm="1">
        <f t="array" ref="L1272">INDEX(Archetypes!$I$8:$I$16,$G1272)</f>
        <v>81.644444444444446</v>
      </c>
      <c r="M1272" s="41">
        <f t="shared" si="189"/>
        <v>41.731000000000002</v>
      </c>
      <c r="N1272" s="84">
        <f t="shared" si="158"/>
        <v>0.51113091997822535</v>
      </c>
      <c r="O1272" s="41">
        <f t="shared" si="159"/>
        <v>41.731000000000002</v>
      </c>
      <c r="P1272" s="64">
        <f t="shared" si="202"/>
        <v>5.9615714285714292</v>
      </c>
      <c r="Q1272" s="80">
        <f t="shared" si="190"/>
        <v>5.9615714285714292</v>
      </c>
      <c r="R1272" s="80">
        <f t="shared" si="191"/>
        <v>0</v>
      </c>
      <c r="S1272" s="64">
        <f t="shared" si="192"/>
        <v>41.731000000000002</v>
      </c>
      <c r="T1272" s="64">
        <f t="shared" si="162"/>
        <v>0</v>
      </c>
      <c r="U1272" s="64">
        <f t="shared" si="193"/>
        <v>0</v>
      </c>
      <c r="V1272" s="80">
        <f t="shared" si="194"/>
        <v>1</v>
      </c>
      <c r="W1272" s="80">
        <f t="shared" si="195"/>
        <v>0</v>
      </c>
      <c r="X1272" s="80">
        <f t="shared" si="196"/>
        <v>0</v>
      </c>
      <c r="Y1272" s="4">
        <f t="shared" si="163"/>
        <v>13.01</v>
      </c>
      <c r="Z1272" s="4">
        <f t="shared" si="164"/>
        <v>4.0216383307573418</v>
      </c>
      <c r="AA1272" s="64">
        <f t="shared" si="197"/>
        <v>1545.595</v>
      </c>
      <c r="AB1272" s="81">
        <f t="shared" si="198"/>
        <v>201.08190949999999</v>
      </c>
      <c r="AC1272">
        <f t="shared" si="199"/>
        <v>1.0000000350000011</v>
      </c>
      <c r="AD1272" s="49">
        <f t="shared" si="165"/>
        <v>804.32763799999998</v>
      </c>
      <c r="AE1272" s="3">
        <f t="shared" si="166"/>
        <v>20000</v>
      </c>
      <c r="AF1272" s="3">
        <f t="shared" si="167"/>
        <v>100000</v>
      </c>
      <c r="AG1272" s="2">
        <f t="shared" si="168"/>
        <v>0</v>
      </c>
      <c r="AH1272" s="49">
        <f t="shared" si="169"/>
        <v>0</v>
      </c>
      <c r="AI1272" s="49">
        <f t="shared" si="170"/>
        <v>4445.0926620951841</v>
      </c>
      <c r="AJ1272" s="27" cm="1">
        <f t="array" ref="AJ1272">INDEX(Archetypes!Q$8:Q$16,$G1272)</f>
        <v>1022</v>
      </c>
      <c r="AK1272" s="27" cm="1">
        <f t="array" ref="AK1272">INDEX(Archetypes!R$8:R$16,$G1272)</f>
        <v>1039</v>
      </c>
      <c r="AL1272" s="27" cm="1">
        <f t="array" ref="AL1272">INDEX(Archetypes!S$8:S$16,$G1272)</f>
        <v>1139</v>
      </c>
      <c r="AM1272" s="5">
        <f t="shared" si="200"/>
        <v>1039</v>
      </c>
      <c r="AN1272" s="5">
        <f t="shared" si="171"/>
        <v>4156</v>
      </c>
      <c r="AO1272" s="49">
        <f t="shared" si="172"/>
        <v>32286.420300095182</v>
      </c>
      <c r="AP1272" s="61" cm="1">
        <f t="array" ref="AP1272">INDEX(Archetypes!$K$8:$N$16,$G1272,$I$2+1+2*$H$2)</f>
        <v>17505</v>
      </c>
      <c r="AQ1272" s="41" cm="1">
        <f t="array" ref="AQ1272">INDEX(Archetypes!$O$8:$P$16,$G1272,$AB$2)</f>
        <v>50</v>
      </c>
      <c r="AR1272" s="4">
        <f t="shared" si="173"/>
        <v>12.348800000000001</v>
      </c>
      <c r="AS1272" s="5">
        <f t="shared" si="174"/>
        <v>617.44000000000005</v>
      </c>
      <c r="AT1272" s="8">
        <f t="shared" si="175"/>
        <v>454</v>
      </c>
      <c r="AU1272">
        <f t="shared" si="176"/>
        <v>1</v>
      </c>
      <c r="AV1272" s="49">
        <f t="shared" si="177"/>
        <v>2469.7600000000002</v>
      </c>
      <c r="AW1272" s="49">
        <f t="shared" si="178"/>
        <v>0</v>
      </c>
      <c r="AX1272" s="61">
        <f t="shared" si="179"/>
        <v>3400.6969559886452</v>
      </c>
      <c r="AY1272" s="27" cm="1">
        <f t="array" ref="AY1272">INDEX(Archetypes!T$8:T$16,$G1272)</f>
        <v>1012</v>
      </c>
      <c r="AZ1272" s="27" cm="1">
        <f t="array" ref="AZ1272">INDEX(Archetypes!U$8:U$16,$G1272)</f>
        <v>1497</v>
      </c>
      <c r="BA1272" s="27" cm="1">
        <f t="array" ref="BA1272">INDEX(Archetypes!V$8:V$16,$G1272)</f>
        <v>1668</v>
      </c>
      <c r="BB1272" s="5">
        <f t="shared" si="201"/>
        <v>1497</v>
      </c>
      <c r="BC1272" s="5">
        <f t="shared" si="180"/>
        <v>5988</v>
      </c>
      <c r="BD1272" s="60">
        <f t="shared" si="181"/>
        <v>29363.456955988648</v>
      </c>
      <c r="BE1272" s="28">
        <f t="shared" si="182"/>
        <v>-2922.9633441065344</v>
      </c>
      <c r="BF1272" s="75">
        <f t="shared" si="183"/>
        <v>1.2669551334</v>
      </c>
      <c r="BG1272" s="75">
        <f t="shared" si="184"/>
        <v>4.2494399999999999</v>
      </c>
      <c r="BH1272" s="11">
        <f t="shared" si="203"/>
        <v>27128.817255237645</v>
      </c>
      <c r="BI1272" s="95">
        <f t="shared" si="204"/>
        <v>6</v>
      </c>
      <c r="BJ1272" t="b">
        <f t="shared" si="205"/>
        <v>0</v>
      </c>
      <c r="BK1272" s="43">
        <v>-13376.28368662599</v>
      </c>
      <c r="BL1272" s="37">
        <f t="shared" si="188"/>
        <v>10453.320342519455</v>
      </c>
    </row>
    <row r="1273" spans="1:64" x14ac:dyDescent="0.35">
      <c r="A1273" s="3">
        <v>5000</v>
      </c>
      <c r="D1273" s="6">
        <v>135</v>
      </c>
      <c r="E1273" s="6"/>
      <c r="F1273" s="6">
        <f t="shared" si="156"/>
        <v>225</v>
      </c>
      <c r="G1273" s="7">
        <v>8</v>
      </c>
      <c r="H1273" s="79" cm="1">
        <f t="array" ref="H1273">INDEX(Archetypes!$F$8:$F$16,$G1273)</f>
        <v>285.8</v>
      </c>
      <c r="I1273" s="7">
        <f t="shared" si="157"/>
        <v>1</v>
      </c>
      <c r="J1273" s="27" cm="1">
        <f t="array" ref="J1273">INDEX(Archetypes!$G$8:$H$16,$G1273,($H$2+1))+$N$2</f>
        <v>26124</v>
      </c>
      <c r="K1273" s="41" cm="1">
        <f t="array" ref="K1273">INDEX(Archetypes!$J$8:$J$16,$G1273)</f>
        <v>3.2210000000000001</v>
      </c>
      <c r="L1273" s="24" cm="1">
        <f t="array" ref="L1273">INDEX(Archetypes!$I$8:$I$16,$G1273)</f>
        <v>90.076000000000008</v>
      </c>
      <c r="M1273" s="41">
        <f t="shared" si="189"/>
        <v>41.911999999999999</v>
      </c>
      <c r="N1273" s="84">
        <f t="shared" si="158"/>
        <v>0.46529597229006614</v>
      </c>
      <c r="O1273" s="41">
        <f t="shared" si="159"/>
        <v>41.911999999999999</v>
      </c>
      <c r="P1273" s="64">
        <f t="shared" si="202"/>
        <v>5.9874285714285715</v>
      </c>
      <c r="Q1273" s="80">
        <f t="shared" si="190"/>
        <v>5.9874285714285715</v>
      </c>
      <c r="R1273" s="80">
        <f t="shared" si="191"/>
        <v>0</v>
      </c>
      <c r="S1273" s="64">
        <f t="shared" si="192"/>
        <v>41.911999999999999</v>
      </c>
      <c r="T1273" s="64">
        <f t="shared" si="162"/>
        <v>0</v>
      </c>
      <c r="U1273" s="64">
        <f t="shared" si="193"/>
        <v>0</v>
      </c>
      <c r="V1273" s="80">
        <f t="shared" si="194"/>
        <v>1</v>
      </c>
      <c r="W1273" s="80">
        <f t="shared" si="195"/>
        <v>0</v>
      </c>
      <c r="X1273" s="80">
        <f t="shared" si="196"/>
        <v>0</v>
      </c>
      <c r="Y1273" s="4">
        <f t="shared" si="163"/>
        <v>13.01</v>
      </c>
      <c r="Z1273" s="4">
        <f t="shared" si="164"/>
        <v>4.0391182862465067</v>
      </c>
      <c r="AA1273" s="64">
        <f t="shared" si="197"/>
        <v>1552.3130000000001</v>
      </c>
      <c r="AB1273" s="81">
        <f t="shared" si="198"/>
        <v>201.9559213</v>
      </c>
      <c r="AC1273">
        <f t="shared" si="199"/>
        <v>0.99999996540000102</v>
      </c>
      <c r="AD1273" s="49">
        <f t="shared" si="165"/>
        <v>807.8236852</v>
      </c>
      <c r="AE1273" s="3">
        <f t="shared" si="166"/>
        <v>20000</v>
      </c>
      <c r="AF1273" s="3">
        <f t="shared" si="167"/>
        <v>100000</v>
      </c>
      <c r="AG1273" s="2">
        <f t="shared" si="168"/>
        <v>0</v>
      </c>
      <c r="AH1273" s="49">
        <f t="shared" si="169"/>
        <v>0</v>
      </c>
      <c r="AI1273" s="49">
        <f t="shared" si="170"/>
        <v>5075.110384361461</v>
      </c>
      <c r="AJ1273" s="27" cm="1">
        <f t="array" ref="AJ1273">INDEX(Archetypes!Q$8:Q$16,$G1273)</f>
        <v>1022</v>
      </c>
      <c r="AK1273" s="27" cm="1">
        <f t="array" ref="AK1273">INDEX(Archetypes!R$8:R$16,$G1273)</f>
        <v>1039</v>
      </c>
      <c r="AL1273" s="27" cm="1">
        <f t="array" ref="AL1273">INDEX(Archetypes!S$8:S$16,$G1273)</f>
        <v>1139</v>
      </c>
      <c r="AM1273" s="5">
        <f t="shared" si="200"/>
        <v>1039</v>
      </c>
      <c r="AN1273" s="5">
        <f t="shared" si="171"/>
        <v>4156</v>
      </c>
      <c r="AO1273" s="49">
        <f t="shared" si="172"/>
        <v>36162.934069561466</v>
      </c>
      <c r="AP1273" s="61" cm="1">
        <f t="array" ref="AP1273">INDEX(Archetypes!$K$8:$N$16,$G1273,$I$2+1+2*$H$2)</f>
        <v>20099</v>
      </c>
      <c r="AQ1273" s="41" cm="1">
        <f t="array" ref="AQ1273">INDEX(Archetypes!$O$8:$P$16,$G1273,$AB$2)</f>
        <v>50</v>
      </c>
      <c r="AR1273" s="4">
        <f t="shared" si="173"/>
        <v>12.348800000000001</v>
      </c>
      <c r="AS1273" s="5">
        <f t="shared" si="174"/>
        <v>617.44000000000005</v>
      </c>
      <c r="AT1273" s="8">
        <f t="shared" si="175"/>
        <v>454</v>
      </c>
      <c r="AU1273">
        <f t="shared" si="176"/>
        <v>1</v>
      </c>
      <c r="AV1273" s="49">
        <f t="shared" si="177"/>
        <v>2469.7600000000002</v>
      </c>
      <c r="AW1273" s="49">
        <f t="shared" si="178"/>
        <v>0</v>
      </c>
      <c r="AX1273" s="61">
        <f t="shared" si="179"/>
        <v>3904.6334257878193</v>
      </c>
      <c r="AY1273" s="27" cm="1">
        <f t="array" ref="AY1273">INDEX(Archetypes!T$8:T$16,$G1273)</f>
        <v>1012</v>
      </c>
      <c r="AZ1273" s="27" cm="1">
        <f t="array" ref="AZ1273">INDEX(Archetypes!U$8:U$16,$G1273)</f>
        <v>1497</v>
      </c>
      <c r="BA1273" s="27" cm="1">
        <f t="array" ref="BA1273">INDEX(Archetypes!V$8:V$16,$G1273)</f>
        <v>1668</v>
      </c>
      <c r="BB1273" s="5">
        <f t="shared" si="201"/>
        <v>1497</v>
      </c>
      <c r="BC1273" s="5">
        <f t="shared" si="180"/>
        <v>5988</v>
      </c>
      <c r="BD1273" s="60">
        <f t="shared" si="181"/>
        <v>32461.393425787821</v>
      </c>
      <c r="BE1273" s="28">
        <f t="shared" si="182"/>
        <v>-3701.5406437736456</v>
      </c>
      <c r="BF1273" s="75">
        <f t="shared" si="183"/>
        <v>1.2724620123600001</v>
      </c>
      <c r="BG1273" s="75">
        <f t="shared" si="184"/>
        <v>4.2494399999999999</v>
      </c>
      <c r="BH1273" s="11">
        <f t="shared" si="203"/>
        <v>27128.817255237645</v>
      </c>
      <c r="BI1273" s="95">
        <f t="shared" si="204"/>
        <v>6</v>
      </c>
      <c r="BJ1273" t="b">
        <f t="shared" si="205"/>
        <v>0</v>
      </c>
      <c r="BK1273" s="43">
        <v>-16199.588756065248</v>
      </c>
      <c r="BL1273" s="37">
        <f t="shared" si="188"/>
        <v>12498.048112291603</v>
      </c>
    </row>
    <row r="1274" spans="1:64" x14ac:dyDescent="0.35">
      <c r="A1274" s="3">
        <v>5000</v>
      </c>
      <c r="D1274" s="6">
        <v>135</v>
      </c>
      <c r="E1274" s="6"/>
      <c r="F1274" s="6">
        <f t="shared" si="156"/>
        <v>225</v>
      </c>
      <c r="G1274" s="7">
        <v>9</v>
      </c>
      <c r="H1274" s="79" cm="1">
        <f t="array" ref="H1274">INDEX(Archetypes!$F$8:$F$16,$G1274)</f>
        <v>312.60000000000002</v>
      </c>
      <c r="I1274" s="7">
        <f t="shared" si="157"/>
        <v>1</v>
      </c>
      <c r="J1274" s="27" cm="1">
        <f t="array" ref="J1274">INDEX(Archetypes!$G$8:$H$16,$G1274,($H$2+1))+$N$2</f>
        <v>27151</v>
      </c>
      <c r="K1274" s="41" cm="1">
        <f t="array" ref="K1274">INDEX(Archetypes!$J$8:$J$16,$G1274)</f>
        <v>3.1960000000000002</v>
      </c>
      <c r="L1274" s="24" cm="1">
        <f t="array" ref="L1274">INDEX(Archetypes!$I$8:$I$16,$G1274)</f>
        <v>98.868750000000006</v>
      </c>
      <c r="M1274" s="41">
        <f t="shared" si="189"/>
        <v>42.24</v>
      </c>
      <c r="N1274" s="84">
        <f t="shared" si="158"/>
        <v>0.42723307415133699</v>
      </c>
      <c r="O1274" s="41">
        <f t="shared" si="159"/>
        <v>42.24</v>
      </c>
      <c r="P1274" s="64">
        <f t="shared" si="202"/>
        <v>6.0342857142857147</v>
      </c>
      <c r="Q1274" s="80">
        <f t="shared" si="190"/>
        <v>6.0342857142857147</v>
      </c>
      <c r="R1274" s="80">
        <f t="shared" si="191"/>
        <v>0</v>
      </c>
      <c r="S1274" s="64">
        <f t="shared" si="192"/>
        <v>42.24</v>
      </c>
      <c r="T1274" s="64">
        <f t="shared" si="162"/>
        <v>0</v>
      </c>
      <c r="U1274" s="64">
        <f t="shared" si="193"/>
        <v>0</v>
      </c>
      <c r="V1274" s="80">
        <f t="shared" si="194"/>
        <v>1</v>
      </c>
      <c r="W1274" s="80">
        <f t="shared" si="195"/>
        <v>0</v>
      </c>
      <c r="X1274" s="80">
        <f t="shared" si="196"/>
        <v>0</v>
      </c>
      <c r="Y1274" s="4">
        <f t="shared" si="163"/>
        <v>13.01</v>
      </c>
      <c r="Z1274" s="4">
        <f t="shared" si="164"/>
        <v>4.0707133917396741</v>
      </c>
      <c r="AA1274" s="64">
        <f t="shared" si="197"/>
        <v>1564.4559999999999</v>
      </c>
      <c r="AB1274" s="81">
        <f t="shared" si="198"/>
        <v>203.53572559999998</v>
      </c>
      <c r="AC1274">
        <f t="shared" si="199"/>
        <v>0.99999972480007582</v>
      </c>
      <c r="AD1274" s="49">
        <f t="shared" si="165"/>
        <v>814.14290239999991</v>
      </c>
      <c r="AE1274" s="3">
        <f t="shared" si="166"/>
        <v>20000</v>
      </c>
      <c r="AF1274" s="3">
        <f t="shared" si="167"/>
        <v>100000</v>
      </c>
      <c r="AG1274" s="2">
        <f t="shared" si="168"/>
        <v>0</v>
      </c>
      <c r="AH1274" s="49">
        <f t="shared" si="169"/>
        <v>0</v>
      </c>
      <c r="AI1274" s="49">
        <f t="shared" si="170"/>
        <v>5274.6257099141794</v>
      </c>
      <c r="AJ1274" s="27" cm="1">
        <f t="array" ref="AJ1274">INDEX(Archetypes!Q$8:Q$16,$G1274)</f>
        <v>1022</v>
      </c>
      <c r="AK1274" s="27" cm="1">
        <f t="array" ref="AK1274">INDEX(Archetypes!R$8:R$16,$G1274)</f>
        <v>1039</v>
      </c>
      <c r="AL1274" s="27" cm="1">
        <f t="array" ref="AL1274">INDEX(Archetypes!S$8:S$16,$G1274)</f>
        <v>1139</v>
      </c>
      <c r="AM1274" s="5">
        <f t="shared" si="200"/>
        <v>1039</v>
      </c>
      <c r="AN1274" s="5">
        <f t="shared" si="171"/>
        <v>4156</v>
      </c>
      <c r="AO1274" s="49">
        <f t="shared" si="172"/>
        <v>37395.768612314176</v>
      </c>
      <c r="AP1274" s="61" cm="1">
        <f t="array" ref="AP1274">INDEX(Archetypes!$K$8:$N$16,$G1274,$I$2+1+2*$H$2)</f>
        <v>20920</v>
      </c>
      <c r="AQ1274" s="41" cm="1">
        <f t="array" ref="AQ1274">INDEX(Archetypes!$O$8:$P$16,$G1274,$AB$2)</f>
        <v>50</v>
      </c>
      <c r="AR1274" s="4">
        <f t="shared" si="173"/>
        <v>12.348800000000001</v>
      </c>
      <c r="AS1274" s="5">
        <f t="shared" si="174"/>
        <v>617.44000000000005</v>
      </c>
      <c r="AT1274" s="8">
        <f t="shared" si="175"/>
        <v>454</v>
      </c>
      <c r="AU1274">
        <f t="shared" si="176"/>
        <v>1</v>
      </c>
      <c r="AV1274" s="49">
        <f t="shared" si="177"/>
        <v>2469.7600000000002</v>
      </c>
      <c r="AW1274" s="49">
        <f t="shared" si="178"/>
        <v>0</v>
      </c>
      <c r="AX1274" s="61">
        <f t="shared" si="179"/>
        <v>4064.1291242092234</v>
      </c>
      <c r="AY1274" s="27" cm="1">
        <f t="array" ref="AY1274">INDEX(Archetypes!T$8:T$16,$G1274)</f>
        <v>1012</v>
      </c>
      <c r="AZ1274" s="27" cm="1">
        <f t="array" ref="AZ1274">INDEX(Archetypes!U$8:U$16,$G1274)</f>
        <v>1497</v>
      </c>
      <c r="BA1274" s="27" cm="1">
        <f t="array" ref="BA1274">INDEX(Archetypes!V$8:V$16,$G1274)</f>
        <v>1668</v>
      </c>
      <c r="BB1274" s="5">
        <f t="shared" si="201"/>
        <v>1497</v>
      </c>
      <c r="BC1274" s="5">
        <f t="shared" si="180"/>
        <v>5988</v>
      </c>
      <c r="BD1274" s="60">
        <f t="shared" si="181"/>
        <v>33441.889124209221</v>
      </c>
      <c r="BE1274" s="28">
        <f t="shared" si="182"/>
        <v>-3953.8794881049544</v>
      </c>
      <c r="BF1274" s="75">
        <f t="shared" si="183"/>
        <v>1.2824158723199999</v>
      </c>
      <c r="BG1274" s="75">
        <f t="shared" si="184"/>
        <v>4.2494399999999999</v>
      </c>
      <c r="BH1274" s="11">
        <f t="shared" si="203"/>
        <v>27128.817255237645</v>
      </c>
      <c r="BI1274" s="95">
        <f t="shared" si="204"/>
        <v>6</v>
      </c>
      <c r="BJ1274" t="b">
        <f t="shared" si="205"/>
        <v>0</v>
      </c>
      <c r="BK1274" s="43">
        <v>-17104.105159767234</v>
      </c>
      <c r="BL1274" s="37">
        <f t="shared" si="188"/>
        <v>13150.22567166228</v>
      </c>
    </row>
    <row r="1275" spans="1:64" x14ac:dyDescent="0.35">
      <c r="A1275" s="3">
        <v>5000</v>
      </c>
      <c r="D1275" s="6">
        <v>150</v>
      </c>
      <c r="E1275" s="6"/>
      <c r="F1275" s="6">
        <f t="shared" si="156"/>
        <v>250</v>
      </c>
      <c r="G1275" s="7">
        <v>7</v>
      </c>
      <c r="H1275" s="79" cm="1">
        <f t="array" ref="H1275">INDEX(Archetypes!$F$8:$F$16,$G1275)</f>
        <v>262.60000000000002</v>
      </c>
      <c r="I1275" s="7">
        <f t="shared" si="157"/>
        <v>1</v>
      </c>
      <c r="J1275" s="27" cm="1">
        <f t="array" ref="J1275">INDEX(Archetypes!$G$8:$H$16,$G1275,($H$2+1))+$N$2</f>
        <v>22881</v>
      </c>
      <c r="K1275" s="41" cm="1">
        <f t="array" ref="K1275">INDEX(Archetypes!$J$8:$J$16,$G1275)</f>
        <v>3.2349999999999999</v>
      </c>
      <c r="L1275" s="24" cm="1">
        <f t="array" ref="L1275">INDEX(Archetypes!$I$8:$I$16,$G1275)</f>
        <v>81.644444444444446</v>
      </c>
      <c r="M1275" s="41">
        <f t="shared" si="189"/>
        <v>46.368000000000002</v>
      </c>
      <c r="N1275" s="84">
        <f t="shared" si="158"/>
        <v>0.56792596624931957</v>
      </c>
      <c r="O1275" s="41">
        <f t="shared" si="159"/>
        <v>46.368000000000002</v>
      </c>
      <c r="P1275" s="64">
        <f t="shared" si="202"/>
        <v>6.6240000000000006</v>
      </c>
      <c r="Q1275" s="80">
        <f t="shared" si="190"/>
        <v>6.6240000000000006</v>
      </c>
      <c r="R1275" s="80">
        <f t="shared" si="191"/>
        <v>0</v>
      </c>
      <c r="S1275" s="64">
        <f t="shared" si="192"/>
        <v>46.368000000000002</v>
      </c>
      <c r="T1275" s="64">
        <f t="shared" si="162"/>
        <v>0</v>
      </c>
      <c r="U1275" s="64">
        <f t="shared" si="193"/>
        <v>0</v>
      </c>
      <c r="V1275" s="80">
        <f t="shared" si="194"/>
        <v>1</v>
      </c>
      <c r="W1275" s="80">
        <f t="shared" si="195"/>
        <v>0</v>
      </c>
      <c r="X1275" s="80">
        <f t="shared" si="196"/>
        <v>0</v>
      </c>
      <c r="Y1275" s="4">
        <f t="shared" si="163"/>
        <v>13.01</v>
      </c>
      <c r="Z1275" s="4">
        <f t="shared" si="164"/>
        <v>4.0216383307573418</v>
      </c>
      <c r="AA1275" s="64">
        <f t="shared" si="197"/>
        <v>1545.595</v>
      </c>
      <c r="AB1275" s="81">
        <f t="shared" si="198"/>
        <v>201.08190949999999</v>
      </c>
      <c r="AC1275">
        <f t="shared" si="199"/>
        <v>1.0000000350000011</v>
      </c>
      <c r="AD1275" s="49">
        <f t="shared" si="165"/>
        <v>804.32763799999998</v>
      </c>
      <c r="AE1275" s="3">
        <f t="shared" si="166"/>
        <v>20000</v>
      </c>
      <c r="AF1275" s="3">
        <f t="shared" si="167"/>
        <v>100000</v>
      </c>
      <c r="AG1275" s="2">
        <f t="shared" si="168"/>
        <v>0</v>
      </c>
      <c r="AH1275" s="49">
        <f t="shared" si="169"/>
        <v>0</v>
      </c>
      <c r="AI1275" s="49">
        <f t="shared" si="170"/>
        <v>4445.0926620951841</v>
      </c>
      <c r="AJ1275" s="27" cm="1">
        <f t="array" ref="AJ1275">INDEX(Archetypes!Q$8:Q$16,$G1275)</f>
        <v>1022</v>
      </c>
      <c r="AK1275" s="27" cm="1">
        <f t="array" ref="AK1275">INDEX(Archetypes!R$8:R$16,$G1275)</f>
        <v>1039</v>
      </c>
      <c r="AL1275" s="27" cm="1">
        <f t="array" ref="AL1275">INDEX(Archetypes!S$8:S$16,$G1275)</f>
        <v>1139</v>
      </c>
      <c r="AM1275" s="5">
        <f t="shared" si="200"/>
        <v>1039</v>
      </c>
      <c r="AN1275" s="5">
        <f t="shared" si="171"/>
        <v>4156</v>
      </c>
      <c r="AO1275" s="49">
        <f t="shared" si="172"/>
        <v>32286.420300095182</v>
      </c>
      <c r="AP1275" s="61" cm="1">
        <f t="array" ref="AP1275">INDEX(Archetypes!$K$8:$N$16,$G1275,$I$2+1+2*$H$2)</f>
        <v>17505</v>
      </c>
      <c r="AQ1275" s="41" cm="1">
        <f t="array" ref="AQ1275">INDEX(Archetypes!$O$8:$P$16,$G1275,$AB$2)</f>
        <v>50</v>
      </c>
      <c r="AR1275" s="4">
        <f t="shared" si="173"/>
        <v>12.348800000000001</v>
      </c>
      <c r="AS1275" s="5">
        <f t="shared" si="174"/>
        <v>617.44000000000005</v>
      </c>
      <c r="AT1275" s="8">
        <f t="shared" si="175"/>
        <v>454</v>
      </c>
      <c r="AU1275">
        <f t="shared" si="176"/>
        <v>1</v>
      </c>
      <c r="AV1275" s="49">
        <f t="shared" si="177"/>
        <v>2469.7600000000002</v>
      </c>
      <c r="AW1275" s="49">
        <f t="shared" si="178"/>
        <v>0</v>
      </c>
      <c r="AX1275" s="61">
        <f t="shared" si="179"/>
        <v>3400.6969559886452</v>
      </c>
      <c r="AY1275" s="27" cm="1">
        <f t="array" ref="AY1275">INDEX(Archetypes!T$8:T$16,$G1275)</f>
        <v>1012</v>
      </c>
      <c r="AZ1275" s="27" cm="1">
        <f t="array" ref="AZ1275">INDEX(Archetypes!U$8:U$16,$G1275)</f>
        <v>1497</v>
      </c>
      <c r="BA1275" s="27" cm="1">
        <f t="array" ref="BA1275">INDEX(Archetypes!V$8:V$16,$G1275)</f>
        <v>1668</v>
      </c>
      <c r="BB1275" s="5">
        <f t="shared" si="201"/>
        <v>1497</v>
      </c>
      <c r="BC1275" s="5">
        <f t="shared" si="180"/>
        <v>5988</v>
      </c>
      <c r="BD1275" s="60">
        <f t="shared" si="181"/>
        <v>29363.456955988648</v>
      </c>
      <c r="BE1275" s="28">
        <f t="shared" si="182"/>
        <v>-2922.9633441065344</v>
      </c>
      <c r="BF1275" s="75">
        <f t="shared" si="183"/>
        <v>1.2669551334</v>
      </c>
      <c r="BG1275" s="75">
        <f t="shared" si="184"/>
        <v>4.2494399999999999</v>
      </c>
      <c r="BH1275" s="11">
        <f t="shared" si="203"/>
        <v>32286.420300095182</v>
      </c>
      <c r="BI1275" s="95">
        <f t="shared" si="204"/>
        <v>7</v>
      </c>
      <c r="BJ1275" t="b">
        <f t="shared" si="205"/>
        <v>1</v>
      </c>
      <c r="BK1275" s="43">
        <v>-13376.28368662599</v>
      </c>
      <c r="BL1275" s="37">
        <f t="shared" si="188"/>
        <v>10453.320342519455</v>
      </c>
    </row>
    <row r="1276" spans="1:64" x14ac:dyDescent="0.35">
      <c r="A1276" s="3">
        <v>5000</v>
      </c>
      <c r="D1276" s="6">
        <v>150</v>
      </c>
      <c r="E1276" s="6"/>
      <c r="F1276" s="6">
        <f t="shared" si="156"/>
        <v>250</v>
      </c>
      <c r="G1276" s="7">
        <v>8</v>
      </c>
      <c r="H1276" s="79" cm="1">
        <f t="array" ref="H1276">INDEX(Archetypes!$F$8:$F$16,$G1276)</f>
        <v>285.8</v>
      </c>
      <c r="I1276" s="7">
        <f t="shared" si="157"/>
        <v>1</v>
      </c>
      <c r="J1276" s="27" cm="1">
        <f t="array" ref="J1276">INDEX(Archetypes!$G$8:$H$16,$G1276,($H$2+1))+$N$2</f>
        <v>26124</v>
      </c>
      <c r="K1276" s="41" cm="1">
        <f t="array" ref="K1276">INDEX(Archetypes!$J$8:$J$16,$G1276)</f>
        <v>3.2210000000000001</v>
      </c>
      <c r="L1276" s="24" cm="1">
        <f t="array" ref="L1276">INDEX(Archetypes!$I$8:$I$16,$G1276)</f>
        <v>90.076000000000008</v>
      </c>
      <c r="M1276" s="41">
        <f t="shared" si="189"/>
        <v>46.569000000000003</v>
      </c>
      <c r="N1276" s="84">
        <f t="shared" si="158"/>
        <v>0.51699675829299696</v>
      </c>
      <c r="O1276" s="41">
        <f t="shared" si="159"/>
        <v>46.569000000000003</v>
      </c>
      <c r="P1276" s="64">
        <f t="shared" si="202"/>
        <v>6.6527142857142865</v>
      </c>
      <c r="Q1276" s="80">
        <f t="shared" si="190"/>
        <v>6.6527142857142865</v>
      </c>
      <c r="R1276" s="80">
        <f t="shared" si="191"/>
        <v>0</v>
      </c>
      <c r="S1276" s="64">
        <f t="shared" si="192"/>
        <v>46.569000000000003</v>
      </c>
      <c r="T1276" s="64">
        <f t="shared" si="162"/>
        <v>0</v>
      </c>
      <c r="U1276" s="64">
        <f t="shared" si="193"/>
        <v>0</v>
      </c>
      <c r="V1276" s="80">
        <f t="shared" si="194"/>
        <v>1</v>
      </c>
      <c r="W1276" s="80">
        <f t="shared" si="195"/>
        <v>0</v>
      </c>
      <c r="X1276" s="80">
        <f t="shared" si="196"/>
        <v>0</v>
      </c>
      <c r="Y1276" s="4">
        <f t="shared" si="163"/>
        <v>13.01</v>
      </c>
      <c r="Z1276" s="4">
        <f t="shared" si="164"/>
        <v>4.0391182862465067</v>
      </c>
      <c r="AA1276" s="64">
        <f t="shared" si="197"/>
        <v>1552.3130000000001</v>
      </c>
      <c r="AB1276" s="81">
        <f t="shared" si="198"/>
        <v>201.9559213</v>
      </c>
      <c r="AC1276">
        <f t="shared" si="199"/>
        <v>0.99999996540000102</v>
      </c>
      <c r="AD1276" s="49">
        <f t="shared" si="165"/>
        <v>807.8236852</v>
      </c>
      <c r="AE1276" s="3">
        <f t="shared" si="166"/>
        <v>20000</v>
      </c>
      <c r="AF1276" s="3">
        <f t="shared" si="167"/>
        <v>100000</v>
      </c>
      <c r="AG1276" s="2">
        <f t="shared" si="168"/>
        <v>0</v>
      </c>
      <c r="AH1276" s="49">
        <f t="shared" si="169"/>
        <v>0</v>
      </c>
      <c r="AI1276" s="49">
        <f t="shared" si="170"/>
        <v>5075.110384361461</v>
      </c>
      <c r="AJ1276" s="27" cm="1">
        <f t="array" ref="AJ1276">INDEX(Archetypes!Q$8:Q$16,$G1276)</f>
        <v>1022</v>
      </c>
      <c r="AK1276" s="27" cm="1">
        <f t="array" ref="AK1276">INDEX(Archetypes!R$8:R$16,$G1276)</f>
        <v>1039</v>
      </c>
      <c r="AL1276" s="27" cm="1">
        <f t="array" ref="AL1276">INDEX(Archetypes!S$8:S$16,$G1276)</f>
        <v>1139</v>
      </c>
      <c r="AM1276" s="5">
        <f t="shared" si="200"/>
        <v>1039</v>
      </c>
      <c r="AN1276" s="5">
        <f t="shared" si="171"/>
        <v>4156</v>
      </c>
      <c r="AO1276" s="49">
        <f t="shared" si="172"/>
        <v>36162.934069561466</v>
      </c>
      <c r="AP1276" s="61" cm="1">
        <f t="array" ref="AP1276">INDEX(Archetypes!$K$8:$N$16,$G1276,$I$2+1+2*$H$2)</f>
        <v>20099</v>
      </c>
      <c r="AQ1276" s="41" cm="1">
        <f t="array" ref="AQ1276">INDEX(Archetypes!$O$8:$P$16,$G1276,$AB$2)</f>
        <v>50</v>
      </c>
      <c r="AR1276" s="4">
        <f t="shared" si="173"/>
        <v>12.348800000000001</v>
      </c>
      <c r="AS1276" s="5">
        <f t="shared" si="174"/>
        <v>617.44000000000005</v>
      </c>
      <c r="AT1276" s="8">
        <f t="shared" si="175"/>
        <v>454</v>
      </c>
      <c r="AU1276">
        <f t="shared" si="176"/>
        <v>1</v>
      </c>
      <c r="AV1276" s="49">
        <f t="shared" si="177"/>
        <v>2469.7600000000002</v>
      </c>
      <c r="AW1276" s="49">
        <f t="shared" si="178"/>
        <v>0</v>
      </c>
      <c r="AX1276" s="61">
        <f t="shared" si="179"/>
        <v>3904.6334257878193</v>
      </c>
      <c r="AY1276" s="27" cm="1">
        <f t="array" ref="AY1276">INDEX(Archetypes!T$8:T$16,$G1276)</f>
        <v>1012</v>
      </c>
      <c r="AZ1276" s="27" cm="1">
        <f t="array" ref="AZ1276">INDEX(Archetypes!U$8:U$16,$G1276)</f>
        <v>1497</v>
      </c>
      <c r="BA1276" s="27" cm="1">
        <f t="array" ref="BA1276">INDEX(Archetypes!V$8:V$16,$G1276)</f>
        <v>1668</v>
      </c>
      <c r="BB1276" s="5">
        <f t="shared" si="201"/>
        <v>1497</v>
      </c>
      <c r="BC1276" s="5">
        <f t="shared" si="180"/>
        <v>5988</v>
      </c>
      <c r="BD1276" s="60">
        <f t="shared" si="181"/>
        <v>32461.393425787821</v>
      </c>
      <c r="BE1276" s="28">
        <f t="shared" si="182"/>
        <v>-3701.5406437736456</v>
      </c>
      <c r="BF1276" s="75">
        <f t="shared" si="183"/>
        <v>1.2724620123600001</v>
      </c>
      <c r="BG1276" s="75">
        <f t="shared" si="184"/>
        <v>4.2494399999999999</v>
      </c>
      <c r="BH1276" s="11">
        <f t="shared" si="203"/>
        <v>32286.420300095182</v>
      </c>
      <c r="BI1276" s="95">
        <f t="shared" si="204"/>
        <v>7</v>
      </c>
      <c r="BJ1276" t="b">
        <f t="shared" si="205"/>
        <v>0</v>
      </c>
      <c r="BK1276" s="43">
        <v>-16199.588756065248</v>
      </c>
      <c r="BL1276" s="37">
        <f t="shared" si="188"/>
        <v>12498.048112291603</v>
      </c>
    </row>
    <row r="1277" spans="1:64" x14ac:dyDescent="0.35">
      <c r="A1277" s="3">
        <v>5000</v>
      </c>
      <c r="D1277" s="6">
        <v>150</v>
      </c>
      <c r="E1277" s="6"/>
      <c r="F1277" s="6">
        <f t="shared" si="156"/>
        <v>250</v>
      </c>
      <c r="G1277" s="7">
        <v>9</v>
      </c>
      <c r="H1277" s="79" cm="1">
        <f t="array" ref="H1277">INDEX(Archetypes!$F$8:$F$16,$G1277)</f>
        <v>312.60000000000002</v>
      </c>
      <c r="I1277" s="7">
        <f t="shared" si="157"/>
        <v>1</v>
      </c>
      <c r="J1277" s="27" cm="1">
        <f t="array" ref="J1277">INDEX(Archetypes!$G$8:$H$16,$G1277,($H$2+1))+$N$2</f>
        <v>27151</v>
      </c>
      <c r="K1277" s="41" cm="1">
        <f t="array" ref="K1277">INDEX(Archetypes!$J$8:$J$16,$G1277)</f>
        <v>3.1960000000000002</v>
      </c>
      <c r="L1277" s="24" cm="1">
        <f t="array" ref="L1277">INDEX(Archetypes!$I$8:$I$16,$G1277)</f>
        <v>98.868750000000006</v>
      </c>
      <c r="M1277" s="41">
        <f t="shared" si="189"/>
        <v>46.933999999999997</v>
      </c>
      <c r="N1277" s="84">
        <f t="shared" si="158"/>
        <v>0.47471015866995381</v>
      </c>
      <c r="O1277" s="41">
        <f t="shared" si="159"/>
        <v>46.933999999999997</v>
      </c>
      <c r="P1277" s="64">
        <f t="shared" si="202"/>
        <v>6.7048571428571426</v>
      </c>
      <c r="Q1277" s="80">
        <f t="shared" si="190"/>
        <v>6.7048571428571426</v>
      </c>
      <c r="R1277" s="80">
        <f t="shared" si="191"/>
        <v>0</v>
      </c>
      <c r="S1277" s="64">
        <f t="shared" si="192"/>
        <v>46.933999999999997</v>
      </c>
      <c r="T1277" s="64">
        <f t="shared" si="162"/>
        <v>0</v>
      </c>
      <c r="U1277" s="64">
        <f t="shared" si="193"/>
        <v>0</v>
      </c>
      <c r="V1277" s="80">
        <f t="shared" si="194"/>
        <v>1</v>
      </c>
      <c r="W1277" s="80">
        <f t="shared" si="195"/>
        <v>0</v>
      </c>
      <c r="X1277" s="80">
        <f t="shared" si="196"/>
        <v>0</v>
      </c>
      <c r="Y1277" s="4">
        <f t="shared" si="163"/>
        <v>13.01</v>
      </c>
      <c r="Z1277" s="4">
        <f t="shared" si="164"/>
        <v>4.0707133917396741</v>
      </c>
      <c r="AA1277" s="64">
        <f t="shared" si="197"/>
        <v>1564.4559999999999</v>
      </c>
      <c r="AB1277" s="81">
        <f t="shared" si="198"/>
        <v>203.53572559999998</v>
      </c>
      <c r="AC1277">
        <f t="shared" si="199"/>
        <v>0.99999972480007582</v>
      </c>
      <c r="AD1277" s="49">
        <f t="shared" si="165"/>
        <v>814.14290239999991</v>
      </c>
      <c r="AE1277" s="3">
        <f t="shared" si="166"/>
        <v>20000</v>
      </c>
      <c r="AF1277" s="3">
        <f t="shared" si="167"/>
        <v>100000</v>
      </c>
      <c r="AG1277" s="2">
        <f t="shared" si="168"/>
        <v>0</v>
      </c>
      <c r="AH1277" s="49">
        <f t="shared" si="169"/>
        <v>0</v>
      </c>
      <c r="AI1277" s="49">
        <f t="shared" si="170"/>
        <v>5274.6257099141794</v>
      </c>
      <c r="AJ1277" s="27" cm="1">
        <f t="array" ref="AJ1277">INDEX(Archetypes!Q$8:Q$16,$G1277)</f>
        <v>1022</v>
      </c>
      <c r="AK1277" s="27" cm="1">
        <f t="array" ref="AK1277">INDEX(Archetypes!R$8:R$16,$G1277)</f>
        <v>1039</v>
      </c>
      <c r="AL1277" s="27" cm="1">
        <f t="array" ref="AL1277">INDEX(Archetypes!S$8:S$16,$G1277)</f>
        <v>1139</v>
      </c>
      <c r="AM1277" s="5">
        <f t="shared" si="200"/>
        <v>1039</v>
      </c>
      <c r="AN1277" s="5">
        <f t="shared" si="171"/>
        <v>4156</v>
      </c>
      <c r="AO1277" s="49">
        <f t="shared" si="172"/>
        <v>37395.768612314176</v>
      </c>
      <c r="AP1277" s="61" cm="1">
        <f t="array" ref="AP1277">INDEX(Archetypes!$K$8:$N$16,$G1277,$I$2+1+2*$H$2)</f>
        <v>20920</v>
      </c>
      <c r="AQ1277" s="41" cm="1">
        <f t="array" ref="AQ1277">INDEX(Archetypes!$O$8:$P$16,$G1277,$AB$2)</f>
        <v>50</v>
      </c>
      <c r="AR1277" s="4">
        <f t="shared" si="173"/>
        <v>12.348800000000001</v>
      </c>
      <c r="AS1277" s="5">
        <f t="shared" si="174"/>
        <v>617.44000000000005</v>
      </c>
      <c r="AT1277" s="8">
        <f t="shared" si="175"/>
        <v>454</v>
      </c>
      <c r="AU1277">
        <f t="shared" si="176"/>
        <v>1</v>
      </c>
      <c r="AV1277" s="49">
        <f t="shared" si="177"/>
        <v>2469.7600000000002</v>
      </c>
      <c r="AW1277" s="49">
        <f t="shared" si="178"/>
        <v>0</v>
      </c>
      <c r="AX1277" s="61">
        <f t="shared" si="179"/>
        <v>4064.1291242092234</v>
      </c>
      <c r="AY1277" s="27" cm="1">
        <f t="array" ref="AY1277">INDEX(Archetypes!T$8:T$16,$G1277)</f>
        <v>1012</v>
      </c>
      <c r="AZ1277" s="27" cm="1">
        <f t="array" ref="AZ1277">INDEX(Archetypes!U$8:U$16,$G1277)</f>
        <v>1497</v>
      </c>
      <c r="BA1277" s="27" cm="1">
        <f t="array" ref="BA1277">INDEX(Archetypes!V$8:V$16,$G1277)</f>
        <v>1668</v>
      </c>
      <c r="BB1277" s="5">
        <f t="shared" si="201"/>
        <v>1497</v>
      </c>
      <c r="BC1277" s="5">
        <f t="shared" si="180"/>
        <v>5988</v>
      </c>
      <c r="BD1277" s="60">
        <f t="shared" si="181"/>
        <v>33441.889124209221</v>
      </c>
      <c r="BE1277" s="28">
        <f t="shared" si="182"/>
        <v>-3953.8794881049544</v>
      </c>
      <c r="BF1277" s="75">
        <f t="shared" si="183"/>
        <v>1.2824158723199999</v>
      </c>
      <c r="BG1277" s="75">
        <f t="shared" si="184"/>
        <v>4.2494399999999999</v>
      </c>
      <c r="BH1277" s="11">
        <f t="shared" si="203"/>
        <v>32286.420300095182</v>
      </c>
      <c r="BI1277" s="95">
        <f t="shared" si="204"/>
        <v>7</v>
      </c>
      <c r="BJ1277" t="b">
        <f t="shared" si="205"/>
        <v>0</v>
      </c>
      <c r="BK1277" s="43">
        <v>-17104.105159767234</v>
      </c>
      <c r="BL1277" s="37">
        <f t="shared" si="188"/>
        <v>13150.22567166228</v>
      </c>
    </row>
    <row r="1278" spans="1:64" x14ac:dyDescent="0.35">
      <c r="A1278" s="3">
        <v>5000</v>
      </c>
      <c r="D1278" s="6">
        <v>165</v>
      </c>
      <c r="E1278" s="6"/>
      <c r="F1278" s="6">
        <f t="shared" si="156"/>
        <v>275</v>
      </c>
      <c r="G1278" s="7">
        <v>8</v>
      </c>
      <c r="H1278" s="79" cm="1">
        <f t="array" ref="H1278">INDEX(Archetypes!$F$8:$F$16,$G1278)</f>
        <v>285.8</v>
      </c>
      <c r="I1278" s="7">
        <f t="shared" si="157"/>
        <v>1</v>
      </c>
      <c r="J1278" s="27" cm="1">
        <f t="array" ref="J1278">INDEX(Archetypes!$G$8:$H$16,$G1278,($H$2+1))+$N$2</f>
        <v>26124</v>
      </c>
      <c r="K1278" s="41" cm="1">
        <f t="array" ref="K1278">INDEX(Archetypes!$J$8:$J$16,$G1278)</f>
        <v>3.2210000000000001</v>
      </c>
      <c r="L1278" s="24" cm="1">
        <f t="array" ref="L1278">INDEX(Archetypes!$I$8:$I$16,$G1278)</f>
        <v>90.076000000000008</v>
      </c>
      <c r="M1278" s="41">
        <f t="shared" si="189"/>
        <v>51.225999999999999</v>
      </c>
      <c r="N1278" s="84">
        <f t="shared" si="158"/>
        <v>0.56869754429592778</v>
      </c>
      <c r="O1278" s="41">
        <f t="shared" si="159"/>
        <v>51.225999999999999</v>
      </c>
      <c r="P1278" s="64">
        <f t="shared" si="202"/>
        <v>7.3179999999999996</v>
      </c>
      <c r="Q1278" s="80">
        <f t="shared" si="190"/>
        <v>7</v>
      </c>
      <c r="R1278" s="80">
        <f t="shared" si="191"/>
        <v>0.31799999999999962</v>
      </c>
      <c r="S1278" s="64">
        <f t="shared" si="192"/>
        <v>49</v>
      </c>
      <c r="T1278" s="64">
        <f t="shared" si="162"/>
        <v>2.2259999999999973</v>
      </c>
      <c r="U1278" s="64">
        <f t="shared" si="193"/>
        <v>0</v>
      </c>
      <c r="V1278" s="80">
        <f t="shared" si="194"/>
        <v>0.95654550423613016</v>
      </c>
      <c r="W1278" s="80">
        <f t="shared" si="195"/>
        <v>4.3454495763869859E-2</v>
      </c>
      <c r="X1278" s="80">
        <f t="shared" si="196"/>
        <v>0</v>
      </c>
      <c r="Y1278" s="4">
        <f t="shared" si="163"/>
        <v>13.803044547690625</v>
      </c>
      <c r="Z1278" s="4">
        <f t="shared" si="164"/>
        <v>4.2853289499194736</v>
      </c>
      <c r="AA1278" s="64">
        <f t="shared" si="197"/>
        <v>1552.3130000000001</v>
      </c>
      <c r="AB1278" s="81">
        <f t="shared" si="198"/>
        <v>214.2664549095928</v>
      </c>
      <c r="AC1278">
        <f t="shared" si="199"/>
        <v>0.99999996540000102</v>
      </c>
      <c r="AD1278" s="49">
        <f t="shared" si="165"/>
        <v>857.06581963837118</v>
      </c>
      <c r="AE1278" s="3">
        <f t="shared" si="166"/>
        <v>20000</v>
      </c>
      <c r="AF1278" s="3">
        <f t="shared" si="167"/>
        <v>100000</v>
      </c>
      <c r="AG1278" s="2">
        <f t="shared" si="168"/>
        <v>0</v>
      </c>
      <c r="AH1278" s="49">
        <f t="shared" si="169"/>
        <v>0</v>
      </c>
      <c r="AI1278" s="49">
        <f t="shared" si="170"/>
        <v>5075.110384361461</v>
      </c>
      <c r="AJ1278" s="27" cm="1">
        <f t="array" ref="AJ1278">INDEX(Archetypes!Q$8:Q$16,$G1278)</f>
        <v>1022</v>
      </c>
      <c r="AK1278" s="27" cm="1">
        <f t="array" ref="AK1278">INDEX(Archetypes!R$8:R$16,$G1278)</f>
        <v>1039</v>
      </c>
      <c r="AL1278" s="27" cm="1">
        <f t="array" ref="AL1278">INDEX(Archetypes!S$8:S$16,$G1278)</f>
        <v>1139</v>
      </c>
      <c r="AM1278" s="5">
        <f t="shared" si="200"/>
        <v>1039</v>
      </c>
      <c r="AN1278" s="5">
        <f t="shared" si="171"/>
        <v>4156</v>
      </c>
      <c r="AO1278" s="49">
        <f t="shared" si="172"/>
        <v>36212.176203999828</v>
      </c>
      <c r="AP1278" s="61" cm="1">
        <f t="array" ref="AP1278">INDEX(Archetypes!$K$8:$N$16,$G1278,$I$2+1+2*$H$2)</f>
        <v>20099</v>
      </c>
      <c r="AQ1278" s="41" cm="1">
        <f t="array" ref="AQ1278">INDEX(Archetypes!$O$8:$P$16,$G1278,$AB$2)</f>
        <v>50</v>
      </c>
      <c r="AR1278" s="4">
        <f t="shared" si="173"/>
        <v>12.348800000000001</v>
      </c>
      <c r="AS1278" s="5">
        <f t="shared" si="174"/>
        <v>617.44000000000005</v>
      </c>
      <c r="AT1278" s="8">
        <f t="shared" si="175"/>
        <v>454</v>
      </c>
      <c r="AU1278">
        <f t="shared" si="176"/>
        <v>1</v>
      </c>
      <c r="AV1278" s="49">
        <f t="shared" si="177"/>
        <v>2469.7600000000002</v>
      </c>
      <c r="AW1278" s="49">
        <f t="shared" si="178"/>
        <v>0</v>
      </c>
      <c r="AX1278" s="61">
        <f t="shared" si="179"/>
        <v>3904.6334257878193</v>
      </c>
      <c r="AY1278" s="27" cm="1">
        <f t="array" ref="AY1278">INDEX(Archetypes!T$8:T$16,$G1278)</f>
        <v>1012</v>
      </c>
      <c r="AZ1278" s="27" cm="1">
        <f t="array" ref="AZ1278">INDEX(Archetypes!U$8:U$16,$G1278)</f>
        <v>1497</v>
      </c>
      <c r="BA1278" s="27" cm="1">
        <f t="array" ref="BA1278">INDEX(Archetypes!V$8:V$16,$G1278)</f>
        <v>1668</v>
      </c>
      <c r="BB1278" s="5">
        <f t="shared" si="201"/>
        <v>1497</v>
      </c>
      <c r="BC1278" s="5">
        <f t="shared" si="180"/>
        <v>5988</v>
      </c>
      <c r="BD1278" s="60">
        <f t="shared" si="181"/>
        <v>32461.393425787821</v>
      </c>
      <c r="BE1278" s="28">
        <f t="shared" si="182"/>
        <v>-3750.7827782120075</v>
      </c>
      <c r="BF1278" s="75">
        <f t="shared" si="183"/>
        <v>1.2724620123600001</v>
      </c>
      <c r="BG1278" s="75">
        <f t="shared" si="184"/>
        <v>4.2494399999999999</v>
      </c>
      <c r="BH1278" s="11">
        <f t="shared" si="203"/>
        <v>36212.176203999828</v>
      </c>
      <c r="BI1278" s="95">
        <f t="shared" si="204"/>
        <v>8</v>
      </c>
      <c r="BJ1278" t="b">
        <f t="shared" si="205"/>
        <v>1</v>
      </c>
      <c r="BK1278" s="43">
        <v>-16298.073024942001</v>
      </c>
      <c r="BL1278" s="37">
        <f t="shared" si="188"/>
        <v>12547.290246729994</v>
      </c>
    </row>
    <row r="1279" spans="1:64" x14ac:dyDescent="0.35">
      <c r="A1279" s="3">
        <v>5000</v>
      </c>
      <c r="D1279" s="6">
        <v>165</v>
      </c>
      <c r="E1279" s="6"/>
      <c r="F1279" s="6">
        <f t="shared" si="156"/>
        <v>275</v>
      </c>
      <c r="G1279" s="7">
        <v>9</v>
      </c>
      <c r="H1279" s="79" cm="1">
        <f t="array" ref="H1279">INDEX(Archetypes!$F$8:$F$16,$G1279)</f>
        <v>312.60000000000002</v>
      </c>
      <c r="I1279" s="7">
        <f t="shared" si="157"/>
        <v>1</v>
      </c>
      <c r="J1279" s="27" cm="1">
        <f t="array" ref="J1279">INDEX(Archetypes!$G$8:$H$16,$G1279,($H$2+1))+$N$2</f>
        <v>27151</v>
      </c>
      <c r="K1279" s="41" cm="1">
        <f t="array" ref="K1279">INDEX(Archetypes!$J$8:$J$16,$G1279)</f>
        <v>3.1960000000000002</v>
      </c>
      <c r="L1279" s="24" cm="1">
        <f t="array" ref="L1279">INDEX(Archetypes!$I$8:$I$16,$G1279)</f>
        <v>98.868750000000006</v>
      </c>
      <c r="M1279" s="41">
        <f t="shared" si="189"/>
        <v>51.627000000000002</v>
      </c>
      <c r="N1279" s="84">
        <f t="shared" si="158"/>
        <v>0.52217712876920164</v>
      </c>
      <c r="O1279" s="41">
        <f t="shared" si="159"/>
        <v>51.627000000000002</v>
      </c>
      <c r="P1279" s="64">
        <f t="shared" si="202"/>
        <v>7.3752857142857149</v>
      </c>
      <c r="Q1279" s="80">
        <f t="shared" si="190"/>
        <v>7</v>
      </c>
      <c r="R1279" s="80">
        <f t="shared" si="191"/>
        <v>0.37528571428571489</v>
      </c>
      <c r="S1279" s="64">
        <f t="shared" si="192"/>
        <v>49</v>
      </c>
      <c r="T1279" s="64">
        <f t="shared" si="162"/>
        <v>2.6270000000000042</v>
      </c>
      <c r="U1279" s="64">
        <f t="shared" si="193"/>
        <v>0</v>
      </c>
      <c r="V1279" s="80">
        <f t="shared" si="194"/>
        <v>0.94911577275456638</v>
      </c>
      <c r="W1279" s="80">
        <f t="shared" si="195"/>
        <v>5.0884227245433671E-2</v>
      </c>
      <c r="X1279" s="80">
        <f t="shared" si="196"/>
        <v>0</v>
      </c>
      <c r="Y1279" s="4">
        <f t="shared" si="163"/>
        <v>13.938637147229166</v>
      </c>
      <c r="Z1279" s="4">
        <f t="shared" si="164"/>
        <v>4.3612757031380367</v>
      </c>
      <c r="AA1279" s="64">
        <f t="shared" si="197"/>
        <v>1564.4559999999999</v>
      </c>
      <c r="AB1279" s="81">
        <f t="shared" si="198"/>
        <v>218.06384516805548</v>
      </c>
      <c r="AC1279">
        <f t="shared" si="199"/>
        <v>0.99999972480007593</v>
      </c>
      <c r="AD1279" s="49">
        <f t="shared" si="165"/>
        <v>872.25538067222192</v>
      </c>
      <c r="AE1279" s="3">
        <f t="shared" si="166"/>
        <v>20000</v>
      </c>
      <c r="AF1279" s="3">
        <f t="shared" si="167"/>
        <v>100000</v>
      </c>
      <c r="AG1279" s="2">
        <f t="shared" si="168"/>
        <v>0</v>
      </c>
      <c r="AH1279" s="49">
        <f t="shared" si="169"/>
        <v>0</v>
      </c>
      <c r="AI1279" s="49">
        <f t="shared" si="170"/>
        <v>5274.6257099141794</v>
      </c>
      <c r="AJ1279" s="27" cm="1">
        <f t="array" ref="AJ1279">INDEX(Archetypes!Q$8:Q$16,$G1279)</f>
        <v>1022</v>
      </c>
      <c r="AK1279" s="27" cm="1">
        <f t="array" ref="AK1279">INDEX(Archetypes!R$8:R$16,$G1279)</f>
        <v>1039</v>
      </c>
      <c r="AL1279" s="27" cm="1">
        <f t="array" ref="AL1279">INDEX(Archetypes!S$8:S$16,$G1279)</f>
        <v>1139</v>
      </c>
      <c r="AM1279" s="5">
        <f t="shared" si="200"/>
        <v>1039</v>
      </c>
      <c r="AN1279" s="5">
        <f t="shared" si="171"/>
        <v>4156</v>
      </c>
      <c r="AO1279" s="49">
        <f t="shared" si="172"/>
        <v>37453.881090586401</v>
      </c>
      <c r="AP1279" s="61" cm="1">
        <f t="array" ref="AP1279">INDEX(Archetypes!$K$8:$N$16,$G1279,$I$2+1+2*$H$2)</f>
        <v>20920</v>
      </c>
      <c r="AQ1279" s="41" cm="1">
        <f t="array" ref="AQ1279">INDEX(Archetypes!$O$8:$P$16,$G1279,$AB$2)</f>
        <v>50</v>
      </c>
      <c r="AR1279" s="4">
        <f t="shared" si="173"/>
        <v>12.348800000000001</v>
      </c>
      <c r="AS1279" s="5">
        <f t="shared" si="174"/>
        <v>617.44000000000005</v>
      </c>
      <c r="AT1279" s="8">
        <f t="shared" si="175"/>
        <v>454</v>
      </c>
      <c r="AU1279">
        <f t="shared" si="176"/>
        <v>1</v>
      </c>
      <c r="AV1279" s="49">
        <f t="shared" si="177"/>
        <v>2469.7600000000002</v>
      </c>
      <c r="AW1279" s="49">
        <f t="shared" si="178"/>
        <v>0</v>
      </c>
      <c r="AX1279" s="61">
        <f t="shared" si="179"/>
        <v>4064.1291242092234</v>
      </c>
      <c r="AY1279" s="27" cm="1">
        <f t="array" ref="AY1279">INDEX(Archetypes!T$8:T$16,$G1279)</f>
        <v>1012</v>
      </c>
      <c r="AZ1279" s="27" cm="1">
        <f t="array" ref="AZ1279">INDEX(Archetypes!U$8:U$16,$G1279)</f>
        <v>1497</v>
      </c>
      <c r="BA1279" s="27" cm="1">
        <f t="array" ref="BA1279">INDEX(Archetypes!V$8:V$16,$G1279)</f>
        <v>1668</v>
      </c>
      <c r="BB1279" s="5">
        <f t="shared" si="201"/>
        <v>1497</v>
      </c>
      <c r="BC1279" s="5">
        <f t="shared" si="180"/>
        <v>5988</v>
      </c>
      <c r="BD1279" s="60">
        <f t="shared" si="181"/>
        <v>33441.889124209221</v>
      </c>
      <c r="BE1279" s="28">
        <f t="shared" si="182"/>
        <v>-4011.9919663771798</v>
      </c>
      <c r="BF1279" s="75">
        <f t="shared" si="183"/>
        <v>1.2824158723199999</v>
      </c>
      <c r="BG1279" s="75">
        <f t="shared" si="184"/>
        <v>4.2494399999999999</v>
      </c>
      <c r="BH1279" s="11">
        <f t="shared" si="203"/>
        <v>36212.176203999828</v>
      </c>
      <c r="BI1279" s="95">
        <f t="shared" si="204"/>
        <v>8</v>
      </c>
      <c r="BJ1279" t="b">
        <f t="shared" si="205"/>
        <v>0</v>
      </c>
      <c r="BK1279" s="43">
        <v>-17220.33011631167</v>
      </c>
      <c r="BL1279" s="37">
        <f t="shared" si="188"/>
        <v>13208.338149934491</v>
      </c>
    </row>
    <row r="1280" spans="1:64" x14ac:dyDescent="0.35">
      <c r="A1280" s="3">
        <v>5000</v>
      </c>
      <c r="D1280" s="6">
        <v>180</v>
      </c>
      <c r="E1280" s="6"/>
      <c r="F1280" s="6">
        <f t="shared" si="156"/>
        <v>300</v>
      </c>
      <c r="G1280" s="7">
        <v>9</v>
      </c>
      <c r="H1280" s="79" cm="1">
        <f t="array" ref="H1280">INDEX(Archetypes!$F$8:$F$16,$G1280)</f>
        <v>312.60000000000002</v>
      </c>
      <c r="I1280" s="7">
        <f t="shared" si="157"/>
        <v>1</v>
      </c>
      <c r="J1280" s="27" cm="1">
        <f t="array" ref="J1280">INDEX(Archetypes!$G$8:$H$16,$G1280,($H$2+1))+$N$2</f>
        <v>27151</v>
      </c>
      <c r="K1280" s="41" cm="1">
        <f t="array" ref="K1280">INDEX(Archetypes!$J$8:$J$16,$G1280)</f>
        <v>3.1960000000000002</v>
      </c>
      <c r="L1280" s="24" cm="1">
        <f t="array" ref="L1280">INDEX(Archetypes!$I$8:$I$16,$G1280)</f>
        <v>98.868750000000006</v>
      </c>
      <c r="M1280" s="41">
        <f t="shared" si="189"/>
        <v>56.32</v>
      </c>
      <c r="N1280" s="84">
        <f t="shared" si="158"/>
        <v>0.56964409886844936</v>
      </c>
      <c r="O1280" s="41">
        <f t="shared" si="159"/>
        <v>56.32</v>
      </c>
      <c r="P1280" s="64">
        <f t="shared" si="202"/>
        <v>8.0457142857142863</v>
      </c>
      <c r="Q1280" s="80">
        <f t="shared" si="190"/>
        <v>7</v>
      </c>
      <c r="R1280" s="80">
        <f t="shared" si="191"/>
        <v>1.0457142857142863</v>
      </c>
      <c r="S1280" s="64">
        <f t="shared" si="192"/>
        <v>49</v>
      </c>
      <c r="T1280" s="64">
        <f t="shared" si="162"/>
        <v>7.3200000000000038</v>
      </c>
      <c r="U1280" s="64">
        <f t="shared" si="193"/>
        <v>0</v>
      </c>
      <c r="V1280" s="80">
        <f t="shared" si="194"/>
        <v>0.87002840909090906</v>
      </c>
      <c r="W1280" s="80">
        <f t="shared" si="195"/>
        <v>0.12997159090909097</v>
      </c>
      <c r="X1280" s="80">
        <f t="shared" si="196"/>
        <v>0</v>
      </c>
      <c r="Y1280" s="4">
        <f t="shared" si="163"/>
        <v>15.381981534090912</v>
      </c>
      <c r="Z1280" s="4">
        <f t="shared" si="164"/>
        <v>4.8128853360735011</v>
      </c>
      <c r="AA1280" s="64">
        <f t="shared" si="197"/>
        <v>1564.4559999999999</v>
      </c>
      <c r="AB1280" s="81">
        <f t="shared" si="198"/>
        <v>240.64433302897731</v>
      </c>
      <c r="AC1280">
        <f t="shared" si="199"/>
        <v>0.9999997248000756</v>
      </c>
      <c r="AD1280" s="49">
        <f t="shared" si="165"/>
        <v>962.57733211590926</v>
      </c>
      <c r="AE1280" s="3">
        <f t="shared" si="166"/>
        <v>20000</v>
      </c>
      <c r="AF1280" s="3">
        <f t="shared" si="167"/>
        <v>100000</v>
      </c>
      <c r="AG1280" s="2">
        <f t="shared" si="168"/>
        <v>0</v>
      </c>
      <c r="AH1280" s="49">
        <f t="shared" si="169"/>
        <v>0</v>
      </c>
      <c r="AI1280" s="49">
        <f t="shared" si="170"/>
        <v>5274.6257099141794</v>
      </c>
      <c r="AJ1280" s="27" cm="1">
        <f t="array" ref="AJ1280">INDEX(Archetypes!Q$8:Q$16,$G1280)</f>
        <v>1022</v>
      </c>
      <c r="AK1280" s="27" cm="1">
        <f t="array" ref="AK1280">INDEX(Archetypes!R$8:R$16,$G1280)</f>
        <v>1039</v>
      </c>
      <c r="AL1280" s="27" cm="1">
        <f t="array" ref="AL1280">INDEX(Archetypes!S$8:S$16,$G1280)</f>
        <v>1139</v>
      </c>
      <c r="AM1280" s="5">
        <f t="shared" si="200"/>
        <v>1039</v>
      </c>
      <c r="AN1280" s="5">
        <f t="shared" si="171"/>
        <v>4156</v>
      </c>
      <c r="AO1280" s="49">
        <f t="shared" si="172"/>
        <v>37544.203042030087</v>
      </c>
      <c r="AP1280" s="61" cm="1">
        <f t="array" ref="AP1280">INDEX(Archetypes!$K$8:$N$16,$G1280,$I$2+1+2*$H$2)</f>
        <v>20920</v>
      </c>
      <c r="AQ1280" s="41" cm="1">
        <f t="array" ref="AQ1280">INDEX(Archetypes!$O$8:$P$16,$G1280,$AB$2)</f>
        <v>50</v>
      </c>
      <c r="AR1280" s="4">
        <f t="shared" si="173"/>
        <v>12.348800000000001</v>
      </c>
      <c r="AS1280" s="5">
        <f t="shared" si="174"/>
        <v>617.44000000000005</v>
      </c>
      <c r="AT1280" s="8">
        <f t="shared" si="175"/>
        <v>454</v>
      </c>
      <c r="AU1280">
        <f t="shared" si="176"/>
        <v>1</v>
      </c>
      <c r="AV1280" s="49">
        <f t="shared" si="177"/>
        <v>2469.7600000000002</v>
      </c>
      <c r="AW1280" s="49">
        <f t="shared" si="178"/>
        <v>0</v>
      </c>
      <c r="AX1280" s="61">
        <f t="shared" si="179"/>
        <v>4064.1291242092234</v>
      </c>
      <c r="AY1280" s="27" cm="1">
        <f t="array" ref="AY1280">INDEX(Archetypes!T$8:T$16,$G1280)</f>
        <v>1012</v>
      </c>
      <c r="AZ1280" s="27" cm="1">
        <f t="array" ref="AZ1280">INDEX(Archetypes!U$8:U$16,$G1280)</f>
        <v>1497</v>
      </c>
      <c r="BA1280" s="27" cm="1">
        <f t="array" ref="BA1280">INDEX(Archetypes!V$8:V$16,$G1280)</f>
        <v>1668</v>
      </c>
      <c r="BB1280" s="5">
        <f t="shared" si="201"/>
        <v>1497</v>
      </c>
      <c r="BC1280" s="5">
        <f t="shared" si="180"/>
        <v>5988</v>
      </c>
      <c r="BD1280" s="60">
        <f t="shared" si="181"/>
        <v>33441.889124209221</v>
      </c>
      <c r="BE1280" s="28">
        <f t="shared" si="182"/>
        <v>-4102.3139178208658</v>
      </c>
      <c r="BF1280" s="75">
        <f t="shared" si="183"/>
        <v>1.2824158723199999</v>
      </c>
      <c r="BG1280" s="75">
        <f t="shared" si="184"/>
        <v>4.2494399999999999</v>
      </c>
      <c r="BH1280" s="11">
        <f t="shared" si="203"/>
        <v>37544.203042030087</v>
      </c>
      <c r="BI1280" s="95">
        <f t="shared" si="204"/>
        <v>9</v>
      </c>
      <c r="BJ1280" t="b">
        <f t="shared" si="205"/>
        <v>1</v>
      </c>
      <c r="BK1280" s="43">
        <v>-17400.974019199042</v>
      </c>
      <c r="BL1280" s="37">
        <f t="shared" si="188"/>
        <v>13298.660101378176</v>
      </c>
    </row>
    <row r="1281" spans="1:64" x14ac:dyDescent="0.35">
      <c r="A1281" s="3">
        <v>7500</v>
      </c>
      <c r="D1281" s="6">
        <v>60</v>
      </c>
      <c r="E1281" s="6"/>
      <c r="F1281" s="6">
        <f t="shared" si="156"/>
        <v>100</v>
      </c>
      <c r="G1281" s="7">
        <v>1</v>
      </c>
      <c r="H1281" s="79" cm="1">
        <f t="array" ref="H1281">INDEX(Archetypes!$F$8:$F$16,$G1281)</f>
        <v>113.9</v>
      </c>
      <c r="I1281" s="7">
        <f t="shared" si="157"/>
        <v>1</v>
      </c>
      <c r="J1281" s="27" cm="1">
        <f t="array" ref="J1281">INDEX(Archetypes!$G$8:$H$16,$G1281,($H$2+1))+$N$2</f>
        <v>13901</v>
      </c>
      <c r="K1281" s="41" cm="1">
        <f t="array" ref="K1281">INDEX(Archetypes!$J$8:$J$16,$G1281)</f>
        <v>2.782</v>
      </c>
      <c r="L1281" s="24" cm="1">
        <f t="array" ref="L1281">INDEX(Archetypes!$I$8:$I$16,$G1281)</f>
        <v>42.247058823529407</v>
      </c>
      <c r="M1281" s="41">
        <f t="shared" si="189"/>
        <v>21.567</v>
      </c>
      <c r="N1281" s="84">
        <f t="shared" si="158"/>
        <v>0.51049707602339189</v>
      </c>
      <c r="O1281" s="41">
        <f t="shared" si="159"/>
        <v>21.567</v>
      </c>
      <c r="P1281" s="64">
        <f t="shared" si="202"/>
        <v>3.081</v>
      </c>
      <c r="Q1281" s="80">
        <f t="shared" si="190"/>
        <v>3.081</v>
      </c>
      <c r="R1281" s="80">
        <f t="shared" si="191"/>
        <v>0</v>
      </c>
      <c r="S1281" s="64">
        <f t="shared" si="192"/>
        <v>21.567</v>
      </c>
      <c r="T1281" s="64">
        <f t="shared" si="162"/>
        <v>0</v>
      </c>
      <c r="U1281" s="64">
        <f t="shared" si="193"/>
        <v>0</v>
      </c>
      <c r="V1281" s="80">
        <f t="shared" si="194"/>
        <v>1</v>
      </c>
      <c r="W1281" s="80">
        <f t="shared" si="195"/>
        <v>0</v>
      </c>
      <c r="X1281" s="80">
        <f t="shared" si="196"/>
        <v>0</v>
      </c>
      <c r="Y1281" s="4">
        <f t="shared" si="163"/>
        <v>13.01</v>
      </c>
      <c r="Z1281" s="4">
        <f t="shared" si="164"/>
        <v>4.6764917325664985</v>
      </c>
      <c r="AA1281" s="64">
        <f t="shared" si="197"/>
        <v>2695.902</v>
      </c>
      <c r="AB1281" s="81">
        <f t="shared" si="198"/>
        <v>350.73685019999999</v>
      </c>
      <c r="AC1281">
        <f t="shared" si="199"/>
        <v>1.000000084800007</v>
      </c>
      <c r="AD1281" s="49">
        <f t="shared" si="165"/>
        <v>1402.9474008</v>
      </c>
      <c r="AE1281" s="3">
        <f t="shared" si="166"/>
        <v>30000</v>
      </c>
      <c r="AF1281" s="3">
        <f t="shared" si="167"/>
        <v>100000</v>
      </c>
      <c r="AG1281" s="2">
        <f t="shared" si="168"/>
        <v>0</v>
      </c>
      <c r="AH1281" s="49">
        <f t="shared" si="169"/>
        <v>0</v>
      </c>
      <c r="AI1281" s="49">
        <f t="shared" si="170"/>
        <v>2700.5477512252587</v>
      </c>
      <c r="AJ1281" s="27" cm="1">
        <f t="array" ref="AJ1281">INDEX(Archetypes!Q$8:Q$16,$G1281)</f>
        <v>1022</v>
      </c>
      <c r="AK1281" s="27" cm="1">
        <f t="array" ref="AK1281">INDEX(Archetypes!R$8:R$16,$G1281)</f>
        <v>1039</v>
      </c>
      <c r="AL1281" s="27" cm="1">
        <f t="array" ref="AL1281">INDEX(Archetypes!S$8:S$16,$G1281)</f>
        <v>1139</v>
      </c>
      <c r="AM1281" s="5">
        <f t="shared" si="200"/>
        <v>1039</v>
      </c>
      <c r="AN1281" s="5">
        <f t="shared" si="171"/>
        <v>4156</v>
      </c>
      <c r="AO1281" s="49">
        <f t="shared" si="172"/>
        <v>22160.495152025258</v>
      </c>
      <c r="AP1281" s="61" cm="1">
        <f t="array" ref="AP1281">INDEX(Archetypes!$K$8:$N$16,$G1281,$I$2+1+2*$H$2)</f>
        <v>10321</v>
      </c>
      <c r="AQ1281" s="41" cm="1">
        <f t="array" ref="AQ1281">INDEX(Archetypes!$O$8:$P$16,$G1281,$AB$2)</f>
        <v>50</v>
      </c>
      <c r="AR1281" s="4">
        <f t="shared" si="173"/>
        <v>12.348800000000001</v>
      </c>
      <c r="AS1281" s="5">
        <f t="shared" si="174"/>
        <v>926.16</v>
      </c>
      <c r="AT1281" s="8">
        <f t="shared" si="175"/>
        <v>681</v>
      </c>
      <c r="AU1281">
        <f t="shared" si="176"/>
        <v>1.0000000000000002</v>
      </c>
      <c r="AV1281" s="49">
        <f t="shared" si="177"/>
        <v>3704.64</v>
      </c>
      <c r="AW1281" s="49">
        <f t="shared" si="178"/>
        <v>0</v>
      </c>
      <c r="AX1281" s="61">
        <f t="shared" si="179"/>
        <v>2005.0610272927054</v>
      </c>
      <c r="AY1281" s="27" cm="1">
        <f t="array" ref="AY1281">INDEX(Archetypes!T$8:T$16,$G1281)</f>
        <v>1012</v>
      </c>
      <c r="AZ1281" s="27" cm="1">
        <f t="array" ref="AZ1281">INDEX(Archetypes!U$8:U$16,$G1281)</f>
        <v>1497</v>
      </c>
      <c r="BA1281" s="27" cm="1">
        <f t="array" ref="BA1281">INDEX(Archetypes!V$8:V$16,$G1281)</f>
        <v>1668</v>
      </c>
      <c r="BB1281" s="5">
        <f t="shared" si="201"/>
        <v>1497</v>
      </c>
      <c r="BC1281" s="5">
        <f t="shared" si="180"/>
        <v>5988</v>
      </c>
      <c r="BD1281" s="60">
        <f t="shared" si="181"/>
        <v>22018.701027292707</v>
      </c>
      <c r="BE1281" s="28">
        <f t="shared" si="182"/>
        <v>-141.7941247325507</v>
      </c>
      <c r="BF1281" s="75">
        <f t="shared" si="183"/>
        <v>2.2098847874400001</v>
      </c>
      <c r="BG1281" s="75">
        <f t="shared" si="184"/>
        <v>6.3741599999999998</v>
      </c>
      <c r="BH1281" s="11">
        <f t="shared" si="203"/>
        <v>18640.468969248934</v>
      </c>
      <c r="BI1281" s="95">
        <f t="shared" si="204"/>
        <v>3</v>
      </c>
      <c r="BJ1281" t="b">
        <f t="shared" si="205"/>
        <v>0</v>
      </c>
      <c r="BK1281" s="43">
        <v>-4303.5869753446677</v>
      </c>
      <c r="BL1281" s="37">
        <f t="shared" si="188"/>
        <v>4161.792850612117</v>
      </c>
    </row>
    <row r="1282" spans="1:64" x14ac:dyDescent="0.35">
      <c r="A1282" s="3">
        <v>7500</v>
      </c>
      <c r="D1282" s="6">
        <v>60</v>
      </c>
      <c r="E1282" s="6"/>
      <c r="F1282" s="6">
        <f t="shared" si="156"/>
        <v>100</v>
      </c>
      <c r="G1282" s="7">
        <v>2</v>
      </c>
      <c r="H1282" s="79" cm="1">
        <f t="array" ref="H1282">INDEX(Archetypes!$F$8:$F$16,$G1282)</f>
        <v>137.5</v>
      </c>
      <c r="I1282" s="7">
        <f t="shared" si="157"/>
        <v>1</v>
      </c>
      <c r="J1282" s="27" cm="1">
        <f t="array" ref="J1282">INDEX(Archetypes!$G$8:$H$16,$G1282,($H$2+1))+$N$2</f>
        <v>11219</v>
      </c>
      <c r="K1282" s="41" cm="1">
        <f t="array" ref="K1282">INDEX(Archetypes!$J$8:$J$16,$G1282)</f>
        <v>3.3919999999999999</v>
      </c>
      <c r="L1282" s="24" cm="1">
        <f t="array" ref="L1282">INDEX(Archetypes!$I$8:$I$16,$G1282)</f>
        <v>41.125</v>
      </c>
      <c r="M1282" s="41">
        <f t="shared" si="189"/>
        <v>17.689</v>
      </c>
      <c r="N1282" s="84">
        <f t="shared" si="158"/>
        <v>0.43012765957446808</v>
      </c>
      <c r="O1282" s="41">
        <f t="shared" si="159"/>
        <v>17.689</v>
      </c>
      <c r="P1282" s="64">
        <f t="shared" si="202"/>
        <v>2.5270000000000001</v>
      </c>
      <c r="Q1282" s="80">
        <f t="shared" si="190"/>
        <v>2.5270000000000001</v>
      </c>
      <c r="R1282" s="80">
        <f t="shared" si="191"/>
        <v>0</v>
      </c>
      <c r="S1282" s="64">
        <f t="shared" si="192"/>
        <v>17.689</v>
      </c>
      <c r="T1282" s="64">
        <f t="shared" si="162"/>
        <v>0</v>
      </c>
      <c r="U1282" s="64">
        <f t="shared" si="193"/>
        <v>0</v>
      </c>
      <c r="V1282" s="80">
        <f t="shared" si="194"/>
        <v>1</v>
      </c>
      <c r="W1282" s="80">
        <f t="shared" si="195"/>
        <v>0</v>
      </c>
      <c r="X1282" s="80">
        <f t="shared" si="196"/>
        <v>0</v>
      </c>
      <c r="Y1282" s="4">
        <f t="shared" si="163"/>
        <v>13.01</v>
      </c>
      <c r="Z1282" s="4">
        <f t="shared" si="164"/>
        <v>3.8354952830188678</v>
      </c>
      <c r="AA1282" s="64">
        <f t="shared" si="197"/>
        <v>2211.085</v>
      </c>
      <c r="AB1282" s="81">
        <f t="shared" si="198"/>
        <v>287.66215850000003</v>
      </c>
      <c r="AC1282">
        <f t="shared" si="199"/>
        <v>0.99999995733333502</v>
      </c>
      <c r="AD1282" s="49">
        <f t="shared" si="165"/>
        <v>1150.6486340000001</v>
      </c>
      <c r="AE1282" s="3">
        <f t="shared" si="166"/>
        <v>30000</v>
      </c>
      <c r="AF1282" s="3">
        <f t="shared" si="167"/>
        <v>100000</v>
      </c>
      <c r="AG1282" s="2">
        <f t="shared" si="168"/>
        <v>0</v>
      </c>
      <c r="AH1282" s="49">
        <f t="shared" si="169"/>
        <v>0</v>
      </c>
      <c r="AI1282" s="49">
        <f t="shared" si="170"/>
        <v>2179.5155183796978</v>
      </c>
      <c r="AJ1282" s="27" cm="1">
        <f t="array" ref="AJ1282">INDEX(Archetypes!Q$8:Q$16,$G1282)</f>
        <v>1022</v>
      </c>
      <c r="AK1282" s="27" cm="1">
        <f t="array" ref="AK1282">INDEX(Archetypes!R$8:R$16,$G1282)</f>
        <v>1039</v>
      </c>
      <c r="AL1282" s="27" cm="1">
        <f t="array" ref="AL1282">INDEX(Archetypes!S$8:S$16,$G1282)</f>
        <v>1139</v>
      </c>
      <c r="AM1282" s="5">
        <f t="shared" si="200"/>
        <v>1039</v>
      </c>
      <c r="AN1282" s="5">
        <f t="shared" si="171"/>
        <v>4156</v>
      </c>
      <c r="AO1282" s="49">
        <f t="shared" si="172"/>
        <v>18705.164152379701</v>
      </c>
      <c r="AP1282" s="61" cm="1">
        <f t="array" ref="AP1282">INDEX(Archetypes!$K$8:$N$16,$G1282,$I$2+1+2*$H$2)</f>
        <v>8176</v>
      </c>
      <c r="AQ1282" s="41" cm="1">
        <f t="array" ref="AQ1282">INDEX(Archetypes!$O$8:$P$16,$G1282,$AB$2)</f>
        <v>50</v>
      </c>
      <c r="AR1282" s="4">
        <f t="shared" si="173"/>
        <v>12.348800000000001</v>
      </c>
      <c r="AS1282" s="5">
        <f t="shared" si="174"/>
        <v>926.16</v>
      </c>
      <c r="AT1282" s="8">
        <f t="shared" si="175"/>
        <v>681</v>
      </c>
      <c r="AU1282">
        <f t="shared" si="176"/>
        <v>1.0000000000000002</v>
      </c>
      <c r="AV1282" s="49">
        <f t="shared" si="177"/>
        <v>3704.64</v>
      </c>
      <c r="AW1282" s="49">
        <f t="shared" si="178"/>
        <v>0</v>
      </c>
      <c r="AX1282" s="61">
        <f t="shared" si="179"/>
        <v>1588.3518030370274</v>
      </c>
      <c r="AY1282" s="27" cm="1">
        <f t="array" ref="AY1282">INDEX(Archetypes!T$8:T$16,$G1282)</f>
        <v>1012</v>
      </c>
      <c r="AZ1282" s="27" cm="1">
        <f t="array" ref="AZ1282">INDEX(Archetypes!U$8:U$16,$G1282)</f>
        <v>1497</v>
      </c>
      <c r="BA1282" s="27" cm="1">
        <f t="array" ref="BA1282">INDEX(Archetypes!V$8:V$16,$G1282)</f>
        <v>1668</v>
      </c>
      <c r="BB1282" s="5">
        <f t="shared" si="201"/>
        <v>1497</v>
      </c>
      <c r="BC1282" s="5">
        <f t="shared" si="180"/>
        <v>5988</v>
      </c>
      <c r="BD1282" s="60">
        <f t="shared" si="181"/>
        <v>19456.991803037025</v>
      </c>
      <c r="BE1282" s="28">
        <f t="shared" si="182"/>
        <v>751.82765065732383</v>
      </c>
      <c r="BF1282" s="75">
        <f t="shared" si="183"/>
        <v>1.8124705962000001</v>
      </c>
      <c r="BG1282" s="75">
        <f t="shared" si="184"/>
        <v>6.3741599999999998</v>
      </c>
      <c r="BH1282" s="11">
        <f t="shared" si="203"/>
        <v>18640.468969248934</v>
      </c>
      <c r="BI1282" s="95">
        <f t="shared" si="204"/>
        <v>3</v>
      </c>
      <c r="BJ1282" t="b">
        <f t="shared" si="205"/>
        <v>0</v>
      </c>
      <c r="BK1282" s="43">
        <v>-1470.272845022082</v>
      </c>
      <c r="BL1282" s="37">
        <f t="shared" si="188"/>
        <v>2222.1004956794059</v>
      </c>
    </row>
    <row r="1283" spans="1:64" x14ac:dyDescent="0.35">
      <c r="A1283" s="3">
        <v>7500</v>
      </c>
      <c r="D1283" s="6">
        <v>60</v>
      </c>
      <c r="E1283" s="6"/>
      <c r="F1283" s="6">
        <f t="shared" si="156"/>
        <v>100</v>
      </c>
      <c r="G1283" s="7">
        <v>3</v>
      </c>
      <c r="H1283" s="79" cm="1">
        <f t="array" ref="H1283">INDEX(Archetypes!$F$8:$F$16,$G1283)</f>
        <v>163.1</v>
      </c>
      <c r="I1283" s="7">
        <f t="shared" si="157"/>
        <v>1</v>
      </c>
      <c r="J1283" s="27" cm="1">
        <f t="array" ref="J1283">INDEX(Archetypes!$G$8:$H$16,$G1283,($H$2+1))+$N$2</f>
        <v>11221</v>
      </c>
      <c r="K1283" s="41" cm="1">
        <f t="array" ref="K1283">INDEX(Archetypes!$J$8:$J$16,$G1283)</f>
        <v>3.6019999999999999</v>
      </c>
      <c r="L1283" s="24" cm="1">
        <f t="array" ref="L1283">INDEX(Archetypes!$I$8:$I$16,$G1283)</f>
        <v>45.416666666666664</v>
      </c>
      <c r="M1283" s="41">
        <f t="shared" si="189"/>
        <v>16.657</v>
      </c>
      <c r="N1283" s="84">
        <f t="shared" si="158"/>
        <v>0.36675963302752296</v>
      </c>
      <c r="O1283" s="41">
        <f t="shared" si="159"/>
        <v>16.657</v>
      </c>
      <c r="P1283" s="64">
        <f t="shared" si="202"/>
        <v>2.3795714285714284</v>
      </c>
      <c r="Q1283" s="80">
        <f t="shared" si="190"/>
        <v>2.3795714285714284</v>
      </c>
      <c r="R1283" s="80">
        <f t="shared" si="191"/>
        <v>0</v>
      </c>
      <c r="S1283" s="64">
        <f t="shared" si="192"/>
        <v>16.657</v>
      </c>
      <c r="T1283" s="64">
        <f t="shared" si="162"/>
        <v>0</v>
      </c>
      <c r="U1283" s="64">
        <f t="shared" si="193"/>
        <v>0</v>
      </c>
      <c r="V1283" s="80">
        <f t="shared" si="194"/>
        <v>1</v>
      </c>
      <c r="W1283" s="80">
        <f t="shared" si="195"/>
        <v>0</v>
      </c>
      <c r="X1283" s="80">
        <f t="shared" si="196"/>
        <v>0</v>
      </c>
      <c r="Y1283" s="4">
        <f t="shared" si="163"/>
        <v>13.01</v>
      </c>
      <c r="Z1283" s="4">
        <f t="shared" si="164"/>
        <v>3.6118822876179899</v>
      </c>
      <c r="AA1283" s="64">
        <f t="shared" si="197"/>
        <v>2082.1770000000001</v>
      </c>
      <c r="AB1283" s="81">
        <f t="shared" si="198"/>
        <v>270.8912277</v>
      </c>
      <c r="AC1283">
        <f t="shared" si="199"/>
        <v>0.99999979280004303</v>
      </c>
      <c r="AD1283" s="49">
        <f t="shared" si="165"/>
        <v>1083.5649108</v>
      </c>
      <c r="AE1283" s="3">
        <f t="shared" si="166"/>
        <v>30000</v>
      </c>
      <c r="AF1283" s="3">
        <f t="shared" si="167"/>
        <v>100000</v>
      </c>
      <c r="AG1283" s="2">
        <f t="shared" si="168"/>
        <v>0</v>
      </c>
      <c r="AH1283" s="49">
        <f t="shared" si="169"/>
        <v>0</v>
      </c>
      <c r="AI1283" s="49">
        <f t="shared" si="170"/>
        <v>2179.9040584489339</v>
      </c>
      <c r="AJ1283" s="27" cm="1">
        <f t="array" ref="AJ1283">INDEX(Archetypes!Q$8:Q$16,$G1283)</f>
        <v>1022</v>
      </c>
      <c r="AK1283" s="27" cm="1">
        <f t="array" ref="AK1283">INDEX(Archetypes!R$8:R$16,$G1283)</f>
        <v>1039</v>
      </c>
      <c r="AL1283" s="27" cm="1">
        <f t="array" ref="AL1283">INDEX(Archetypes!S$8:S$16,$G1283)</f>
        <v>1139</v>
      </c>
      <c r="AM1283" s="5">
        <f t="shared" si="200"/>
        <v>1039</v>
      </c>
      <c r="AN1283" s="5">
        <f t="shared" si="171"/>
        <v>4156</v>
      </c>
      <c r="AO1283" s="49">
        <f t="shared" si="172"/>
        <v>18640.468969248934</v>
      </c>
      <c r="AP1283" s="61" cm="1">
        <f t="array" ref="AP1283">INDEX(Archetypes!$K$8:$N$16,$G1283,$I$2+1+2*$H$2)</f>
        <v>8177</v>
      </c>
      <c r="AQ1283" s="41" cm="1">
        <f t="array" ref="AQ1283">INDEX(Archetypes!$O$8:$P$16,$G1283,$AB$2)</f>
        <v>50</v>
      </c>
      <c r="AR1283" s="4">
        <f t="shared" si="173"/>
        <v>12.348800000000001</v>
      </c>
      <c r="AS1283" s="5">
        <f t="shared" si="174"/>
        <v>926.16</v>
      </c>
      <c r="AT1283" s="8">
        <f t="shared" si="175"/>
        <v>681</v>
      </c>
      <c r="AU1283">
        <f t="shared" si="176"/>
        <v>1.0000000000000002</v>
      </c>
      <c r="AV1283" s="49">
        <f t="shared" si="177"/>
        <v>3704.64</v>
      </c>
      <c r="AW1283" s="49">
        <f t="shared" si="178"/>
        <v>0</v>
      </c>
      <c r="AX1283" s="61">
        <f t="shared" si="179"/>
        <v>1588.5460730716454</v>
      </c>
      <c r="AY1283" s="27" cm="1">
        <f t="array" ref="AY1283">INDEX(Archetypes!T$8:T$16,$G1283)</f>
        <v>1012</v>
      </c>
      <c r="AZ1283" s="27" cm="1">
        <f t="array" ref="AZ1283">INDEX(Archetypes!U$8:U$16,$G1283)</f>
        <v>1497</v>
      </c>
      <c r="BA1283" s="27" cm="1">
        <f t="array" ref="BA1283">INDEX(Archetypes!V$8:V$16,$G1283)</f>
        <v>1668</v>
      </c>
      <c r="BB1283" s="5">
        <f t="shared" si="201"/>
        <v>1497</v>
      </c>
      <c r="BC1283" s="5">
        <f t="shared" si="180"/>
        <v>5988</v>
      </c>
      <c r="BD1283" s="60">
        <f t="shared" si="181"/>
        <v>19458.186073071643</v>
      </c>
      <c r="BE1283" s="28">
        <f t="shared" si="182"/>
        <v>817.71710382270976</v>
      </c>
      <c r="BF1283" s="75">
        <f t="shared" si="183"/>
        <v>1.7068021304400001</v>
      </c>
      <c r="BG1283" s="75">
        <f t="shared" si="184"/>
        <v>6.3741599999999998</v>
      </c>
      <c r="BH1283" s="11">
        <f t="shared" si="203"/>
        <v>18640.468969248934</v>
      </c>
      <c r="BI1283" s="95">
        <f t="shared" si="204"/>
        <v>3</v>
      </c>
      <c r="BJ1283" t="b">
        <f t="shared" si="205"/>
        <v>1</v>
      </c>
      <c r="BK1283" s="43">
        <v>-1337.4712148078397</v>
      </c>
      <c r="BL1283" s="37">
        <f t="shared" si="188"/>
        <v>2155.1883186305495</v>
      </c>
    </row>
    <row r="1284" spans="1:64" x14ac:dyDescent="0.35">
      <c r="A1284" s="3">
        <v>7500</v>
      </c>
      <c r="D1284" s="6">
        <v>60</v>
      </c>
      <c r="E1284" s="6"/>
      <c r="F1284" s="6">
        <f t="shared" si="156"/>
        <v>100</v>
      </c>
      <c r="G1284" s="7">
        <v>4</v>
      </c>
      <c r="H1284" s="79" cm="1">
        <f t="array" ref="H1284">INDEX(Archetypes!$F$8:$F$16,$G1284)</f>
        <v>188.9</v>
      </c>
      <c r="I1284" s="7">
        <f t="shared" si="157"/>
        <v>1</v>
      </c>
      <c r="J1284" s="27" cm="1">
        <f t="array" ref="J1284">INDEX(Archetypes!$G$8:$H$16,$G1284,($H$2+1))+$N$2</f>
        <v>14619</v>
      </c>
      <c r="K1284" s="41" cm="1">
        <f t="array" ref="K1284">INDEX(Archetypes!$J$8:$J$16,$G1284)</f>
        <v>3.3879999999999999</v>
      </c>
      <c r="L1284" s="24" cm="1">
        <f t="array" ref="L1284">INDEX(Archetypes!$I$8:$I$16,$G1284)</f>
        <v>57.854166666666664</v>
      </c>
      <c r="M1284" s="41">
        <f t="shared" si="189"/>
        <v>17.71</v>
      </c>
      <c r="N1284" s="84">
        <f t="shared" si="158"/>
        <v>0.30611451206337775</v>
      </c>
      <c r="O1284" s="41">
        <f t="shared" si="159"/>
        <v>17.71</v>
      </c>
      <c r="P1284" s="64">
        <f t="shared" si="202"/>
        <v>2.5300000000000002</v>
      </c>
      <c r="Q1284" s="80">
        <f t="shared" si="190"/>
        <v>2.5300000000000002</v>
      </c>
      <c r="R1284" s="80">
        <f t="shared" si="191"/>
        <v>0</v>
      </c>
      <c r="S1284" s="64">
        <f t="shared" si="192"/>
        <v>17.71</v>
      </c>
      <c r="T1284" s="64">
        <f t="shared" si="162"/>
        <v>0</v>
      </c>
      <c r="U1284" s="64">
        <f t="shared" si="193"/>
        <v>0</v>
      </c>
      <c r="V1284" s="80">
        <f t="shared" si="194"/>
        <v>1</v>
      </c>
      <c r="W1284" s="80">
        <f t="shared" si="195"/>
        <v>0</v>
      </c>
      <c r="X1284" s="80">
        <f t="shared" si="196"/>
        <v>0</v>
      </c>
      <c r="Y1284" s="4">
        <f t="shared" si="163"/>
        <v>13.01</v>
      </c>
      <c r="Z1284" s="4">
        <f t="shared" si="164"/>
        <v>3.8400236127508856</v>
      </c>
      <c r="AA1284" s="64">
        <f t="shared" si="197"/>
        <v>2213.6950000000002</v>
      </c>
      <c r="AB1284" s="81">
        <f t="shared" si="198"/>
        <v>288.00171949999998</v>
      </c>
      <c r="AC1284">
        <f t="shared" si="199"/>
        <v>1.0000001786666988</v>
      </c>
      <c r="AD1284" s="49">
        <f t="shared" si="165"/>
        <v>1152.0068779999999</v>
      </c>
      <c r="AE1284" s="3">
        <f t="shared" si="166"/>
        <v>30000</v>
      </c>
      <c r="AF1284" s="3">
        <f t="shared" si="167"/>
        <v>100000</v>
      </c>
      <c r="AG1284" s="2">
        <f t="shared" si="168"/>
        <v>0</v>
      </c>
      <c r="AH1284" s="49">
        <f t="shared" si="169"/>
        <v>0</v>
      </c>
      <c r="AI1284" s="49">
        <f t="shared" si="170"/>
        <v>2840.0336360810056</v>
      </c>
      <c r="AJ1284" s="27" cm="1">
        <f t="array" ref="AJ1284">INDEX(Archetypes!Q$8:Q$16,$G1284)</f>
        <v>1022</v>
      </c>
      <c r="AK1284" s="27" cm="1">
        <f t="array" ref="AK1284">INDEX(Archetypes!R$8:R$16,$G1284)</f>
        <v>1039</v>
      </c>
      <c r="AL1284" s="27" cm="1">
        <f t="array" ref="AL1284">INDEX(Archetypes!S$8:S$16,$G1284)</f>
        <v>1139</v>
      </c>
      <c r="AM1284" s="5">
        <f t="shared" si="200"/>
        <v>1039</v>
      </c>
      <c r="AN1284" s="5">
        <f t="shared" si="171"/>
        <v>4156</v>
      </c>
      <c r="AO1284" s="49">
        <f t="shared" si="172"/>
        <v>22767.040514081007</v>
      </c>
      <c r="AP1284" s="61" cm="1">
        <f t="array" ref="AP1284">INDEX(Archetypes!$K$8:$N$16,$G1284,$I$2+1+2*$H$2)</f>
        <v>10895</v>
      </c>
      <c r="AQ1284" s="41" cm="1">
        <f t="array" ref="AQ1284">INDEX(Archetypes!$O$8:$P$16,$G1284,$AB$2)</f>
        <v>50</v>
      </c>
      <c r="AR1284" s="4">
        <f t="shared" si="173"/>
        <v>12.348800000000001</v>
      </c>
      <c r="AS1284" s="5">
        <f t="shared" si="174"/>
        <v>926.16</v>
      </c>
      <c r="AT1284" s="8">
        <f t="shared" si="175"/>
        <v>681</v>
      </c>
      <c r="AU1284">
        <f t="shared" si="176"/>
        <v>1.0000000000000002</v>
      </c>
      <c r="AV1284" s="49">
        <f t="shared" si="177"/>
        <v>3704.64</v>
      </c>
      <c r="AW1284" s="49">
        <f t="shared" si="178"/>
        <v>0</v>
      </c>
      <c r="AX1284" s="61">
        <f t="shared" si="179"/>
        <v>2116.5720271634555</v>
      </c>
      <c r="AY1284" s="27" cm="1">
        <f t="array" ref="AY1284">INDEX(Archetypes!T$8:T$16,$G1284)</f>
        <v>1012</v>
      </c>
      <c r="AZ1284" s="27" cm="1">
        <f t="array" ref="AZ1284">INDEX(Archetypes!U$8:U$16,$G1284)</f>
        <v>1497</v>
      </c>
      <c r="BA1284" s="27" cm="1">
        <f t="array" ref="BA1284">INDEX(Archetypes!V$8:V$16,$G1284)</f>
        <v>1668</v>
      </c>
      <c r="BB1284" s="5">
        <f t="shared" si="201"/>
        <v>1497</v>
      </c>
      <c r="BC1284" s="5">
        <f t="shared" si="180"/>
        <v>5988</v>
      </c>
      <c r="BD1284" s="60">
        <f t="shared" si="181"/>
        <v>22704.212027163456</v>
      </c>
      <c r="BE1284" s="28">
        <f t="shared" si="182"/>
        <v>-62.828486917551345</v>
      </c>
      <c r="BF1284" s="75">
        <f t="shared" si="183"/>
        <v>1.8146100654000001</v>
      </c>
      <c r="BG1284" s="75">
        <f t="shared" si="184"/>
        <v>6.3741599999999998</v>
      </c>
      <c r="BH1284" s="11">
        <f t="shared" si="203"/>
        <v>18640.468969248934</v>
      </c>
      <c r="BI1284" s="95">
        <f t="shared" si="204"/>
        <v>3</v>
      </c>
      <c r="BJ1284" t="b">
        <f t="shared" si="205"/>
        <v>0</v>
      </c>
      <c r="BK1284" s="43">
        <v>-4425.8839266374562</v>
      </c>
      <c r="BL1284" s="37">
        <f t="shared" si="188"/>
        <v>4363.0554397199048</v>
      </c>
    </row>
    <row r="1285" spans="1:64" x14ac:dyDescent="0.35">
      <c r="A1285" s="3">
        <v>7500</v>
      </c>
      <c r="D1285" s="6">
        <v>60</v>
      </c>
      <c r="E1285" s="6"/>
      <c r="F1285" s="6">
        <f t="shared" si="156"/>
        <v>100</v>
      </c>
      <c r="G1285" s="7">
        <v>5</v>
      </c>
      <c r="H1285" s="79" cm="1">
        <f t="array" ref="H1285">INDEX(Archetypes!$F$8:$F$16,$G1285)</f>
        <v>213.7</v>
      </c>
      <c r="I1285" s="7">
        <f t="shared" si="157"/>
        <v>1</v>
      </c>
      <c r="J1285" s="27" cm="1">
        <f t="array" ref="J1285">INDEX(Archetypes!$G$8:$H$16,$G1285,($H$2+1))+$N$2</f>
        <v>16092</v>
      </c>
      <c r="K1285" s="41" cm="1">
        <f t="array" ref="K1285">INDEX(Archetypes!$J$8:$J$16,$G1285)</f>
        <v>3.3130000000000002</v>
      </c>
      <c r="L1285" s="24" cm="1">
        <f t="array" ref="L1285">INDEX(Archetypes!$I$8:$I$16,$G1285)</f>
        <v>65.243478260869566</v>
      </c>
      <c r="M1285" s="41">
        <f t="shared" si="189"/>
        <v>18.11</v>
      </c>
      <c r="N1285" s="84">
        <f t="shared" si="158"/>
        <v>0.27757563641210181</v>
      </c>
      <c r="O1285" s="41">
        <f t="shared" si="159"/>
        <v>18.11</v>
      </c>
      <c r="P1285" s="64">
        <f t="shared" si="202"/>
        <v>2.5871428571428572</v>
      </c>
      <c r="Q1285" s="80">
        <f t="shared" si="190"/>
        <v>2.5871428571428572</v>
      </c>
      <c r="R1285" s="80">
        <f t="shared" si="191"/>
        <v>0</v>
      </c>
      <c r="S1285" s="64">
        <f t="shared" si="192"/>
        <v>18.11</v>
      </c>
      <c r="T1285" s="64">
        <f t="shared" si="162"/>
        <v>0</v>
      </c>
      <c r="U1285" s="64">
        <f t="shared" si="193"/>
        <v>0</v>
      </c>
      <c r="V1285" s="80">
        <f t="shared" si="194"/>
        <v>1</v>
      </c>
      <c r="W1285" s="80">
        <f t="shared" si="195"/>
        <v>0</v>
      </c>
      <c r="X1285" s="80">
        <f t="shared" si="196"/>
        <v>0</v>
      </c>
      <c r="Y1285" s="4">
        <f t="shared" si="163"/>
        <v>13.01</v>
      </c>
      <c r="Z1285" s="4">
        <f t="shared" si="164"/>
        <v>3.9269544219740413</v>
      </c>
      <c r="AA1285" s="64">
        <f t="shared" si="197"/>
        <v>2263.8090000000002</v>
      </c>
      <c r="AB1285" s="81">
        <f t="shared" si="198"/>
        <v>294.52155090000002</v>
      </c>
      <c r="AC1285">
        <f t="shared" si="199"/>
        <v>1.0000001044000106</v>
      </c>
      <c r="AD1285" s="49">
        <f t="shared" si="165"/>
        <v>1178.0862036000001</v>
      </c>
      <c r="AE1285" s="3">
        <f t="shared" si="166"/>
        <v>30000</v>
      </c>
      <c r="AF1285" s="3">
        <f t="shared" si="167"/>
        <v>100000</v>
      </c>
      <c r="AG1285" s="2">
        <f t="shared" si="168"/>
        <v>0</v>
      </c>
      <c r="AH1285" s="49">
        <f t="shared" si="169"/>
        <v>0</v>
      </c>
      <c r="AI1285" s="49">
        <f t="shared" si="170"/>
        <v>3126.1933970733662</v>
      </c>
      <c r="AJ1285" s="27" cm="1">
        <f t="array" ref="AJ1285">INDEX(Archetypes!Q$8:Q$16,$G1285)</f>
        <v>1022</v>
      </c>
      <c r="AK1285" s="27" cm="1">
        <f t="array" ref="AK1285">INDEX(Archetypes!R$8:R$16,$G1285)</f>
        <v>1039</v>
      </c>
      <c r="AL1285" s="27" cm="1">
        <f t="array" ref="AL1285">INDEX(Archetypes!S$8:S$16,$G1285)</f>
        <v>1139</v>
      </c>
      <c r="AM1285" s="5">
        <f t="shared" si="200"/>
        <v>1039</v>
      </c>
      <c r="AN1285" s="5">
        <f t="shared" si="171"/>
        <v>4156</v>
      </c>
      <c r="AO1285" s="49">
        <f t="shared" si="172"/>
        <v>24552.279600673366</v>
      </c>
      <c r="AP1285" s="61" cm="1">
        <f t="array" ref="AP1285">INDEX(Archetypes!$K$8:$N$16,$G1285,$I$2+1+2*$H$2)</f>
        <v>12073</v>
      </c>
      <c r="AQ1285" s="41" cm="1">
        <f t="array" ref="AQ1285">INDEX(Archetypes!$O$8:$P$16,$G1285,$AB$2)</f>
        <v>50</v>
      </c>
      <c r="AR1285" s="4">
        <f t="shared" si="173"/>
        <v>12.348800000000001</v>
      </c>
      <c r="AS1285" s="5">
        <f t="shared" si="174"/>
        <v>926.16</v>
      </c>
      <c r="AT1285" s="8">
        <f t="shared" si="175"/>
        <v>681</v>
      </c>
      <c r="AU1285">
        <f t="shared" si="176"/>
        <v>1.0000000000000002</v>
      </c>
      <c r="AV1285" s="49">
        <f t="shared" si="177"/>
        <v>3704.64</v>
      </c>
      <c r="AW1285" s="49">
        <f t="shared" si="178"/>
        <v>0</v>
      </c>
      <c r="AX1285" s="61">
        <f t="shared" si="179"/>
        <v>2345.4221279434969</v>
      </c>
      <c r="AY1285" s="27" cm="1">
        <f t="array" ref="AY1285">INDEX(Archetypes!T$8:T$16,$G1285)</f>
        <v>1012</v>
      </c>
      <c r="AZ1285" s="27" cm="1">
        <f t="array" ref="AZ1285">INDEX(Archetypes!U$8:U$16,$G1285)</f>
        <v>1497</v>
      </c>
      <c r="BA1285" s="27" cm="1">
        <f t="array" ref="BA1285">INDEX(Archetypes!V$8:V$16,$G1285)</f>
        <v>1668</v>
      </c>
      <c r="BB1285" s="5">
        <f t="shared" si="201"/>
        <v>1497</v>
      </c>
      <c r="BC1285" s="5">
        <f t="shared" si="180"/>
        <v>5988</v>
      </c>
      <c r="BD1285" s="60">
        <f t="shared" si="181"/>
        <v>24111.062127943496</v>
      </c>
      <c r="BE1285" s="28">
        <f t="shared" si="182"/>
        <v>-441.21747272986977</v>
      </c>
      <c r="BF1285" s="75">
        <f t="shared" si="183"/>
        <v>1.8556895134800002</v>
      </c>
      <c r="BG1285" s="75">
        <f t="shared" si="184"/>
        <v>6.3741599999999998</v>
      </c>
      <c r="BH1285" s="11">
        <f t="shared" si="203"/>
        <v>18640.468969248934</v>
      </c>
      <c r="BI1285" s="95">
        <f t="shared" si="204"/>
        <v>3</v>
      </c>
      <c r="BJ1285" t="b">
        <f t="shared" si="205"/>
        <v>0</v>
      </c>
      <c r="BK1285" s="43">
        <v>-5756.4465277097916</v>
      </c>
      <c r="BL1285" s="37">
        <f t="shared" si="188"/>
        <v>5315.2290549799218</v>
      </c>
    </row>
    <row r="1286" spans="1:64" x14ac:dyDescent="0.35">
      <c r="A1286" s="3">
        <v>7500</v>
      </c>
      <c r="D1286" s="6">
        <v>60</v>
      </c>
      <c r="E1286" s="6"/>
      <c r="F1286" s="6">
        <f t="shared" si="156"/>
        <v>100</v>
      </c>
      <c r="G1286" s="7">
        <v>6</v>
      </c>
      <c r="H1286" s="79" cm="1">
        <f t="array" ref="H1286">INDEX(Archetypes!$F$8:$F$16,$G1286)</f>
        <v>239.1</v>
      </c>
      <c r="I1286" s="7">
        <f t="shared" si="157"/>
        <v>1</v>
      </c>
      <c r="J1286" s="27" cm="1">
        <f t="array" ref="J1286">INDEX(Archetypes!$G$8:$H$16,$G1286,($H$2+1))+$N$2</f>
        <v>18581</v>
      </c>
      <c r="K1286" s="41" cm="1">
        <f t="array" ref="K1286">INDEX(Archetypes!$J$8:$J$16,$G1286)</f>
        <v>3.327</v>
      </c>
      <c r="L1286" s="24" cm="1">
        <f t="array" ref="L1286">INDEX(Archetypes!$I$8:$I$16,$G1286)</f>
        <v>72.380645161290317</v>
      </c>
      <c r="M1286" s="41">
        <f t="shared" si="189"/>
        <v>18.033999999999999</v>
      </c>
      <c r="N1286" s="84">
        <f t="shared" si="158"/>
        <v>0.24915500490239773</v>
      </c>
      <c r="O1286" s="41">
        <f t="shared" si="159"/>
        <v>18.033999999999999</v>
      </c>
      <c r="P1286" s="64">
        <f t="shared" si="202"/>
        <v>2.5762857142857141</v>
      </c>
      <c r="Q1286" s="80">
        <f t="shared" si="190"/>
        <v>2.5762857142857141</v>
      </c>
      <c r="R1286" s="80">
        <f t="shared" si="191"/>
        <v>0</v>
      </c>
      <c r="S1286" s="64">
        <f t="shared" si="192"/>
        <v>18.033999999999999</v>
      </c>
      <c r="T1286" s="64">
        <f t="shared" si="162"/>
        <v>0</v>
      </c>
      <c r="U1286" s="64">
        <f t="shared" si="193"/>
        <v>0</v>
      </c>
      <c r="V1286" s="80">
        <f t="shared" si="194"/>
        <v>1</v>
      </c>
      <c r="W1286" s="80">
        <f t="shared" si="195"/>
        <v>0</v>
      </c>
      <c r="X1286" s="80">
        <f t="shared" si="196"/>
        <v>0</v>
      </c>
      <c r="Y1286" s="4">
        <f t="shared" si="163"/>
        <v>13.01</v>
      </c>
      <c r="Z1286" s="4">
        <f t="shared" si="164"/>
        <v>3.910429816651638</v>
      </c>
      <c r="AA1286" s="64">
        <f t="shared" si="197"/>
        <v>2254.2829999999999</v>
      </c>
      <c r="AB1286" s="81">
        <f t="shared" si="198"/>
        <v>293.28221830000001</v>
      </c>
      <c r="AC1286">
        <f t="shared" si="199"/>
        <v>1.0000000612000037</v>
      </c>
      <c r="AD1286" s="49">
        <f t="shared" si="165"/>
        <v>1173.1288732</v>
      </c>
      <c r="AE1286" s="3">
        <f t="shared" si="166"/>
        <v>30000</v>
      </c>
      <c r="AF1286" s="3">
        <f t="shared" si="167"/>
        <v>100000</v>
      </c>
      <c r="AG1286" s="2">
        <f t="shared" si="168"/>
        <v>0</v>
      </c>
      <c r="AH1286" s="49">
        <f t="shared" si="169"/>
        <v>0</v>
      </c>
      <c r="AI1286" s="49">
        <f t="shared" si="170"/>
        <v>3609.7315132376475</v>
      </c>
      <c r="AJ1286" s="27" cm="1">
        <f t="array" ref="AJ1286">INDEX(Archetypes!Q$8:Q$16,$G1286)</f>
        <v>1022</v>
      </c>
      <c r="AK1286" s="27" cm="1">
        <f t="array" ref="AK1286">INDEX(Archetypes!R$8:R$16,$G1286)</f>
        <v>1039</v>
      </c>
      <c r="AL1286" s="27" cm="1">
        <f t="array" ref="AL1286">INDEX(Archetypes!S$8:S$16,$G1286)</f>
        <v>1139</v>
      </c>
      <c r="AM1286" s="5">
        <f t="shared" si="200"/>
        <v>1039</v>
      </c>
      <c r="AN1286" s="5">
        <f t="shared" si="171"/>
        <v>4156</v>
      </c>
      <c r="AO1286" s="49">
        <f t="shared" si="172"/>
        <v>27519.860386437646</v>
      </c>
      <c r="AP1286" s="61" cm="1">
        <f t="array" ref="AP1286">INDEX(Archetypes!$K$8:$N$16,$G1286,$I$2+1+2*$H$2)</f>
        <v>14065</v>
      </c>
      <c r="AQ1286" s="41" cm="1">
        <f t="array" ref="AQ1286">INDEX(Archetypes!$O$8:$P$16,$G1286,$AB$2)</f>
        <v>50</v>
      </c>
      <c r="AR1286" s="4">
        <f t="shared" si="173"/>
        <v>12.348800000000001</v>
      </c>
      <c r="AS1286" s="5">
        <f t="shared" si="174"/>
        <v>926.16</v>
      </c>
      <c r="AT1286" s="8">
        <f t="shared" si="175"/>
        <v>681</v>
      </c>
      <c r="AU1286">
        <f t="shared" si="176"/>
        <v>1.0000000000000002</v>
      </c>
      <c r="AV1286" s="49">
        <f t="shared" si="177"/>
        <v>3704.64</v>
      </c>
      <c r="AW1286" s="49">
        <f t="shared" si="178"/>
        <v>0</v>
      </c>
      <c r="AX1286" s="61">
        <f t="shared" si="179"/>
        <v>2732.408036902616</v>
      </c>
      <c r="AY1286" s="27" cm="1">
        <f t="array" ref="AY1286">INDEX(Archetypes!T$8:T$16,$G1286)</f>
        <v>1012</v>
      </c>
      <c r="AZ1286" s="27" cm="1">
        <f t="array" ref="AZ1286">INDEX(Archetypes!U$8:U$16,$G1286)</f>
        <v>1497</v>
      </c>
      <c r="BA1286" s="27" cm="1">
        <f t="array" ref="BA1286">INDEX(Archetypes!V$8:V$16,$G1286)</f>
        <v>1668</v>
      </c>
      <c r="BB1286" s="5">
        <f t="shared" si="201"/>
        <v>1497</v>
      </c>
      <c r="BC1286" s="5">
        <f t="shared" si="180"/>
        <v>5988</v>
      </c>
      <c r="BD1286" s="60">
        <f t="shared" si="181"/>
        <v>26490.048036902615</v>
      </c>
      <c r="BE1286" s="28">
        <f t="shared" si="182"/>
        <v>-1029.8123495350301</v>
      </c>
      <c r="BF1286" s="75">
        <f t="shared" si="183"/>
        <v>1.8478808607599999</v>
      </c>
      <c r="BG1286" s="75">
        <f t="shared" si="184"/>
        <v>6.3741599999999998</v>
      </c>
      <c r="BH1286" s="11">
        <f t="shared" si="203"/>
        <v>18640.468969248934</v>
      </c>
      <c r="BI1286" s="95">
        <f t="shared" si="204"/>
        <v>3</v>
      </c>
      <c r="BJ1286" t="b">
        <f t="shared" si="205"/>
        <v>0</v>
      </c>
      <c r="BK1286" s="43">
        <v>-7908.6188889695186</v>
      </c>
      <c r="BL1286" s="37">
        <f t="shared" si="188"/>
        <v>6878.8065394344885</v>
      </c>
    </row>
    <row r="1287" spans="1:64" x14ac:dyDescent="0.35">
      <c r="A1287" s="3">
        <v>7500</v>
      </c>
      <c r="D1287" s="6">
        <v>60</v>
      </c>
      <c r="E1287" s="6"/>
      <c r="F1287" s="6">
        <f t="shared" si="156"/>
        <v>100</v>
      </c>
      <c r="G1287" s="7">
        <v>7</v>
      </c>
      <c r="H1287" s="79" cm="1">
        <f t="array" ref="H1287">INDEX(Archetypes!$F$8:$F$16,$G1287)</f>
        <v>262.60000000000002</v>
      </c>
      <c r="I1287" s="7">
        <f t="shared" si="157"/>
        <v>1</v>
      </c>
      <c r="J1287" s="27" cm="1">
        <f t="array" ref="J1287">INDEX(Archetypes!$G$8:$H$16,$G1287,($H$2+1))+$N$2</f>
        <v>22881</v>
      </c>
      <c r="K1287" s="41" cm="1">
        <f t="array" ref="K1287">INDEX(Archetypes!$J$8:$J$16,$G1287)</f>
        <v>3.2349999999999999</v>
      </c>
      <c r="L1287" s="24" cm="1">
        <f t="array" ref="L1287">INDEX(Archetypes!$I$8:$I$16,$G1287)</f>
        <v>81.644444444444446</v>
      </c>
      <c r="M1287" s="41">
        <f t="shared" si="189"/>
        <v>18.547000000000001</v>
      </c>
      <c r="N1287" s="84">
        <f t="shared" si="158"/>
        <v>0.22716793685356559</v>
      </c>
      <c r="O1287" s="41">
        <f t="shared" si="159"/>
        <v>18.547000000000001</v>
      </c>
      <c r="P1287" s="64">
        <f t="shared" si="202"/>
        <v>2.6495714285714285</v>
      </c>
      <c r="Q1287" s="80">
        <f t="shared" si="190"/>
        <v>2.6495714285714285</v>
      </c>
      <c r="R1287" s="80">
        <f t="shared" si="191"/>
        <v>0</v>
      </c>
      <c r="S1287" s="64">
        <f t="shared" si="192"/>
        <v>18.547000000000001</v>
      </c>
      <c r="T1287" s="64">
        <f t="shared" si="162"/>
        <v>0</v>
      </c>
      <c r="U1287" s="64">
        <f t="shared" si="193"/>
        <v>0</v>
      </c>
      <c r="V1287" s="80">
        <f t="shared" si="194"/>
        <v>1</v>
      </c>
      <c r="W1287" s="80">
        <f t="shared" si="195"/>
        <v>0</v>
      </c>
      <c r="X1287" s="80">
        <f t="shared" si="196"/>
        <v>0</v>
      </c>
      <c r="Y1287" s="4">
        <f t="shared" si="163"/>
        <v>13.01</v>
      </c>
      <c r="Z1287" s="4">
        <f t="shared" si="164"/>
        <v>4.0216383307573418</v>
      </c>
      <c r="AA1287" s="64">
        <f t="shared" si="197"/>
        <v>2318.393</v>
      </c>
      <c r="AB1287" s="81">
        <f t="shared" si="198"/>
        <v>301.62292930000001</v>
      </c>
      <c r="AC1287">
        <f t="shared" si="199"/>
        <v>0.99999981933336612</v>
      </c>
      <c r="AD1287" s="49">
        <f t="shared" si="165"/>
        <v>1206.4917172</v>
      </c>
      <c r="AE1287" s="3">
        <f t="shared" si="166"/>
        <v>30000</v>
      </c>
      <c r="AF1287" s="3">
        <f t="shared" si="167"/>
        <v>100000</v>
      </c>
      <c r="AG1287" s="2">
        <f t="shared" si="168"/>
        <v>0</v>
      </c>
      <c r="AH1287" s="49">
        <f t="shared" si="169"/>
        <v>0</v>
      </c>
      <c r="AI1287" s="49">
        <f t="shared" si="170"/>
        <v>4445.0926620951841</v>
      </c>
      <c r="AJ1287" s="27" cm="1">
        <f t="array" ref="AJ1287">INDEX(Archetypes!Q$8:Q$16,$G1287)</f>
        <v>1022</v>
      </c>
      <c r="AK1287" s="27" cm="1">
        <f t="array" ref="AK1287">INDEX(Archetypes!R$8:R$16,$G1287)</f>
        <v>1039</v>
      </c>
      <c r="AL1287" s="27" cm="1">
        <f t="array" ref="AL1287">INDEX(Archetypes!S$8:S$16,$G1287)</f>
        <v>1139</v>
      </c>
      <c r="AM1287" s="5">
        <f t="shared" si="200"/>
        <v>1039</v>
      </c>
      <c r="AN1287" s="5">
        <f t="shared" si="171"/>
        <v>4156</v>
      </c>
      <c r="AO1287" s="49">
        <f t="shared" si="172"/>
        <v>32688.584379295182</v>
      </c>
      <c r="AP1287" s="61" cm="1">
        <f t="array" ref="AP1287">INDEX(Archetypes!$K$8:$N$16,$G1287,$I$2+1+2*$H$2)</f>
        <v>17505</v>
      </c>
      <c r="AQ1287" s="41" cm="1">
        <f t="array" ref="AQ1287">INDEX(Archetypes!$O$8:$P$16,$G1287,$AB$2)</f>
        <v>50</v>
      </c>
      <c r="AR1287" s="4">
        <f t="shared" si="173"/>
        <v>12.348800000000001</v>
      </c>
      <c r="AS1287" s="5">
        <f t="shared" si="174"/>
        <v>926.16</v>
      </c>
      <c r="AT1287" s="8">
        <f t="shared" si="175"/>
        <v>681</v>
      </c>
      <c r="AU1287">
        <f t="shared" si="176"/>
        <v>1.0000000000000002</v>
      </c>
      <c r="AV1287" s="49">
        <f t="shared" si="177"/>
        <v>3704.64</v>
      </c>
      <c r="AW1287" s="49">
        <f t="shared" si="178"/>
        <v>0</v>
      </c>
      <c r="AX1287" s="61">
        <f t="shared" si="179"/>
        <v>3400.6969559886452</v>
      </c>
      <c r="AY1287" s="27" cm="1">
        <f t="array" ref="AY1287">INDEX(Archetypes!T$8:T$16,$G1287)</f>
        <v>1012</v>
      </c>
      <c r="AZ1287" s="27" cm="1">
        <f t="array" ref="AZ1287">INDEX(Archetypes!U$8:U$16,$G1287)</f>
        <v>1497</v>
      </c>
      <c r="BA1287" s="27" cm="1">
        <f t="array" ref="BA1287">INDEX(Archetypes!V$8:V$16,$G1287)</f>
        <v>1668</v>
      </c>
      <c r="BB1287" s="5">
        <f t="shared" si="201"/>
        <v>1497</v>
      </c>
      <c r="BC1287" s="5">
        <f t="shared" si="180"/>
        <v>5988</v>
      </c>
      <c r="BD1287" s="60">
        <f t="shared" si="181"/>
        <v>30598.336955988645</v>
      </c>
      <c r="BE1287" s="28">
        <f t="shared" si="182"/>
        <v>-2090.2474233065368</v>
      </c>
      <c r="BF1287" s="75">
        <f t="shared" si="183"/>
        <v>1.90043310996</v>
      </c>
      <c r="BG1287" s="75">
        <f t="shared" si="184"/>
        <v>6.3741599999999998</v>
      </c>
      <c r="BH1287" s="11">
        <f t="shared" si="203"/>
        <v>18640.468969248934</v>
      </c>
      <c r="BI1287" s="95">
        <f t="shared" si="204"/>
        <v>3</v>
      </c>
      <c r="BJ1287" t="b">
        <f t="shared" si="205"/>
        <v>0</v>
      </c>
      <c r="BK1287" s="43">
        <v>-11710.851845025987</v>
      </c>
      <c r="BL1287" s="37">
        <f t="shared" si="188"/>
        <v>9620.6044217194503</v>
      </c>
    </row>
    <row r="1288" spans="1:64" x14ac:dyDescent="0.35">
      <c r="A1288" s="3">
        <v>7500</v>
      </c>
      <c r="D1288" s="6">
        <v>60</v>
      </c>
      <c r="E1288" s="6"/>
      <c r="F1288" s="6">
        <f t="shared" si="156"/>
        <v>100</v>
      </c>
      <c r="G1288" s="7">
        <v>8</v>
      </c>
      <c r="H1288" s="79" cm="1">
        <f t="array" ref="H1288">INDEX(Archetypes!$F$8:$F$16,$G1288)</f>
        <v>285.8</v>
      </c>
      <c r="I1288" s="7">
        <f t="shared" si="157"/>
        <v>1</v>
      </c>
      <c r="J1288" s="27" cm="1">
        <f t="array" ref="J1288">INDEX(Archetypes!$G$8:$H$16,$G1288,($H$2+1))+$N$2</f>
        <v>26124</v>
      </c>
      <c r="K1288" s="41" cm="1">
        <f t="array" ref="K1288">INDEX(Archetypes!$J$8:$J$16,$G1288)</f>
        <v>3.2210000000000001</v>
      </c>
      <c r="L1288" s="24" cm="1">
        <f t="array" ref="L1288">INDEX(Archetypes!$I$8:$I$16,$G1288)</f>
        <v>90.076000000000008</v>
      </c>
      <c r="M1288" s="41">
        <f t="shared" si="189"/>
        <v>18.628</v>
      </c>
      <c r="N1288" s="84">
        <f t="shared" si="158"/>
        <v>0.20680314401172342</v>
      </c>
      <c r="O1288" s="41">
        <f t="shared" si="159"/>
        <v>18.628</v>
      </c>
      <c r="P1288" s="64">
        <f t="shared" si="202"/>
        <v>2.661142857142857</v>
      </c>
      <c r="Q1288" s="80">
        <f t="shared" si="190"/>
        <v>2.661142857142857</v>
      </c>
      <c r="R1288" s="80">
        <f t="shared" si="191"/>
        <v>0</v>
      </c>
      <c r="S1288" s="64">
        <f t="shared" si="192"/>
        <v>18.628</v>
      </c>
      <c r="T1288" s="64">
        <f t="shared" si="162"/>
        <v>0</v>
      </c>
      <c r="U1288" s="64">
        <f t="shared" si="193"/>
        <v>0</v>
      </c>
      <c r="V1288" s="80">
        <f t="shared" si="194"/>
        <v>1</v>
      </c>
      <c r="W1288" s="80">
        <f t="shared" si="195"/>
        <v>0</v>
      </c>
      <c r="X1288" s="80">
        <f t="shared" si="196"/>
        <v>0</v>
      </c>
      <c r="Y1288" s="4">
        <f t="shared" si="163"/>
        <v>13.01</v>
      </c>
      <c r="Z1288" s="4">
        <f t="shared" si="164"/>
        <v>4.0391182862465067</v>
      </c>
      <c r="AA1288" s="64">
        <f t="shared" si="197"/>
        <v>2328.4690000000001</v>
      </c>
      <c r="AB1288" s="81">
        <f t="shared" si="198"/>
        <v>302.93381690000001</v>
      </c>
      <c r="AC1288">
        <f t="shared" si="199"/>
        <v>1.0000001801333656</v>
      </c>
      <c r="AD1288" s="49">
        <f t="shared" si="165"/>
        <v>1211.7352676</v>
      </c>
      <c r="AE1288" s="3">
        <f t="shared" si="166"/>
        <v>30000</v>
      </c>
      <c r="AF1288" s="3">
        <f t="shared" si="167"/>
        <v>100000</v>
      </c>
      <c r="AG1288" s="2">
        <f t="shared" si="168"/>
        <v>0</v>
      </c>
      <c r="AH1288" s="49">
        <f t="shared" si="169"/>
        <v>0</v>
      </c>
      <c r="AI1288" s="49">
        <f t="shared" si="170"/>
        <v>5075.110384361461</v>
      </c>
      <c r="AJ1288" s="27" cm="1">
        <f t="array" ref="AJ1288">INDEX(Archetypes!Q$8:Q$16,$G1288)</f>
        <v>1022</v>
      </c>
      <c r="AK1288" s="27" cm="1">
        <f t="array" ref="AK1288">INDEX(Archetypes!R$8:R$16,$G1288)</f>
        <v>1039</v>
      </c>
      <c r="AL1288" s="27" cm="1">
        <f t="array" ref="AL1288">INDEX(Archetypes!S$8:S$16,$G1288)</f>
        <v>1139</v>
      </c>
      <c r="AM1288" s="5">
        <f t="shared" si="200"/>
        <v>1039</v>
      </c>
      <c r="AN1288" s="5">
        <f t="shared" si="171"/>
        <v>4156</v>
      </c>
      <c r="AO1288" s="49">
        <f t="shared" si="172"/>
        <v>36566.845651961463</v>
      </c>
      <c r="AP1288" s="61" cm="1">
        <f t="array" ref="AP1288">INDEX(Archetypes!$K$8:$N$16,$G1288,$I$2+1+2*$H$2)</f>
        <v>20099</v>
      </c>
      <c r="AQ1288" s="41" cm="1">
        <f t="array" ref="AQ1288">INDEX(Archetypes!$O$8:$P$16,$G1288,$AB$2)</f>
        <v>50</v>
      </c>
      <c r="AR1288" s="4">
        <f t="shared" si="173"/>
        <v>12.348800000000001</v>
      </c>
      <c r="AS1288" s="5">
        <f t="shared" si="174"/>
        <v>926.16</v>
      </c>
      <c r="AT1288" s="8">
        <f t="shared" si="175"/>
        <v>681</v>
      </c>
      <c r="AU1288">
        <f t="shared" si="176"/>
        <v>1.0000000000000002</v>
      </c>
      <c r="AV1288" s="49">
        <f t="shared" si="177"/>
        <v>3704.64</v>
      </c>
      <c r="AW1288" s="49">
        <f t="shared" si="178"/>
        <v>0</v>
      </c>
      <c r="AX1288" s="61">
        <f t="shared" si="179"/>
        <v>3904.6334257878193</v>
      </c>
      <c r="AY1288" s="27" cm="1">
        <f t="array" ref="AY1288">INDEX(Archetypes!T$8:T$16,$G1288)</f>
        <v>1012</v>
      </c>
      <c r="AZ1288" s="27" cm="1">
        <f t="array" ref="AZ1288">INDEX(Archetypes!U$8:U$16,$G1288)</f>
        <v>1497</v>
      </c>
      <c r="BA1288" s="27" cm="1">
        <f t="array" ref="BA1288">INDEX(Archetypes!V$8:V$16,$G1288)</f>
        <v>1668</v>
      </c>
      <c r="BB1288" s="5">
        <f t="shared" si="201"/>
        <v>1497</v>
      </c>
      <c r="BC1288" s="5">
        <f t="shared" si="180"/>
        <v>5988</v>
      </c>
      <c r="BD1288" s="60">
        <f t="shared" si="181"/>
        <v>33696.273425787818</v>
      </c>
      <c r="BE1288" s="28">
        <f t="shared" si="182"/>
        <v>-2870.5722261736446</v>
      </c>
      <c r="BF1288" s="75">
        <f t="shared" si="183"/>
        <v>1.9086926086800002</v>
      </c>
      <c r="BG1288" s="75">
        <f t="shared" si="184"/>
        <v>6.3741599999999998</v>
      </c>
      <c r="BH1288" s="11">
        <f t="shared" si="203"/>
        <v>18640.468969248934</v>
      </c>
      <c r="BI1288" s="95">
        <f t="shared" si="204"/>
        <v>3</v>
      </c>
      <c r="BJ1288" t="b">
        <f t="shared" si="205"/>
        <v>0</v>
      </c>
      <c r="BK1288" s="43">
        <v>-14537.651920865261</v>
      </c>
      <c r="BL1288" s="37">
        <f t="shared" si="188"/>
        <v>11667.079694691616</v>
      </c>
    </row>
    <row r="1289" spans="1:64" x14ac:dyDescent="0.35">
      <c r="A1289" s="3">
        <v>7500</v>
      </c>
      <c r="D1289" s="6">
        <v>60</v>
      </c>
      <c r="E1289" s="6"/>
      <c r="F1289" s="6">
        <f t="shared" si="156"/>
        <v>100</v>
      </c>
      <c r="G1289" s="7">
        <v>9</v>
      </c>
      <c r="H1289" s="79" cm="1">
        <f t="array" ref="H1289">INDEX(Archetypes!$F$8:$F$16,$G1289)</f>
        <v>312.60000000000002</v>
      </c>
      <c r="I1289" s="7">
        <f t="shared" si="157"/>
        <v>1</v>
      </c>
      <c r="J1289" s="27" cm="1">
        <f t="array" ref="J1289">INDEX(Archetypes!$G$8:$H$16,$G1289,($H$2+1))+$N$2</f>
        <v>27151</v>
      </c>
      <c r="K1289" s="41" cm="1">
        <f t="array" ref="K1289">INDEX(Archetypes!$J$8:$J$16,$G1289)</f>
        <v>3.1960000000000002</v>
      </c>
      <c r="L1289" s="24" cm="1">
        <f t="array" ref="L1289">INDEX(Archetypes!$I$8:$I$16,$G1289)</f>
        <v>98.868750000000006</v>
      </c>
      <c r="M1289" s="41">
        <f t="shared" si="189"/>
        <v>18.773</v>
      </c>
      <c r="N1289" s="84">
        <f t="shared" si="158"/>
        <v>0.18987799481636006</v>
      </c>
      <c r="O1289" s="41">
        <f t="shared" si="159"/>
        <v>18.773</v>
      </c>
      <c r="P1289" s="64">
        <f t="shared" si="202"/>
        <v>2.6818571428571429</v>
      </c>
      <c r="Q1289" s="80">
        <f t="shared" si="190"/>
        <v>2.6818571428571429</v>
      </c>
      <c r="R1289" s="80">
        <f t="shared" si="191"/>
        <v>0</v>
      </c>
      <c r="S1289" s="64">
        <f t="shared" si="192"/>
        <v>18.773</v>
      </c>
      <c r="T1289" s="64">
        <f t="shared" si="162"/>
        <v>0</v>
      </c>
      <c r="U1289" s="64">
        <f t="shared" si="193"/>
        <v>0</v>
      </c>
      <c r="V1289" s="80">
        <f t="shared" si="194"/>
        <v>1</v>
      </c>
      <c r="W1289" s="80">
        <f t="shared" si="195"/>
        <v>0</v>
      </c>
      <c r="X1289" s="80">
        <f t="shared" si="196"/>
        <v>0</v>
      </c>
      <c r="Y1289" s="4">
        <f t="shared" si="163"/>
        <v>13.01</v>
      </c>
      <c r="Z1289" s="4">
        <f t="shared" si="164"/>
        <v>4.0707133917396741</v>
      </c>
      <c r="AA1289" s="64">
        <f t="shared" si="197"/>
        <v>2346.683</v>
      </c>
      <c r="AB1289" s="81">
        <f t="shared" si="198"/>
        <v>305.30345829999999</v>
      </c>
      <c r="AC1289">
        <f t="shared" si="199"/>
        <v>1.000000150933356</v>
      </c>
      <c r="AD1289" s="49">
        <f t="shared" si="165"/>
        <v>1221.2138332</v>
      </c>
      <c r="AE1289" s="3">
        <f t="shared" si="166"/>
        <v>30000</v>
      </c>
      <c r="AF1289" s="3">
        <f t="shared" si="167"/>
        <v>100000</v>
      </c>
      <c r="AG1289" s="2">
        <f t="shared" si="168"/>
        <v>0</v>
      </c>
      <c r="AH1289" s="49">
        <f t="shared" si="169"/>
        <v>0</v>
      </c>
      <c r="AI1289" s="49">
        <f t="shared" si="170"/>
        <v>5274.6257099141794</v>
      </c>
      <c r="AJ1289" s="27" cm="1">
        <f t="array" ref="AJ1289">INDEX(Archetypes!Q$8:Q$16,$G1289)</f>
        <v>1022</v>
      </c>
      <c r="AK1289" s="27" cm="1">
        <f t="array" ref="AK1289">INDEX(Archetypes!R$8:R$16,$G1289)</f>
        <v>1039</v>
      </c>
      <c r="AL1289" s="27" cm="1">
        <f t="array" ref="AL1289">INDEX(Archetypes!S$8:S$16,$G1289)</f>
        <v>1139</v>
      </c>
      <c r="AM1289" s="5">
        <f t="shared" si="200"/>
        <v>1039</v>
      </c>
      <c r="AN1289" s="5">
        <f t="shared" si="171"/>
        <v>4156</v>
      </c>
      <c r="AO1289" s="49">
        <f t="shared" si="172"/>
        <v>37802.839543114176</v>
      </c>
      <c r="AP1289" s="61" cm="1">
        <f t="array" ref="AP1289">INDEX(Archetypes!$K$8:$N$16,$G1289,$I$2+1+2*$H$2)</f>
        <v>20920</v>
      </c>
      <c r="AQ1289" s="41" cm="1">
        <f t="array" ref="AQ1289">INDEX(Archetypes!$O$8:$P$16,$G1289,$AB$2)</f>
        <v>50</v>
      </c>
      <c r="AR1289" s="4">
        <f t="shared" si="173"/>
        <v>12.348800000000001</v>
      </c>
      <c r="AS1289" s="5">
        <f t="shared" si="174"/>
        <v>926.16</v>
      </c>
      <c r="AT1289" s="8">
        <f t="shared" si="175"/>
        <v>681</v>
      </c>
      <c r="AU1289">
        <f t="shared" si="176"/>
        <v>1.0000000000000002</v>
      </c>
      <c r="AV1289" s="49">
        <f t="shared" si="177"/>
        <v>3704.64</v>
      </c>
      <c r="AW1289" s="49">
        <f t="shared" si="178"/>
        <v>0</v>
      </c>
      <c r="AX1289" s="61">
        <f t="shared" si="179"/>
        <v>4064.1291242092234</v>
      </c>
      <c r="AY1289" s="27" cm="1">
        <f t="array" ref="AY1289">INDEX(Archetypes!T$8:T$16,$G1289)</f>
        <v>1012</v>
      </c>
      <c r="AZ1289" s="27" cm="1">
        <f t="array" ref="AZ1289">INDEX(Archetypes!U$8:U$16,$G1289)</f>
        <v>1497</v>
      </c>
      <c r="BA1289" s="27" cm="1">
        <f t="array" ref="BA1289">INDEX(Archetypes!V$8:V$16,$G1289)</f>
        <v>1668</v>
      </c>
      <c r="BB1289" s="5">
        <f t="shared" si="201"/>
        <v>1497</v>
      </c>
      <c r="BC1289" s="5">
        <f t="shared" si="180"/>
        <v>5988</v>
      </c>
      <c r="BD1289" s="60">
        <f t="shared" si="181"/>
        <v>34676.769124209226</v>
      </c>
      <c r="BE1289" s="28">
        <f t="shared" si="182"/>
        <v>-3126.0704189049502</v>
      </c>
      <c r="BF1289" s="75">
        <f t="shared" si="183"/>
        <v>1.92362298876</v>
      </c>
      <c r="BG1289" s="75">
        <f t="shared" si="184"/>
        <v>6.3741599999999998</v>
      </c>
      <c r="BH1289" s="11">
        <f t="shared" si="203"/>
        <v>18640.468969248934</v>
      </c>
      <c r="BI1289" s="95">
        <f t="shared" si="204"/>
        <v>3</v>
      </c>
      <c r="BJ1289" t="b">
        <f t="shared" si="205"/>
        <v>0</v>
      </c>
      <c r="BK1289" s="43">
        <v>-15448.487021367226</v>
      </c>
      <c r="BL1289" s="37">
        <f t="shared" si="188"/>
        <v>12322.416602462275</v>
      </c>
    </row>
    <row r="1290" spans="1:64" x14ac:dyDescent="0.35">
      <c r="A1290" s="3">
        <v>7500</v>
      </c>
      <c r="D1290" s="6">
        <v>75</v>
      </c>
      <c r="E1290" s="6"/>
      <c r="F1290" s="6">
        <f t="shared" si="156"/>
        <v>125</v>
      </c>
      <c r="G1290" s="7">
        <v>2</v>
      </c>
      <c r="H1290" s="79" cm="1">
        <f t="array" ref="H1290">INDEX(Archetypes!$F$8:$F$16,$G1290)</f>
        <v>137.5</v>
      </c>
      <c r="I1290" s="7">
        <f t="shared" si="157"/>
        <v>1</v>
      </c>
      <c r="J1290" s="27" cm="1">
        <f t="array" ref="J1290">INDEX(Archetypes!$G$8:$H$16,$G1290,($H$2+1))+$N$2</f>
        <v>11219</v>
      </c>
      <c r="K1290" s="41" cm="1">
        <f t="array" ref="K1290">INDEX(Archetypes!$J$8:$J$16,$G1290)</f>
        <v>3.3919999999999999</v>
      </c>
      <c r="L1290" s="24" cm="1">
        <f t="array" ref="L1290">INDEX(Archetypes!$I$8:$I$16,$G1290)</f>
        <v>41.125</v>
      </c>
      <c r="M1290" s="41">
        <f t="shared" si="189"/>
        <v>22.111000000000001</v>
      </c>
      <c r="N1290" s="84">
        <f t="shared" si="158"/>
        <v>0.53765349544072949</v>
      </c>
      <c r="O1290" s="41">
        <f t="shared" si="159"/>
        <v>22.111000000000001</v>
      </c>
      <c r="P1290" s="64">
        <f t="shared" si="202"/>
        <v>3.1587142857142858</v>
      </c>
      <c r="Q1290" s="80">
        <f t="shared" si="190"/>
        <v>3.1587142857142858</v>
      </c>
      <c r="R1290" s="80">
        <f t="shared" si="191"/>
        <v>0</v>
      </c>
      <c r="S1290" s="64">
        <f t="shared" si="192"/>
        <v>22.111000000000001</v>
      </c>
      <c r="T1290" s="64">
        <f t="shared" si="162"/>
        <v>0</v>
      </c>
      <c r="U1290" s="64">
        <f t="shared" si="193"/>
        <v>0</v>
      </c>
      <c r="V1290" s="80">
        <f t="shared" si="194"/>
        <v>1</v>
      </c>
      <c r="W1290" s="80">
        <f t="shared" si="195"/>
        <v>0</v>
      </c>
      <c r="X1290" s="80">
        <f t="shared" si="196"/>
        <v>0</v>
      </c>
      <c r="Y1290" s="4">
        <f t="shared" si="163"/>
        <v>13.01</v>
      </c>
      <c r="Z1290" s="4">
        <f t="shared" si="164"/>
        <v>3.8354952830188678</v>
      </c>
      <c r="AA1290" s="64">
        <f t="shared" si="197"/>
        <v>2211.085</v>
      </c>
      <c r="AB1290" s="81">
        <f t="shared" si="198"/>
        <v>287.66215850000003</v>
      </c>
      <c r="AC1290">
        <f t="shared" si="199"/>
        <v>0.99999995733333502</v>
      </c>
      <c r="AD1290" s="49">
        <f t="shared" si="165"/>
        <v>1150.6486340000001</v>
      </c>
      <c r="AE1290" s="3">
        <f t="shared" si="166"/>
        <v>30000</v>
      </c>
      <c r="AF1290" s="3">
        <f t="shared" si="167"/>
        <v>100000</v>
      </c>
      <c r="AG1290" s="2">
        <f t="shared" si="168"/>
        <v>0</v>
      </c>
      <c r="AH1290" s="49">
        <f t="shared" si="169"/>
        <v>0</v>
      </c>
      <c r="AI1290" s="49">
        <f t="shared" si="170"/>
        <v>2179.5155183796978</v>
      </c>
      <c r="AJ1290" s="27" cm="1">
        <f t="array" ref="AJ1290">INDEX(Archetypes!Q$8:Q$16,$G1290)</f>
        <v>1022</v>
      </c>
      <c r="AK1290" s="27" cm="1">
        <f t="array" ref="AK1290">INDEX(Archetypes!R$8:R$16,$G1290)</f>
        <v>1039</v>
      </c>
      <c r="AL1290" s="27" cm="1">
        <f t="array" ref="AL1290">INDEX(Archetypes!S$8:S$16,$G1290)</f>
        <v>1139</v>
      </c>
      <c r="AM1290" s="5">
        <f t="shared" si="200"/>
        <v>1039</v>
      </c>
      <c r="AN1290" s="5">
        <f t="shared" si="171"/>
        <v>4156</v>
      </c>
      <c r="AO1290" s="49">
        <f t="shared" si="172"/>
        <v>18705.164152379701</v>
      </c>
      <c r="AP1290" s="61" cm="1">
        <f t="array" ref="AP1290">INDEX(Archetypes!$K$8:$N$16,$G1290,$I$2+1+2*$H$2)</f>
        <v>8176</v>
      </c>
      <c r="AQ1290" s="41" cm="1">
        <f t="array" ref="AQ1290">INDEX(Archetypes!$O$8:$P$16,$G1290,$AB$2)</f>
        <v>50</v>
      </c>
      <c r="AR1290" s="4">
        <f t="shared" si="173"/>
        <v>12.348800000000001</v>
      </c>
      <c r="AS1290" s="5">
        <f t="shared" si="174"/>
        <v>926.16</v>
      </c>
      <c r="AT1290" s="8">
        <f t="shared" si="175"/>
        <v>681</v>
      </c>
      <c r="AU1290">
        <f t="shared" si="176"/>
        <v>1.0000000000000002</v>
      </c>
      <c r="AV1290" s="49">
        <f t="shared" si="177"/>
        <v>3704.64</v>
      </c>
      <c r="AW1290" s="49">
        <f t="shared" si="178"/>
        <v>0</v>
      </c>
      <c r="AX1290" s="61">
        <f t="shared" si="179"/>
        <v>1588.3518030370274</v>
      </c>
      <c r="AY1290" s="27" cm="1">
        <f t="array" ref="AY1290">INDEX(Archetypes!T$8:T$16,$G1290)</f>
        <v>1012</v>
      </c>
      <c r="AZ1290" s="27" cm="1">
        <f t="array" ref="AZ1290">INDEX(Archetypes!U$8:U$16,$G1290)</f>
        <v>1497</v>
      </c>
      <c r="BA1290" s="27" cm="1">
        <f t="array" ref="BA1290">INDEX(Archetypes!V$8:V$16,$G1290)</f>
        <v>1668</v>
      </c>
      <c r="BB1290" s="5">
        <f t="shared" si="201"/>
        <v>1497</v>
      </c>
      <c r="BC1290" s="5">
        <f t="shared" si="180"/>
        <v>5988</v>
      </c>
      <c r="BD1290" s="60">
        <f t="shared" si="181"/>
        <v>19456.991803037025</v>
      </c>
      <c r="BE1290" s="28">
        <f t="shared" si="182"/>
        <v>751.82765065732383</v>
      </c>
      <c r="BF1290" s="75">
        <f t="shared" si="183"/>
        <v>1.8124705962000001</v>
      </c>
      <c r="BG1290" s="75">
        <f t="shared" si="184"/>
        <v>6.3741599999999998</v>
      </c>
      <c r="BH1290" s="11">
        <f t="shared" si="203"/>
        <v>18640.468969248934</v>
      </c>
      <c r="BI1290" s="95">
        <f t="shared" si="204"/>
        <v>3</v>
      </c>
      <c r="BJ1290" t="b">
        <f t="shared" si="205"/>
        <v>0</v>
      </c>
      <c r="BK1290" s="43">
        <v>-1470.272845022082</v>
      </c>
      <c r="BL1290" s="37">
        <f t="shared" si="188"/>
        <v>2222.1004956794059</v>
      </c>
    </row>
    <row r="1291" spans="1:64" x14ac:dyDescent="0.35">
      <c r="A1291" s="3">
        <v>7500</v>
      </c>
      <c r="D1291" s="6">
        <v>75</v>
      </c>
      <c r="E1291" s="6"/>
      <c r="F1291" s="6">
        <f t="shared" si="156"/>
        <v>125</v>
      </c>
      <c r="G1291" s="7">
        <v>3</v>
      </c>
      <c r="H1291" s="79" cm="1">
        <f t="array" ref="H1291">INDEX(Archetypes!$F$8:$F$16,$G1291)</f>
        <v>163.1</v>
      </c>
      <c r="I1291" s="7">
        <f t="shared" si="157"/>
        <v>1</v>
      </c>
      <c r="J1291" s="27" cm="1">
        <f t="array" ref="J1291">INDEX(Archetypes!$G$8:$H$16,$G1291,($H$2+1))+$N$2</f>
        <v>11221</v>
      </c>
      <c r="K1291" s="41" cm="1">
        <f t="array" ref="K1291">INDEX(Archetypes!$J$8:$J$16,$G1291)</f>
        <v>3.6019999999999999</v>
      </c>
      <c r="L1291" s="24" cm="1">
        <f t="array" ref="L1291">INDEX(Archetypes!$I$8:$I$16,$G1291)</f>
        <v>45.416666666666664</v>
      </c>
      <c r="M1291" s="41">
        <f t="shared" si="189"/>
        <v>20.821999999999999</v>
      </c>
      <c r="N1291" s="84">
        <f t="shared" si="158"/>
        <v>0.45846605504587157</v>
      </c>
      <c r="O1291" s="41">
        <f t="shared" si="159"/>
        <v>20.821999999999999</v>
      </c>
      <c r="P1291" s="64">
        <f t="shared" si="202"/>
        <v>2.9745714285714286</v>
      </c>
      <c r="Q1291" s="80">
        <f t="shared" si="190"/>
        <v>2.9745714285714286</v>
      </c>
      <c r="R1291" s="80">
        <f t="shared" si="191"/>
        <v>0</v>
      </c>
      <c r="S1291" s="64">
        <f t="shared" si="192"/>
        <v>20.821999999999999</v>
      </c>
      <c r="T1291" s="64">
        <f t="shared" si="162"/>
        <v>0</v>
      </c>
      <c r="U1291" s="64">
        <f t="shared" si="193"/>
        <v>0</v>
      </c>
      <c r="V1291" s="80">
        <f t="shared" si="194"/>
        <v>1</v>
      </c>
      <c r="W1291" s="80">
        <f t="shared" si="195"/>
        <v>0</v>
      </c>
      <c r="X1291" s="80">
        <f t="shared" si="196"/>
        <v>0</v>
      </c>
      <c r="Y1291" s="4">
        <f t="shared" si="163"/>
        <v>13.01</v>
      </c>
      <c r="Z1291" s="4">
        <f t="shared" si="164"/>
        <v>3.6118822876179899</v>
      </c>
      <c r="AA1291" s="64">
        <f t="shared" si="197"/>
        <v>2082.1770000000001</v>
      </c>
      <c r="AB1291" s="81">
        <f t="shared" si="198"/>
        <v>270.8912277</v>
      </c>
      <c r="AC1291">
        <f t="shared" si="199"/>
        <v>0.99999979280004303</v>
      </c>
      <c r="AD1291" s="49">
        <f t="shared" si="165"/>
        <v>1083.5649108</v>
      </c>
      <c r="AE1291" s="3">
        <f t="shared" si="166"/>
        <v>30000</v>
      </c>
      <c r="AF1291" s="3">
        <f t="shared" si="167"/>
        <v>100000</v>
      </c>
      <c r="AG1291" s="2">
        <f t="shared" si="168"/>
        <v>0</v>
      </c>
      <c r="AH1291" s="49">
        <f t="shared" si="169"/>
        <v>0</v>
      </c>
      <c r="AI1291" s="49">
        <f t="shared" si="170"/>
        <v>2179.9040584489339</v>
      </c>
      <c r="AJ1291" s="27" cm="1">
        <f t="array" ref="AJ1291">INDEX(Archetypes!Q$8:Q$16,$G1291)</f>
        <v>1022</v>
      </c>
      <c r="AK1291" s="27" cm="1">
        <f t="array" ref="AK1291">INDEX(Archetypes!R$8:R$16,$G1291)</f>
        <v>1039</v>
      </c>
      <c r="AL1291" s="27" cm="1">
        <f t="array" ref="AL1291">INDEX(Archetypes!S$8:S$16,$G1291)</f>
        <v>1139</v>
      </c>
      <c r="AM1291" s="5">
        <f t="shared" si="200"/>
        <v>1039</v>
      </c>
      <c r="AN1291" s="5">
        <f t="shared" si="171"/>
        <v>4156</v>
      </c>
      <c r="AO1291" s="49">
        <f t="shared" si="172"/>
        <v>18640.468969248934</v>
      </c>
      <c r="AP1291" s="61" cm="1">
        <f t="array" ref="AP1291">INDEX(Archetypes!$K$8:$N$16,$G1291,$I$2+1+2*$H$2)</f>
        <v>8177</v>
      </c>
      <c r="AQ1291" s="41" cm="1">
        <f t="array" ref="AQ1291">INDEX(Archetypes!$O$8:$P$16,$G1291,$AB$2)</f>
        <v>50</v>
      </c>
      <c r="AR1291" s="4">
        <f t="shared" si="173"/>
        <v>12.348800000000001</v>
      </c>
      <c r="AS1291" s="5">
        <f t="shared" si="174"/>
        <v>926.16</v>
      </c>
      <c r="AT1291" s="8">
        <f t="shared" si="175"/>
        <v>681</v>
      </c>
      <c r="AU1291">
        <f t="shared" si="176"/>
        <v>1.0000000000000002</v>
      </c>
      <c r="AV1291" s="49">
        <f t="shared" si="177"/>
        <v>3704.64</v>
      </c>
      <c r="AW1291" s="49">
        <f t="shared" si="178"/>
        <v>0</v>
      </c>
      <c r="AX1291" s="61">
        <f t="shared" si="179"/>
        <v>1588.5460730716454</v>
      </c>
      <c r="AY1291" s="27" cm="1">
        <f t="array" ref="AY1291">INDEX(Archetypes!T$8:T$16,$G1291)</f>
        <v>1012</v>
      </c>
      <c r="AZ1291" s="27" cm="1">
        <f t="array" ref="AZ1291">INDEX(Archetypes!U$8:U$16,$G1291)</f>
        <v>1497</v>
      </c>
      <c r="BA1291" s="27" cm="1">
        <f t="array" ref="BA1291">INDEX(Archetypes!V$8:V$16,$G1291)</f>
        <v>1668</v>
      </c>
      <c r="BB1291" s="5">
        <f t="shared" si="201"/>
        <v>1497</v>
      </c>
      <c r="BC1291" s="5">
        <f t="shared" si="180"/>
        <v>5988</v>
      </c>
      <c r="BD1291" s="60">
        <f t="shared" si="181"/>
        <v>19458.186073071643</v>
      </c>
      <c r="BE1291" s="28">
        <f t="shared" si="182"/>
        <v>817.71710382270976</v>
      </c>
      <c r="BF1291" s="75">
        <f t="shared" si="183"/>
        <v>1.7068021304400001</v>
      </c>
      <c r="BG1291" s="75">
        <f t="shared" si="184"/>
        <v>6.3741599999999998</v>
      </c>
      <c r="BH1291" s="11">
        <f t="shared" si="203"/>
        <v>18640.468969248934</v>
      </c>
      <c r="BI1291" s="95">
        <f t="shared" si="204"/>
        <v>3</v>
      </c>
      <c r="BJ1291" t="b">
        <f t="shared" si="205"/>
        <v>1</v>
      </c>
      <c r="BK1291" s="43">
        <v>-1337.4712148078397</v>
      </c>
      <c r="BL1291" s="37">
        <f t="shared" si="188"/>
        <v>2155.1883186305495</v>
      </c>
    </row>
    <row r="1292" spans="1:64" x14ac:dyDescent="0.35">
      <c r="A1292" s="3">
        <v>7500</v>
      </c>
      <c r="D1292" s="6">
        <v>75</v>
      </c>
      <c r="E1292" s="6"/>
      <c r="F1292" s="6">
        <f t="shared" si="156"/>
        <v>125</v>
      </c>
      <c r="G1292" s="7">
        <v>4</v>
      </c>
      <c r="H1292" s="79" cm="1">
        <f t="array" ref="H1292">INDEX(Archetypes!$F$8:$F$16,$G1292)</f>
        <v>188.9</v>
      </c>
      <c r="I1292" s="7">
        <f t="shared" si="157"/>
        <v>1</v>
      </c>
      <c r="J1292" s="27" cm="1">
        <f t="array" ref="J1292">INDEX(Archetypes!$G$8:$H$16,$G1292,($H$2+1))+$N$2</f>
        <v>14619</v>
      </c>
      <c r="K1292" s="41" cm="1">
        <f t="array" ref="K1292">INDEX(Archetypes!$J$8:$J$16,$G1292)</f>
        <v>3.3879999999999999</v>
      </c>
      <c r="L1292" s="24" cm="1">
        <f t="array" ref="L1292">INDEX(Archetypes!$I$8:$I$16,$G1292)</f>
        <v>57.854166666666664</v>
      </c>
      <c r="M1292" s="41">
        <f t="shared" si="189"/>
        <v>22.137</v>
      </c>
      <c r="N1292" s="84">
        <f t="shared" si="158"/>
        <v>0.38263449765934465</v>
      </c>
      <c r="O1292" s="41">
        <f t="shared" si="159"/>
        <v>22.137</v>
      </c>
      <c r="P1292" s="64">
        <f t="shared" si="202"/>
        <v>3.1624285714285714</v>
      </c>
      <c r="Q1292" s="80">
        <f t="shared" si="190"/>
        <v>3.1624285714285714</v>
      </c>
      <c r="R1292" s="80">
        <f t="shared" si="191"/>
        <v>0</v>
      </c>
      <c r="S1292" s="64">
        <f t="shared" si="192"/>
        <v>22.137</v>
      </c>
      <c r="T1292" s="64">
        <f t="shared" si="162"/>
        <v>0</v>
      </c>
      <c r="U1292" s="64">
        <f t="shared" si="193"/>
        <v>0</v>
      </c>
      <c r="V1292" s="80">
        <f t="shared" si="194"/>
        <v>1</v>
      </c>
      <c r="W1292" s="80">
        <f t="shared" si="195"/>
        <v>0</v>
      </c>
      <c r="X1292" s="80">
        <f t="shared" si="196"/>
        <v>0</v>
      </c>
      <c r="Y1292" s="4">
        <f t="shared" si="163"/>
        <v>13.01</v>
      </c>
      <c r="Z1292" s="4">
        <f t="shared" si="164"/>
        <v>3.8400236127508856</v>
      </c>
      <c r="AA1292" s="64">
        <f t="shared" si="197"/>
        <v>2213.6950000000002</v>
      </c>
      <c r="AB1292" s="81">
        <f t="shared" si="198"/>
        <v>288.00171949999998</v>
      </c>
      <c r="AC1292">
        <f t="shared" si="199"/>
        <v>1.0000001786666988</v>
      </c>
      <c r="AD1292" s="49">
        <f t="shared" si="165"/>
        <v>1152.0068779999999</v>
      </c>
      <c r="AE1292" s="3">
        <f t="shared" si="166"/>
        <v>30000</v>
      </c>
      <c r="AF1292" s="3">
        <f t="shared" si="167"/>
        <v>100000</v>
      </c>
      <c r="AG1292" s="2">
        <f t="shared" si="168"/>
        <v>0</v>
      </c>
      <c r="AH1292" s="49">
        <f t="shared" si="169"/>
        <v>0</v>
      </c>
      <c r="AI1292" s="49">
        <f t="shared" si="170"/>
        <v>2840.0336360810056</v>
      </c>
      <c r="AJ1292" s="27" cm="1">
        <f t="array" ref="AJ1292">INDEX(Archetypes!Q$8:Q$16,$G1292)</f>
        <v>1022</v>
      </c>
      <c r="AK1292" s="27" cm="1">
        <f t="array" ref="AK1292">INDEX(Archetypes!R$8:R$16,$G1292)</f>
        <v>1039</v>
      </c>
      <c r="AL1292" s="27" cm="1">
        <f t="array" ref="AL1292">INDEX(Archetypes!S$8:S$16,$G1292)</f>
        <v>1139</v>
      </c>
      <c r="AM1292" s="5">
        <f t="shared" si="200"/>
        <v>1039</v>
      </c>
      <c r="AN1292" s="5">
        <f t="shared" si="171"/>
        <v>4156</v>
      </c>
      <c r="AO1292" s="49">
        <f t="shared" si="172"/>
        <v>22767.040514081007</v>
      </c>
      <c r="AP1292" s="61" cm="1">
        <f t="array" ref="AP1292">INDEX(Archetypes!$K$8:$N$16,$G1292,$I$2+1+2*$H$2)</f>
        <v>10895</v>
      </c>
      <c r="AQ1292" s="41" cm="1">
        <f t="array" ref="AQ1292">INDEX(Archetypes!$O$8:$P$16,$G1292,$AB$2)</f>
        <v>50</v>
      </c>
      <c r="AR1292" s="4">
        <f t="shared" si="173"/>
        <v>12.348800000000001</v>
      </c>
      <c r="AS1292" s="5">
        <f t="shared" si="174"/>
        <v>926.16</v>
      </c>
      <c r="AT1292" s="8">
        <f t="shared" si="175"/>
        <v>681</v>
      </c>
      <c r="AU1292">
        <f t="shared" si="176"/>
        <v>1.0000000000000002</v>
      </c>
      <c r="AV1292" s="49">
        <f t="shared" si="177"/>
        <v>3704.64</v>
      </c>
      <c r="AW1292" s="49">
        <f t="shared" si="178"/>
        <v>0</v>
      </c>
      <c r="AX1292" s="61">
        <f t="shared" si="179"/>
        <v>2116.5720271634555</v>
      </c>
      <c r="AY1292" s="27" cm="1">
        <f t="array" ref="AY1292">INDEX(Archetypes!T$8:T$16,$G1292)</f>
        <v>1012</v>
      </c>
      <c r="AZ1292" s="27" cm="1">
        <f t="array" ref="AZ1292">INDEX(Archetypes!U$8:U$16,$G1292)</f>
        <v>1497</v>
      </c>
      <c r="BA1292" s="27" cm="1">
        <f t="array" ref="BA1292">INDEX(Archetypes!V$8:V$16,$G1292)</f>
        <v>1668</v>
      </c>
      <c r="BB1292" s="5">
        <f t="shared" si="201"/>
        <v>1497</v>
      </c>
      <c r="BC1292" s="5">
        <f t="shared" si="180"/>
        <v>5988</v>
      </c>
      <c r="BD1292" s="60">
        <f t="shared" si="181"/>
        <v>22704.212027163456</v>
      </c>
      <c r="BE1292" s="28">
        <f t="shared" si="182"/>
        <v>-62.828486917551345</v>
      </c>
      <c r="BF1292" s="75">
        <f t="shared" si="183"/>
        <v>1.8146100654000001</v>
      </c>
      <c r="BG1292" s="75">
        <f t="shared" si="184"/>
        <v>6.3741599999999998</v>
      </c>
      <c r="BH1292" s="11">
        <f t="shared" si="203"/>
        <v>18640.468969248934</v>
      </c>
      <c r="BI1292" s="95">
        <f t="shared" si="204"/>
        <v>3</v>
      </c>
      <c r="BJ1292" t="b">
        <f t="shared" si="205"/>
        <v>0</v>
      </c>
      <c r="BK1292" s="43">
        <v>-4425.8839266374562</v>
      </c>
      <c r="BL1292" s="37">
        <f t="shared" si="188"/>
        <v>4363.0554397199048</v>
      </c>
    </row>
    <row r="1293" spans="1:64" x14ac:dyDescent="0.35">
      <c r="A1293" s="3">
        <v>7500</v>
      </c>
      <c r="D1293" s="6">
        <v>75</v>
      </c>
      <c r="E1293" s="6"/>
      <c r="F1293" s="6">
        <f t="shared" si="156"/>
        <v>125</v>
      </c>
      <c r="G1293" s="7">
        <v>5</v>
      </c>
      <c r="H1293" s="79" cm="1">
        <f t="array" ref="H1293">INDEX(Archetypes!$F$8:$F$16,$G1293)</f>
        <v>213.7</v>
      </c>
      <c r="I1293" s="7">
        <f t="shared" si="157"/>
        <v>1</v>
      </c>
      <c r="J1293" s="27" cm="1">
        <f t="array" ref="J1293">INDEX(Archetypes!$G$8:$H$16,$G1293,($H$2+1))+$N$2</f>
        <v>16092</v>
      </c>
      <c r="K1293" s="41" cm="1">
        <f t="array" ref="K1293">INDEX(Archetypes!$J$8:$J$16,$G1293)</f>
        <v>3.3130000000000002</v>
      </c>
      <c r="L1293" s="24" cm="1">
        <f t="array" ref="L1293">INDEX(Archetypes!$I$8:$I$16,$G1293)</f>
        <v>65.243478260869566</v>
      </c>
      <c r="M1293" s="41">
        <f t="shared" si="189"/>
        <v>22.638000000000002</v>
      </c>
      <c r="N1293" s="84">
        <f t="shared" si="158"/>
        <v>0.34697720911635349</v>
      </c>
      <c r="O1293" s="41">
        <f t="shared" si="159"/>
        <v>22.638000000000002</v>
      </c>
      <c r="P1293" s="64">
        <f t="shared" si="202"/>
        <v>3.2340000000000004</v>
      </c>
      <c r="Q1293" s="80">
        <f t="shared" si="190"/>
        <v>3.2340000000000004</v>
      </c>
      <c r="R1293" s="80">
        <f t="shared" si="191"/>
        <v>0</v>
      </c>
      <c r="S1293" s="64">
        <f t="shared" si="192"/>
        <v>22.638000000000002</v>
      </c>
      <c r="T1293" s="64">
        <f t="shared" si="162"/>
        <v>0</v>
      </c>
      <c r="U1293" s="64">
        <f t="shared" si="193"/>
        <v>0</v>
      </c>
      <c r="V1293" s="80">
        <f t="shared" si="194"/>
        <v>1</v>
      </c>
      <c r="W1293" s="80">
        <f t="shared" si="195"/>
        <v>0</v>
      </c>
      <c r="X1293" s="80">
        <f t="shared" si="196"/>
        <v>0</v>
      </c>
      <c r="Y1293" s="4">
        <f t="shared" si="163"/>
        <v>13.01</v>
      </c>
      <c r="Z1293" s="4">
        <f t="shared" si="164"/>
        <v>3.9269544219740413</v>
      </c>
      <c r="AA1293" s="64">
        <f t="shared" si="197"/>
        <v>2263.8090000000002</v>
      </c>
      <c r="AB1293" s="81">
        <f t="shared" si="198"/>
        <v>294.52155090000002</v>
      </c>
      <c r="AC1293">
        <f t="shared" si="199"/>
        <v>1.0000001044000106</v>
      </c>
      <c r="AD1293" s="49">
        <f t="shared" si="165"/>
        <v>1178.0862036000001</v>
      </c>
      <c r="AE1293" s="3">
        <f t="shared" si="166"/>
        <v>30000</v>
      </c>
      <c r="AF1293" s="3">
        <f t="shared" si="167"/>
        <v>100000</v>
      </c>
      <c r="AG1293" s="2">
        <f t="shared" si="168"/>
        <v>0</v>
      </c>
      <c r="AH1293" s="49">
        <f t="shared" si="169"/>
        <v>0</v>
      </c>
      <c r="AI1293" s="49">
        <f t="shared" si="170"/>
        <v>3126.1933970733662</v>
      </c>
      <c r="AJ1293" s="27" cm="1">
        <f t="array" ref="AJ1293">INDEX(Archetypes!Q$8:Q$16,$G1293)</f>
        <v>1022</v>
      </c>
      <c r="AK1293" s="27" cm="1">
        <f t="array" ref="AK1293">INDEX(Archetypes!R$8:R$16,$G1293)</f>
        <v>1039</v>
      </c>
      <c r="AL1293" s="27" cm="1">
        <f t="array" ref="AL1293">INDEX(Archetypes!S$8:S$16,$G1293)</f>
        <v>1139</v>
      </c>
      <c r="AM1293" s="5">
        <f t="shared" si="200"/>
        <v>1039</v>
      </c>
      <c r="AN1293" s="5">
        <f t="shared" si="171"/>
        <v>4156</v>
      </c>
      <c r="AO1293" s="49">
        <f t="shared" si="172"/>
        <v>24552.279600673366</v>
      </c>
      <c r="AP1293" s="61" cm="1">
        <f t="array" ref="AP1293">INDEX(Archetypes!$K$8:$N$16,$G1293,$I$2+1+2*$H$2)</f>
        <v>12073</v>
      </c>
      <c r="AQ1293" s="41" cm="1">
        <f t="array" ref="AQ1293">INDEX(Archetypes!$O$8:$P$16,$G1293,$AB$2)</f>
        <v>50</v>
      </c>
      <c r="AR1293" s="4">
        <f t="shared" si="173"/>
        <v>12.348800000000001</v>
      </c>
      <c r="AS1293" s="5">
        <f t="shared" si="174"/>
        <v>926.16</v>
      </c>
      <c r="AT1293" s="8">
        <f t="shared" si="175"/>
        <v>681</v>
      </c>
      <c r="AU1293">
        <f t="shared" si="176"/>
        <v>1.0000000000000002</v>
      </c>
      <c r="AV1293" s="49">
        <f t="shared" si="177"/>
        <v>3704.64</v>
      </c>
      <c r="AW1293" s="49">
        <f t="shared" si="178"/>
        <v>0</v>
      </c>
      <c r="AX1293" s="61">
        <f t="shared" si="179"/>
        <v>2345.4221279434969</v>
      </c>
      <c r="AY1293" s="27" cm="1">
        <f t="array" ref="AY1293">INDEX(Archetypes!T$8:T$16,$G1293)</f>
        <v>1012</v>
      </c>
      <c r="AZ1293" s="27" cm="1">
        <f t="array" ref="AZ1293">INDEX(Archetypes!U$8:U$16,$G1293)</f>
        <v>1497</v>
      </c>
      <c r="BA1293" s="27" cm="1">
        <f t="array" ref="BA1293">INDEX(Archetypes!V$8:V$16,$G1293)</f>
        <v>1668</v>
      </c>
      <c r="BB1293" s="5">
        <f t="shared" si="201"/>
        <v>1497</v>
      </c>
      <c r="BC1293" s="5">
        <f t="shared" si="180"/>
        <v>5988</v>
      </c>
      <c r="BD1293" s="60">
        <f t="shared" si="181"/>
        <v>24111.062127943496</v>
      </c>
      <c r="BE1293" s="28">
        <f t="shared" si="182"/>
        <v>-441.21747272986977</v>
      </c>
      <c r="BF1293" s="75">
        <f t="shared" si="183"/>
        <v>1.8556895134800002</v>
      </c>
      <c r="BG1293" s="75">
        <f t="shared" si="184"/>
        <v>6.3741599999999998</v>
      </c>
      <c r="BH1293" s="11">
        <f t="shared" si="203"/>
        <v>18640.468969248934</v>
      </c>
      <c r="BI1293" s="95">
        <f t="shared" si="204"/>
        <v>3</v>
      </c>
      <c r="BJ1293" t="b">
        <f t="shared" si="205"/>
        <v>0</v>
      </c>
      <c r="BK1293" s="43">
        <v>-5756.4465277097916</v>
      </c>
      <c r="BL1293" s="37">
        <f t="shared" si="188"/>
        <v>5315.2290549799218</v>
      </c>
    </row>
    <row r="1294" spans="1:64" x14ac:dyDescent="0.35">
      <c r="A1294" s="3">
        <v>7500</v>
      </c>
      <c r="D1294" s="6">
        <v>75</v>
      </c>
      <c r="E1294" s="6"/>
      <c r="F1294" s="6">
        <f t="shared" si="156"/>
        <v>125</v>
      </c>
      <c r="G1294" s="7">
        <v>6</v>
      </c>
      <c r="H1294" s="79" cm="1">
        <f t="array" ref="H1294">INDEX(Archetypes!$F$8:$F$16,$G1294)</f>
        <v>239.1</v>
      </c>
      <c r="I1294" s="7">
        <f t="shared" si="157"/>
        <v>1</v>
      </c>
      <c r="J1294" s="27" cm="1">
        <f t="array" ref="J1294">INDEX(Archetypes!$G$8:$H$16,$G1294,($H$2+1))+$N$2</f>
        <v>18581</v>
      </c>
      <c r="K1294" s="41" cm="1">
        <f t="array" ref="K1294">INDEX(Archetypes!$J$8:$J$16,$G1294)</f>
        <v>3.327</v>
      </c>
      <c r="L1294" s="24" cm="1">
        <f t="array" ref="L1294">INDEX(Archetypes!$I$8:$I$16,$G1294)</f>
        <v>72.380645161290317</v>
      </c>
      <c r="M1294" s="41">
        <f t="shared" si="189"/>
        <v>22.542999999999999</v>
      </c>
      <c r="N1294" s="84">
        <f t="shared" si="158"/>
        <v>0.31145066405205457</v>
      </c>
      <c r="O1294" s="41">
        <f t="shared" si="159"/>
        <v>22.542999999999999</v>
      </c>
      <c r="P1294" s="64">
        <f t="shared" si="202"/>
        <v>3.2204285714285712</v>
      </c>
      <c r="Q1294" s="80">
        <f t="shared" si="190"/>
        <v>3.2204285714285712</v>
      </c>
      <c r="R1294" s="80">
        <f t="shared" si="191"/>
        <v>0</v>
      </c>
      <c r="S1294" s="64">
        <f t="shared" si="192"/>
        <v>22.542999999999999</v>
      </c>
      <c r="T1294" s="64">
        <f t="shared" si="162"/>
        <v>0</v>
      </c>
      <c r="U1294" s="64">
        <f t="shared" si="193"/>
        <v>0</v>
      </c>
      <c r="V1294" s="80">
        <f t="shared" si="194"/>
        <v>1</v>
      </c>
      <c r="W1294" s="80">
        <f t="shared" si="195"/>
        <v>0</v>
      </c>
      <c r="X1294" s="80">
        <f t="shared" si="196"/>
        <v>0</v>
      </c>
      <c r="Y1294" s="4">
        <f t="shared" si="163"/>
        <v>13.01</v>
      </c>
      <c r="Z1294" s="4">
        <f t="shared" si="164"/>
        <v>3.910429816651638</v>
      </c>
      <c r="AA1294" s="64">
        <f t="shared" si="197"/>
        <v>2254.2829999999999</v>
      </c>
      <c r="AB1294" s="81">
        <f t="shared" si="198"/>
        <v>293.28221830000001</v>
      </c>
      <c r="AC1294">
        <f t="shared" si="199"/>
        <v>1.0000000612000037</v>
      </c>
      <c r="AD1294" s="49">
        <f t="shared" si="165"/>
        <v>1173.1288732</v>
      </c>
      <c r="AE1294" s="3">
        <f t="shared" si="166"/>
        <v>30000</v>
      </c>
      <c r="AF1294" s="3">
        <f t="shared" si="167"/>
        <v>100000</v>
      </c>
      <c r="AG1294" s="2">
        <f t="shared" si="168"/>
        <v>0</v>
      </c>
      <c r="AH1294" s="49">
        <f t="shared" si="169"/>
        <v>0</v>
      </c>
      <c r="AI1294" s="49">
        <f t="shared" si="170"/>
        <v>3609.7315132376475</v>
      </c>
      <c r="AJ1294" s="27" cm="1">
        <f t="array" ref="AJ1294">INDEX(Archetypes!Q$8:Q$16,$G1294)</f>
        <v>1022</v>
      </c>
      <c r="AK1294" s="27" cm="1">
        <f t="array" ref="AK1294">INDEX(Archetypes!R$8:R$16,$G1294)</f>
        <v>1039</v>
      </c>
      <c r="AL1294" s="27" cm="1">
        <f t="array" ref="AL1294">INDEX(Archetypes!S$8:S$16,$G1294)</f>
        <v>1139</v>
      </c>
      <c r="AM1294" s="5">
        <f t="shared" si="200"/>
        <v>1039</v>
      </c>
      <c r="AN1294" s="5">
        <f t="shared" si="171"/>
        <v>4156</v>
      </c>
      <c r="AO1294" s="49">
        <f t="shared" si="172"/>
        <v>27519.860386437646</v>
      </c>
      <c r="AP1294" s="61" cm="1">
        <f t="array" ref="AP1294">INDEX(Archetypes!$K$8:$N$16,$G1294,$I$2+1+2*$H$2)</f>
        <v>14065</v>
      </c>
      <c r="AQ1294" s="41" cm="1">
        <f t="array" ref="AQ1294">INDEX(Archetypes!$O$8:$P$16,$G1294,$AB$2)</f>
        <v>50</v>
      </c>
      <c r="AR1294" s="4">
        <f t="shared" si="173"/>
        <v>12.348800000000001</v>
      </c>
      <c r="AS1294" s="5">
        <f t="shared" si="174"/>
        <v>926.16</v>
      </c>
      <c r="AT1294" s="8">
        <f t="shared" si="175"/>
        <v>681</v>
      </c>
      <c r="AU1294">
        <f t="shared" si="176"/>
        <v>1.0000000000000002</v>
      </c>
      <c r="AV1294" s="49">
        <f t="shared" si="177"/>
        <v>3704.64</v>
      </c>
      <c r="AW1294" s="49">
        <f t="shared" si="178"/>
        <v>0</v>
      </c>
      <c r="AX1294" s="61">
        <f t="shared" si="179"/>
        <v>2732.408036902616</v>
      </c>
      <c r="AY1294" s="27" cm="1">
        <f t="array" ref="AY1294">INDEX(Archetypes!T$8:T$16,$G1294)</f>
        <v>1012</v>
      </c>
      <c r="AZ1294" s="27" cm="1">
        <f t="array" ref="AZ1294">INDEX(Archetypes!U$8:U$16,$G1294)</f>
        <v>1497</v>
      </c>
      <c r="BA1294" s="27" cm="1">
        <f t="array" ref="BA1294">INDEX(Archetypes!V$8:V$16,$G1294)</f>
        <v>1668</v>
      </c>
      <c r="BB1294" s="5">
        <f t="shared" si="201"/>
        <v>1497</v>
      </c>
      <c r="BC1294" s="5">
        <f t="shared" si="180"/>
        <v>5988</v>
      </c>
      <c r="BD1294" s="60">
        <f t="shared" si="181"/>
        <v>26490.048036902615</v>
      </c>
      <c r="BE1294" s="28">
        <f t="shared" si="182"/>
        <v>-1029.8123495350301</v>
      </c>
      <c r="BF1294" s="75">
        <f t="shared" si="183"/>
        <v>1.8478808607599999</v>
      </c>
      <c r="BG1294" s="75">
        <f t="shared" si="184"/>
        <v>6.3741599999999998</v>
      </c>
      <c r="BH1294" s="11">
        <f t="shared" si="203"/>
        <v>18640.468969248934</v>
      </c>
      <c r="BI1294" s="95">
        <f t="shared" si="204"/>
        <v>3</v>
      </c>
      <c r="BJ1294" t="b">
        <f t="shared" si="205"/>
        <v>0</v>
      </c>
      <c r="BK1294" s="43">
        <v>-7908.6188889695186</v>
      </c>
      <c r="BL1294" s="37">
        <f t="shared" si="188"/>
        <v>6878.8065394344885</v>
      </c>
    </row>
    <row r="1295" spans="1:64" x14ac:dyDescent="0.35">
      <c r="A1295" s="3">
        <v>7500</v>
      </c>
      <c r="D1295" s="6">
        <v>75</v>
      </c>
      <c r="E1295" s="6"/>
      <c r="F1295" s="6">
        <f t="shared" si="156"/>
        <v>125</v>
      </c>
      <c r="G1295" s="7">
        <v>7</v>
      </c>
      <c r="H1295" s="79" cm="1">
        <f t="array" ref="H1295">INDEX(Archetypes!$F$8:$F$16,$G1295)</f>
        <v>262.60000000000002</v>
      </c>
      <c r="I1295" s="7">
        <f t="shared" si="157"/>
        <v>1</v>
      </c>
      <c r="J1295" s="27" cm="1">
        <f t="array" ref="J1295">INDEX(Archetypes!$G$8:$H$16,$G1295,($H$2+1))+$N$2</f>
        <v>22881</v>
      </c>
      <c r="K1295" s="41" cm="1">
        <f t="array" ref="K1295">INDEX(Archetypes!$J$8:$J$16,$G1295)</f>
        <v>3.2349999999999999</v>
      </c>
      <c r="L1295" s="24" cm="1">
        <f t="array" ref="L1295">INDEX(Archetypes!$I$8:$I$16,$G1295)</f>
        <v>81.644444444444446</v>
      </c>
      <c r="M1295" s="41">
        <f t="shared" si="189"/>
        <v>23.184000000000001</v>
      </c>
      <c r="N1295" s="84">
        <f t="shared" si="158"/>
        <v>0.28396298312465978</v>
      </c>
      <c r="O1295" s="41">
        <f t="shared" si="159"/>
        <v>23.184000000000001</v>
      </c>
      <c r="P1295" s="64">
        <f t="shared" si="202"/>
        <v>3.3120000000000003</v>
      </c>
      <c r="Q1295" s="80">
        <f t="shared" si="190"/>
        <v>3.3120000000000003</v>
      </c>
      <c r="R1295" s="80">
        <f t="shared" si="191"/>
        <v>0</v>
      </c>
      <c r="S1295" s="64">
        <f t="shared" si="192"/>
        <v>23.184000000000001</v>
      </c>
      <c r="T1295" s="64">
        <f t="shared" si="162"/>
        <v>0</v>
      </c>
      <c r="U1295" s="64">
        <f t="shared" si="193"/>
        <v>0</v>
      </c>
      <c r="V1295" s="80">
        <f t="shared" si="194"/>
        <v>1</v>
      </c>
      <c r="W1295" s="80">
        <f t="shared" si="195"/>
        <v>0</v>
      </c>
      <c r="X1295" s="80">
        <f t="shared" si="196"/>
        <v>0</v>
      </c>
      <c r="Y1295" s="4">
        <f t="shared" si="163"/>
        <v>13.01</v>
      </c>
      <c r="Z1295" s="4">
        <f t="shared" si="164"/>
        <v>4.0216383307573418</v>
      </c>
      <c r="AA1295" s="64">
        <f t="shared" si="197"/>
        <v>2318.393</v>
      </c>
      <c r="AB1295" s="81">
        <f t="shared" si="198"/>
        <v>301.62292930000001</v>
      </c>
      <c r="AC1295">
        <f t="shared" si="199"/>
        <v>0.99999981933336612</v>
      </c>
      <c r="AD1295" s="49">
        <f t="shared" si="165"/>
        <v>1206.4917172</v>
      </c>
      <c r="AE1295" s="3">
        <f t="shared" si="166"/>
        <v>30000</v>
      </c>
      <c r="AF1295" s="3">
        <f t="shared" si="167"/>
        <v>100000</v>
      </c>
      <c r="AG1295" s="2">
        <f t="shared" si="168"/>
        <v>0</v>
      </c>
      <c r="AH1295" s="49">
        <f t="shared" si="169"/>
        <v>0</v>
      </c>
      <c r="AI1295" s="49">
        <f t="shared" si="170"/>
        <v>4445.0926620951841</v>
      </c>
      <c r="AJ1295" s="27" cm="1">
        <f t="array" ref="AJ1295">INDEX(Archetypes!Q$8:Q$16,$G1295)</f>
        <v>1022</v>
      </c>
      <c r="AK1295" s="27" cm="1">
        <f t="array" ref="AK1295">INDEX(Archetypes!R$8:R$16,$G1295)</f>
        <v>1039</v>
      </c>
      <c r="AL1295" s="27" cm="1">
        <f t="array" ref="AL1295">INDEX(Archetypes!S$8:S$16,$G1295)</f>
        <v>1139</v>
      </c>
      <c r="AM1295" s="5">
        <f t="shared" si="200"/>
        <v>1039</v>
      </c>
      <c r="AN1295" s="5">
        <f t="shared" si="171"/>
        <v>4156</v>
      </c>
      <c r="AO1295" s="49">
        <f t="shared" si="172"/>
        <v>32688.584379295182</v>
      </c>
      <c r="AP1295" s="61" cm="1">
        <f t="array" ref="AP1295">INDEX(Archetypes!$K$8:$N$16,$G1295,$I$2+1+2*$H$2)</f>
        <v>17505</v>
      </c>
      <c r="AQ1295" s="41" cm="1">
        <f t="array" ref="AQ1295">INDEX(Archetypes!$O$8:$P$16,$G1295,$AB$2)</f>
        <v>50</v>
      </c>
      <c r="AR1295" s="4">
        <f t="shared" si="173"/>
        <v>12.348800000000001</v>
      </c>
      <c r="AS1295" s="5">
        <f t="shared" si="174"/>
        <v>926.16</v>
      </c>
      <c r="AT1295" s="8">
        <f t="shared" si="175"/>
        <v>681</v>
      </c>
      <c r="AU1295">
        <f t="shared" si="176"/>
        <v>1.0000000000000002</v>
      </c>
      <c r="AV1295" s="49">
        <f t="shared" si="177"/>
        <v>3704.64</v>
      </c>
      <c r="AW1295" s="49">
        <f t="shared" si="178"/>
        <v>0</v>
      </c>
      <c r="AX1295" s="61">
        <f t="shared" si="179"/>
        <v>3400.6969559886452</v>
      </c>
      <c r="AY1295" s="27" cm="1">
        <f t="array" ref="AY1295">INDEX(Archetypes!T$8:T$16,$G1295)</f>
        <v>1012</v>
      </c>
      <c r="AZ1295" s="27" cm="1">
        <f t="array" ref="AZ1295">INDEX(Archetypes!U$8:U$16,$G1295)</f>
        <v>1497</v>
      </c>
      <c r="BA1295" s="27" cm="1">
        <f t="array" ref="BA1295">INDEX(Archetypes!V$8:V$16,$G1295)</f>
        <v>1668</v>
      </c>
      <c r="BB1295" s="5">
        <f t="shared" si="201"/>
        <v>1497</v>
      </c>
      <c r="BC1295" s="5">
        <f t="shared" si="180"/>
        <v>5988</v>
      </c>
      <c r="BD1295" s="60">
        <f t="shared" si="181"/>
        <v>30598.336955988645</v>
      </c>
      <c r="BE1295" s="28">
        <f t="shared" si="182"/>
        <v>-2090.2474233065368</v>
      </c>
      <c r="BF1295" s="75">
        <f t="shared" si="183"/>
        <v>1.90043310996</v>
      </c>
      <c r="BG1295" s="75">
        <f t="shared" si="184"/>
        <v>6.3741599999999998</v>
      </c>
      <c r="BH1295" s="11">
        <f t="shared" si="203"/>
        <v>18640.468969248934</v>
      </c>
      <c r="BI1295" s="95">
        <f t="shared" si="204"/>
        <v>3</v>
      </c>
      <c r="BJ1295" t="b">
        <f t="shared" si="205"/>
        <v>0</v>
      </c>
      <c r="BK1295" s="43">
        <v>-11710.851845025987</v>
      </c>
      <c r="BL1295" s="37">
        <f t="shared" si="188"/>
        <v>9620.6044217194503</v>
      </c>
    </row>
    <row r="1296" spans="1:64" x14ac:dyDescent="0.35">
      <c r="A1296" s="3">
        <v>7500</v>
      </c>
      <c r="D1296" s="6">
        <v>75</v>
      </c>
      <c r="E1296" s="6"/>
      <c r="F1296" s="6">
        <f t="shared" si="156"/>
        <v>125</v>
      </c>
      <c r="G1296" s="7">
        <v>8</v>
      </c>
      <c r="H1296" s="79" cm="1">
        <f t="array" ref="H1296">INDEX(Archetypes!$F$8:$F$16,$G1296)</f>
        <v>285.8</v>
      </c>
      <c r="I1296" s="7">
        <f t="shared" si="157"/>
        <v>1</v>
      </c>
      <c r="J1296" s="27" cm="1">
        <f t="array" ref="J1296">INDEX(Archetypes!$G$8:$H$16,$G1296,($H$2+1))+$N$2</f>
        <v>26124</v>
      </c>
      <c r="K1296" s="41" cm="1">
        <f t="array" ref="K1296">INDEX(Archetypes!$J$8:$J$16,$G1296)</f>
        <v>3.2210000000000001</v>
      </c>
      <c r="L1296" s="24" cm="1">
        <f t="array" ref="L1296">INDEX(Archetypes!$I$8:$I$16,$G1296)</f>
        <v>90.076000000000008</v>
      </c>
      <c r="M1296" s="41">
        <f t="shared" si="189"/>
        <v>23.285</v>
      </c>
      <c r="N1296" s="84">
        <f t="shared" si="158"/>
        <v>0.25850393001465427</v>
      </c>
      <c r="O1296" s="41">
        <f t="shared" si="159"/>
        <v>23.285</v>
      </c>
      <c r="P1296" s="64">
        <f t="shared" si="202"/>
        <v>3.3264285714285715</v>
      </c>
      <c r="Q1296" s="80">
        <f t="shared" si="190"/>
        <v>3.3264285714285715</v>
      </c>
      <c r="R1296" s="80">
        <f t="shared" si="191"/>
        <v>0</v>
      </c>
      <c r="S1296" s="64">
        <f t="shared" si="192"/>
        <v>23.285</v>
      </c>
      <c r="T1296" s="64">
        <f t="shared" si="162"/>
        <v>0</v>
      </c>
      <c r="U1296" s="64">
        <f t="shared" si="193"/>
        <v>0</v>
      </c>
      <c r="V1296" s="80">
        <f t="shared" si="194"/>
        <v>1</v>
      </c>
      <c r="W1296" s="80">
        <f t="shared" si="195"/>
        <v>0</v>
      </c>
      <c r="X1296" s="80">
        <f t="shared" si="196"/>
        <v>0</v>
      </c>
      <c r="Y1296" s="4">
        <f t="shared" si="163"/>
        <v>13.01</v>
      </c>
      <c r="Z1296" s="4">
        <f t="shared" si="164"/>
        <v>4.0391182862465067</v>
      </c>
      <c r="AA1296" s="64">
        <f t="shared" si="197"/>
        <v>2328.4690000000001</v>
      </c>
      <c r="AB1296" s="81">
        <f t="shared" si="198"/>
        <v>302.93381690000001</v>
      </c>
      <c r="AC1296">
        <f t="shared" si="199"/>
        <v>1.0000001801333656</v>
      </c>
      <c r="AD1296" s="49">
        <f t="shared" si="165"/>
        <v>1211.7352676</v>
      </c>
      <c r="AE1296" s="3">
        <f t="shared" si="166"/>
        <v>30000</v>
      </c>
      <c r="AF1296" s="3">
        <f t="shared" si="167"/>
        <v>100000</v>
      </c>
      <c r="AG1296" s="2">
        <f t="shared" si="168"/>
        <v>0</v>
      </c>
      <c r="AH1296" s="49">
        <f t="shared" si="169"/>
        <v>0</v>
      </c>
      <c r="AI1296" s="49">
        <f t="shared" si="170"/>
        <v>5075.110384361461</v>
      </c>
      <c r="AJ1296" s="27" cm="1">
        <f t="array" ref="AJ1296">INDEX(Archetypes!Q$8:Q$16,$G1296)</f>
        <v>1022</v>
      </c>
      <c r="AK1296" s="27" cm="1">
        <f t="array" ref="AK1296">INDEX(Archetypes!R$8:R$16,$G1296)</f>
        <v>1039</v>
      </c>
      <c r="AL1296" s="27" cm="1">
        <f t="array" ref="AL1296">INDEX(Archetypes!S$8:S$16,$G1296)</f>
        <v>1139</v>
      </c>
      <c r="AM1296" s="5">
        <f t="shared" si="200"/>
        <v>1039</v>
      </c>
      <c r="AN1296" s="5">
        <f t="shared" si="171"/>
        <v>4156</v>
      </c>
      <c r="AO1296" s="49">
        <f t="shared" si="172"/>
        <v>36566.845651961463</v>
      </c>
      <c r="AP1296" s="61" cm="1">
        <f t="array" ref="AP1296">INDEX(Archetypes!$K$8:$N$16,$G1296,$I$2+1+2*$H$2)</f>
        <v>20099</v>
      </c>
      <c r="AQ1296" s="41" cm="1">
        <f t="array" ref="AQ1296">INDEX(Archetypes!$O$8:$P$16,$G1296,$AB$2)</f>
        <v>50</v>
      </c>
      <c r="AR1296" s="4">
        <f t="shared" si="173"/>
        <v>12.348800000000001</v>
      </c>
      <c r="AS1296" s="5">
        <f t="shared" si="174"/>
        <v>926.16</v>
      </c>
      <c r="AT1296" s="8">
        <f t="shared" si="175"/>
        <v>681</v>
      </c>
      <c r="AU1296">
        <f t="shared" si="176"/>
        <v>1.0000000000000002</v>
      </c>
      <c r="AV1296" s="49">
        <f t="shared" si="177"/>
        <v>3704.64</v>
      </c>
      <c r="AW1296" s="49">
        <f t="shared" si="178"/>
        <v>0</v>
      </c>
      <c r="AX1296" s="61">
        <f t="shared" si="179"/>
        <v>3904.6334257878193</v>
      </c>
      <c r="AY1296" s="27" cm="1">
        <f t="array" ref="AY1296">INDEX(Archetypes!T$8:T$16,$G1296)</f>
        <v>1012</v>
      </c>
      <c r="AZ1296" s="27" cm="1">
        <f t="array" ref="AZ1296">INDEX(Archetypes!U$8:U$16,$G1296)</f>
        <v>1497</v>
      </c>
      <c r="BA1296" s="27" cm="1">
        <f t="array" ref="BA1296">INDEX(Archetypes!V$8:V$16,$G1296)</f>
        <v>1668</v>
      </c>
      <c r="BB1296" s="5">
        <f t="shared" si="201"/>
        <v>1497</v>
      </c>
      <c r="BC1296" s="5">
        <f t="shared" si="180"/>
        <v>5988</v>
      </c>
      <c r="BD1296" s="60">
        <f t="shared" si="181"/>
        <v>33696.273425787818</v>
      </c>
      <c r="BE1296" s="28">
        <f t="shared" si="182"/>
        <v>-2870.5722261736446</v>
      </c>
      <c r="BF1296" s="75">
        <f t="shared" si="183"/>
        <v>1.9086926086800002</v>
      </c>
      <c r="BG1296" s="75">
        <f t="shared" si="184"/>
        <v>6.3741599999999998</v>
      </c>
      <c r="BH1296" s="11">
        <f t="shared" si="203"/>
        <v>18640.468969248934</v>
      </c>
      <c r="BI1296" s="95">
        <f t="shared" si="204"/>
        <v>3</v>
      </c>
      <c r="BJ1296" t="b">
        <f t="shared" si="205"/>
        <v>0</v>
      </c>
      <c r="BK1296" s="43">
        <v>-14537.651920865261</v>
      </c>
      <c r="BL1296" s="37">
        <f t="shared" si="188"/>
        <v>11667.079694691616</v>
      </c>
    </row>
    <row r="1297" spans="1:64" x14ac:dyDescent="0.35">
      <c r="A1297" s="3">
        <v>7500</v>
      </c>
      <c r="D1297" s="6">
        <v>75</v>
      </c>
      <c r="E1297" s="6"/>
      <c r="F1297" s="6">
        <f t="shared" si="156"/>
        <v>125</v>
      </c>
      <c r="G1297" s="7">
        <v>9</v>
      </c>
      <c r="H1297" s="79" cm="1">
        <f t="array" ref="H1297">INDEX(Archetypes!$F$8:$F$16,$G1297)</f>
        <v>312.60000000000002</v>
      </c>
      <c r="I1297" s="7">
        <f t="shared" si="157"/>
        <v>1</v>
      </c>
      <c r="J1297" s="27" cm="1">
        <f t="array" ref="J1297">INDEX(Archetypes!$G$8:$H$16,$G1297,($H$2+1))+$N$2</f>
        <v>27151</v>
      </c>
      <c r="K1297" s="41" cm="1">
        <f t="array" ref="K1297">INDEX(Archetypes!$J$8:$J$16,$G1297)</f>
        <v>3.1960000000000002</v>
      </c>
      <c r="L1297" s="24" cm="1">
        <f t="array" ref="L1297">INDEX(Archetypes!$I$8:$I$16,$G1297)</f>
        <v>98.868750000000006</v>
      </c>
      <c r="M1297" s="41">
        <f t="shared" si="189"/>
        <v>23.466999999999999</v>
      </c>
      <c r="N1297" s="84">
        <f t="shared" si="158"/>
        <v>0.2373550793349769</v>
      </c>
      <c r="O1297" s="41">
        <f t="shared" si="159"/>
        <v>23.466999999999999</v>
      </c>
      <c r="P1297" s="64">
        <f t="shared" si="202"/>
        <v>3.3524285714285713</v>
      </c>
      <c r="Q1297" s="80">
        <f t="shared" si="190"/>
        <v>3.3524285714285713</v>
      </c>
      <c r="R1297" s="80">
        <f t="shared" si="191"/>
        <v>0</v>
      </c>
      <c r="S1297" s="64">
        <f t="shared" si="192"/>
        <v>23.466999999999999</v>
      </c>
      <c r="T1297" s="64">
        <f t="shared" si="162"/>
        <v>0</v>
      </c>
      <c r="U1297" s="64">
        <f t="shared" si="193"/>
        <v>0</v>
      </c>
      <c r="V1297" s="80">
        <f t="shared" si="194"/>
        <v>1</v>
      </c>
      <c r="W1297" s="80">
        <f t="shared" si="195"/>
        <v>0</v>
      </c>
      <c r="X1297" s="80">
        <f t="shared" si="196"/>
        <v>0</v>
      </c>
      <c r="Y1297" s="4">
        <f t="shared" si="163"/>
        <v>13.01</v>
      </c>
      <c r="Z1297" s="4">
        <f t="shared" si="164"/>
        <v>4.0707133917396741</v>
      </c>
      <c r="AA1297" s="64">
        <f t="shared" si="197"/>
        <v>2346.683</v>
      </c>
      <c r="AB1297" s="81">
        <f t="shared" si="198"/>
        <v>305.30345829999999</v>
      </c>
      <c r="AC1297">
        <f t="shared" si="199"/>
        <v>1.000000150933356</v>
      </c>
      <c r="AD1297" s="49">
        <f t="shared" si="165"/>
        <v>1221.2138332</v>
      </c>
      <c r="AE1297" s="3">
        <f t="shared" si="166"/>
        <v>30000</v>
      </c>
      <c r="AF1297" s="3">
        <f t="shared" si="167"/>
        <v>100000</v>
      </c>
      <c r="AG1297" s="2">
        <f t="shared" si="168"/>
        <v>0</v>
      </c>
      <c r="AH1297" s="49">
        <f t="shared" si="169"/>
        <v>0</v>
      </c>
      <c r="AI1297" s="49">
        <f t="shared" si="170"/>
        <v>5274.6257099141794</v>
      </c>
      <c r="AJ1297" s="27" cm="1">
        <f t="array" ref="AJ1297">INDEX(Archetypes!Q$8:Q$16,$G1297)</f>
        <v>1022</v>
      </c>
      <c r="AK1297" s="27" cm="1">
        <f t="array" ref="AK1297">INDEX(Archetypes!R$8:R$16,$G1297)</f>
        <v>1039</v>
      </c>
      <c r="AL1297" s="27" cm="1">
        <f t="array" ref="AL1297">INDEX(Archetypes!S$8:S$16,$G1297)</f>
        <v>1139</v>
      </c>
      <c r="AM1297" s="5">
        <f t="shared" si="200"/>
        <v>1039</v>
      </c>
      <c r="AN1297" s="5">
        <f t="shared" si="171"/>
        <v>4156</v>
      </c>
      <c r="AO1297" s="49">
        <f t="shared" si="172"/>
        <v>37802.839543114176</v>
      </c>
      <c r="AP1297" s="61" cm="1">
        <f t="array" ref="AP1297">INDEX(Archetypes!$K$8:$N$16,$G1297,$I$2+1+2*$H$2)</f>
        <v>20920</v>
      </c>
      <c r="AQ1297" s="41" cm="1">
        <f t="array" ref="AQ1297">INDEX(Archetypes!$O$8:$P$16,$G1297,$AB$2)</f>
        <v>50</v>
      </c>
      <c r="AR1297" s="4">
        <f t="shared" si="173"/>
        <v>12.348800000000001</v>
      </c>
      <c r="AS1297" s="5">
        <f t="shared" si="174"/>
        <v>926.16</v>
      </c>
      <c r="AT1297" s="8">
        <f t="shared" si="175"/>
        <v>681</v>
      </c>
      <c r="AU1297">
        <f t="shared" si="176"/>
        <v>1.0000000000000002</v>
      </c>
      <c r="AV1297" s="49">
        <f t="shared" si="177"/>
        <v>3704.64</v>
      </c>
      <c r="AW1297" s="49">
        <f t="shared" si="178"/>
        <v>0</v>
      </c>
      <c r="AX1297" s="61">
        <f t="shared" si="179"/>
        <v>4064.1291242092234</v>
      </c>
      <c r="AY1297" s="27" cm="1">
        <f t="array" ref="AY1297">INDEX(Archetypes!T$8:T$16,$G1297)</f>
        <v>1012</v>
      </c>
      <c r="AZ1297" s="27" cm="1">
        <f t="array" ref="AZ1297">INDEX(Archetypes!U$8:U$16,$G1297)</f>
        <v>1497</v>
      </c>
      <c r="BA1297" s="27" cm="1">
        <f t="array" ref="BA1297">INDEX(Archetypes!V$8:V$16,$G1297)</f>
        <v>1668</v>
      </c>
      <c r="BB1297" s="5">
        <f t="shared" si="201"/>
        <v>1497</v>
      </c>
      <c r="BC1297" s="5">
        <f t="shared" si="180"/>
        <v>5988</v>
      </c>
      <c r="BD1297" s="60">
        <f t="shared" si="181"/>
        <v>34676.769124209226</v>
      </c>
      <c r="BE1297" s="28">
        <f t="shared" si="182"/>
        <v>-3126.0704189049502</v>
      </c>
      <c r="BF1297" s="75">
        <f t="shared" si="183"/>
        <v>1.92362298876</v>
      </c>
      <c r="BG1297" s="75">
        <f t="shared" si="184"/>
        <v>6.3741599999999998</v>
      </c>
      <c r="BH1297" s="11">
        <f t="shared" si="203"/>
        <v>18640.468969248934</v>
      </c>
      <c r="BI1297" s="95">
        <f t="shared" si="204"/>
        <v>3</v>
      </c>
      <c r="BJ1297" t="b">
        <f t="shared" si="205"/>
        <v>0</v>
      </c>
      <c r="BK1297" s="43">
        <v>-15448.487021367226</v>
      </c>
      <c r="BL1297" s="37">
        <f t="shared" si="188"/>
        <v>12322.416602462275</v>
      </c>
    </row>
    <row r="1298" spans="1:64" x14ac:dyDescent="0.35">
      <c r="A1298" s="3">
        <v>7500</v>
      </c>
      <c r="D1298" s="6">
        <v>90</v>
      </c>
      <c r="E1298" s="6"/>
      <c r="F1298" s="6">
        <f t="shared" si="156"/>
        <v>150</v>
      </c>
      <c r="G1298" s="7">
        <v>3</v>
      </c>
      <c r="H1298" s="79" cm="1">
        <f t="array" ref="H1298">INDEX(Archetypes!$F$8:$F$16,$G1298)</f>
        <v>163.1</v>
      </c>
      <c r="I1298" s="7">
        <f t="shared" si="157"/>
        <v>1</v>
      </c>
      <c r="J1298" s="27" cm="1">
        <f t="array" ref="J1298">INDEX(Archetypes!$G$8:$H$16,$G1298,($H$2+1))+$N$2</f>
        <v>11221</v>
      </c>
      <c r="K1298" s="41" cm="1">
        <f t="array" ref="K1298">INDEX(Archetypes!$J$8:$J$16,$G1298)</f>
        <v>3.6019999999999999</v>
      </c>
      <c r="L1298" s="24" cm="1">
        <f t="array" ref="L1298">INDEX(Archetypes!$I$8:$I$16,$G1298)</f>
        <v>45.416666666666664</v>
      </c>
      <c r="M1298" s="41">
        <f t="shared" si="189"/>
        <v>24.986000000000001</v>
      </c>
      <c r="N1298" s="84">
        <f t="shared" si="158"/>
        <v>0.55015045871559642</v>
      </c>
      <c r="O1298" s="41">
        <f t="shared" si="159"/>
        <v>24.986000000000001</v>
      </c>
      <c r="P1298" s="64">
        <f t="shared" si="202"/>
        <v>3.5694285714285714</v>
      </c>
      <c r="Q1298" s="80">
        <f t="shared" si="190"/>
        <v>3.5694285714285714</v>
      </c>
      <c r="R1298" s="80">
        <f t="shared" si="191"/>
        <v>0</v>
      </c>
      <c r="S1298" s="64">
        <f t="shared" si="192"/>
        <v>24.986000000000001</v>
      </c>
      <c r="T1298" s="64">
        <f t="shared" si="162"/>
        <v>0</v>
      </c>
      <c r="U1298" s="64">
        <f t="shared" si="193"/>
        <v>0</v>
      </c>
      <c r="V1298" s="80">
        <f t="shared" si="194"/>
        <v>1</v>
      </c>
      <c r="W1298" s="80">
        <f t="shared" si="195"/>
        <v>0</v>
      </c>
      <c r="X1298" s="80">
        <f t="shared" si="196"/>
        <v>0</v>
      </c>
      <c r="Y1298" s="4">
        <f t="shared" si="163"/>
        <v>13.01</v>
      </c>
      <c r="Z1298" s="4">
        <f t="shared" si="164"/>
        <v>3.6118822876179899</v>
      </c>
      <c r="AA1298" s="64">
        <f t="shared" si="197"/>
        <v>2082.1770000000001</v>
      </c>
      <c r="AB1298" s="81">
        <f t="shared" si="198"/>
        <v>270.8912277</v>
      </c>
      <c r="AC1298">
        <f t="shared" si="199"/>
        <v>0.99999979280004303</v>
      </c>
      <c r="AD1298" s="49">
        <f t="shared" si="165"/>
        <v>1083.5649108</v>
      </c>
      <c r="AE1298" s="3">
        <f t="shared" si="166"/>
        <v>30000</v>
      </c>
      <c r="AF1298" s="3">
        <f t="shared" si="167"/>
        <v>100000</v>
      </c>
      <c r="AG1298" s="2">
        <f t="shared" si="168"/>
        <v>0</v>
      </c>
      <c r="AH1298" s="49">
        <f t="shared" si="169"/>
        <v>0</v>
      </c>
      <c r="AI1298" s="49">
        <f t="shared" si="170"/>
        <v>2179.9040584489339</v>
      </c>
      <c r="AJ1298" s="27" cm="1">
        <f t="array" ref="AJ1298">INDEX(Archetypes!Q$8:Q$16,$G1298)</f>
        <v>1022</v>
      </c>
      <c r="AK1298" s="27" cm="1">
        <f t="array" ref="AK1298">INDEX(Archetypes!R$8:R$16,$G1298)</f>
        <v>1039</v>
      </c>
      <c r="AL1298" s="27" cm="1">
        <f t="array" ref="AL1298">INDEX(Archetypes!S$8:S$16,$G1298)</f>
        <v>1139</v>
      </c>
      <c r="AM1298" s="5">
        <f t="shared" si="200"/>
        <v>1039</v>
      </c>
      <c r="AN1298" s="5">
        <f t="shared" si="171"/>
        <v>4156</v>
      </c>
      <c r="AO1298" s="49">
        <f t="shared" si="172"/>
        <v>18640.468969248934</v>
      </c>
      <c r="AP1298" s="61" cm="1">
        <f t="array" ref="AP1298">INDEX(Archetypes!$K$8:$N$16,$G1298,$I$2+1+2*$H$2)</f>
        <v>8177</v>
      </c>
      <c r="AQ1298" s="41" cm="1">
        <f t="array" ref="AQ1298">INDEX(Archetypes!$O$8:$P$16,$G1298,$AB$2)</f>
        <v>50</v>
      </c>
      <c r="AR1298" s="4">
        <f t="shared" si="173"/>
        <v>12.348800000000001</v>
      </c>
      <c r="AS1298" s="5">
        <f t="shared" si="174"/>
        <v>926.16</v>
      </c>
      <c r="AT1298" s="8">
        <f t="shared" si="175"/>
        <v>681</v>
      </c>
      <c r="AU1298">
        <f t="shared" si="176"/>
        <v>1.0000000000000002</v>
      </c>
      <c r="AV1298" s="49">
        <f t="shared" si="177"/>
        <v>3704.64</v>
      </c>
      <c r="AW1298" s="49">
        <f t="shared" si="178"/>
        <v>0</v>
      </c>
      <c r="AX1298" s="61">
        <f t="shared" si="179"/>
        <v>1588.5460730716454</v>
      </c>
      <c r="AY1298" s="27" cm="1">
        <f t="array" ref="AY1298">INDEX(Archetypes!T$8:T$16,$G1298)</f>
        <v>1012</v>
      </c>
      <c r="AZ1298" s="27" cm="1">
        <f t="array" ref="AZ1298">INDEX(Archetypes!U$8:U$16,$G1298)</f>
        <v>1497</v>
      </c>
      <c r="BA1298" s="27" cm="1">
        <f t="array" ref="BA1298">INDEX(Archetypes!V$8:V$16,$G1298)</f>
        <v>1668</v>
      </c>
      <c r="BB1298" s="5">
        <f t="shared" si="201"/>
        <v>1497</v>
      </c>
      <c r="BC1298" s="5">
        <f t="shared" si="180"/>
        <v>5988</v>
      </c>
      <c r="BD1298" s="60">
        <f t="shared" si="181"/>
        <v>19458.186073071643</v>
      </c>
      <c r="BE1298" s="28">
        <f t="shared" si="182"/>
        <v>817.71710382270976</v>
      </c>
      <c r="BF1298" s="75">
        <f t="shared" si="183"/>
        <v>1.7068021304400001</v>
      </c>
      <c r="BG1298" s="75">
        <f t="shared" si="184"/>
        <v>6.3741599999999998</v>
      </c>
      <c r="BH1298" s="11">
        <f t="shared" si="203"/>
        <v>18640.468969248934</v>
      </c>
      <c r="BI1298" s="95">
        <f t="shared" si="204"/>
        <v>3</v>
      </c>
      <c r="BJ1298" t="b">
        <f t="shared" si="205"/>
        <v>1</v>
      </c>
      <c r="BK1298" s="43">
        <v>-1337.4712148078397</v>
      </c>
      <c r="BL1298" s="37">
        <f t="shared" si="188"/>
        <v>2155.1883186305495</v>
      </c>
    </row>
    <row r="1299" spans="1:64" x14ac:dyDescent="0.35">
      <c r="A1299" s="3">
        <v>7500</v>
      </c>
      <c r="D1299" s="6">
        <v>90</v>
      </c>
      <c r="E1299" s="6"/>
      <c r="F1299" s="6">
        <f t="shared" si="156"/>
        <v>150</v>
      </c>
      <c r="G1299" s="7">
        <v>4</v>
      </c>
      <c r="H1299" s="79" cm="1">
        <f t="array" ref="H1299">INDEX(Archetypes!$F$8:$F$16,$G1299)</f>
        <v>188.9</v>
      </c>
      <c r="I1299" s="7">
        <f t="shared" si="157"/>
        <v>1</v>
      </c>
      <c r="J1299" s="27" cm="1">
        <f t="array" ref="J1299">INDEX(Archetypes!$G$8:$H$16,$G1299,($H$2+1))+$N$2</f>
        <v>14619</v>
      </c>
      <c r="K1299" s="41" cm="1">
        <f t="array" ref="K1299">INDEX(Archetypes!$J$8:$J$16,$G1299)</f>
        <v>3.3879999999999999</v>
      </c>
      <c r="L1299" s="24" cm="1">
        <f t="array" ref="L1299">INDEX(Archetypes!$I$8:$I$16,$G1299)</f>
        <v>57.854166666666664</v>
      </c>
      <c r="M1299" s="41">
        <f t="shared" si="189"/>
        <v>26.564</v>
      </c>
      <c r="N1299" s="84">
        <f t="shared" si="158"/>
        <v>0.4591544832553115</v>
      </c>
      <c r="O1299" s="41">
        <f t="shared" si="159"/>
        <v>26.564</v>
      </c>
      <c r="P1299" s="64">
        <f t="shared" si="202"/>
        <v>3.7948571428571429</v>
      </c>
      <c r="Q1299" s="80">
        <f t="shared" si="190"/>
        <v>3.7948571428571429</v>
      </c>
      <c r="R1299" s="80">
        <f t="shared" si="191"/>
        <v>0</v>
      </c>
      <c r="S1299" s="64">
        <f t="shared" si="192"/>
        <v>26.564</v>
      </c>
      <c r="T1299" s="64">
        <f t="shared" si="162"/>
        <v>0</v>
      </c>
      <c r="U1299" s="64">
        <f t="shared" si="193"/>
        <v>0</v>
      </c>
      <c r="V1299" s="80">
        <f t="shared" si="194"/>
        <v>1</v>
      </c>
      <c r="W1299" s="80">
        <f t="shared" si="195"/>
        <v>0</v>
      </c>
      <c r="X1299" s="80">
        <f t="shared" si="196"/>
        <v>0</v>
      </c>
      <c r="Y1299" s="4">
        <f t="shared" si="163"/>
        <v>13.01</v>
      </c>
      <c r="Z1299" s="4">
        <f t="shared" si="164"/>
        <v>3.8400236127508856</v>
      </c>
      <c r="AA1299" s="64">
        <f t="shared" si="197"/>
        <v>2213.6950000000002</v>
      </c>
      <c r="AB1299" s="81">
        <f t="shared" si="198"/>
        <v>288.00171949999998</v>
      </c>
      <c r="AC1299">
        <f t="shared" si="199"/>
        <v>1.0000001786666988</v>
      </c>
      <c r="AD1299" s="49">
        <f t="shared" si="165"/>
        <v>1152.0068779999999</v>
      </c>
      <c r="AE1299" s="3">
        <f t="shared" si="166"/>
        <v>30000</v>
      </c>
      <c r="AF1299" s="3">
        <f t="shared" si="167"/>
        <v>100000</v>
      </c>
      <c r="AG1299" s="2">
        <f t="shared" si="168"/>
        <v>0</v>
      </c>
      <c r="AH1299" s="49">
        <f t="shared" si="169"/>
        <v>0</v>
      </c>
      <c r="AI1299" s="49">
        <f t="shared" si="170"/>
        <v>2840.0336360810056</v>
      </c>
      <c r="AJ1299" s="27" cm="1">
        <f t="array" ref="AJ1299">INDEX(Archetypes!Q$8:Q$16,$G1299)</f>
        <v>1022</v>
      </c>
      <c r="AK1299" s="27" cm="1">
        <f t="array" ref="AK1299">INDEX(Archetypes!R$8:R$16,$G1299)</f>
        <v>1039</v>
      </c>
      <c r="AL1299" s="27" cm="1">
        <f t="array" ref="AL1299">INDEX(Archetypes!S$8:S$16,$G1299)</f>
        <v>1139</v>
      </c>
      <c r="AM1299" s="5">
        <f t="shared" si="200"/>
        <v>1039</v>
      </c>
      <c r="AN1299" s="5">
        <f t="shared" si="171"/>
        <v>4156</v>
      </c>
      <c r="AO1299" s="49">
        <f t="shared" si="172"/>
        <v>22767.040514081007</v>
      </c>
      <c r="AP1299" s="61" cm="1">
        <f t="array" ref="AP1299">INDEX(Archetypes!$K$8:$N$16,$G1299,$I$2+1+2*$H$2)</f>
        <v>10895</v>
      </c>
      <c r="AQ1299" s="41" cm="1">
        <f t="array" ref="AQ1299">INDEX(Archetypes!$O$8:$P$16,$G1299,$AB$2)</f>
        <v>50</v>
      </c>
      <c r="AR1299" s="4">
        <f t="shared" si="173"/>
        <v>12.348800000000001</v>
      </c>
      <c r="AS1299" s="5">
        <f t="shared" si="174"/>
        <v>926.16</v>
      </c>
      <c r="AT1299" s="8">
        <f t="shared" si="175"/>
        <v>681</v>
      </c>
      <c r="AU1299">
        <f t="shared" si="176"/>
        <v>1.0000000000000002</v>
      </c>
      <c r="AV1299" s="49">
        <f t="shared" si="177"/>
        <v>3704.64</v>
      </c>
      <c r="AW1299" s="49">
        <f t="shared" si="178"/>
        <v>0</v>
      </c>
      <c r="AX1299" s="61">
        <f t="shared" si="179"/>
        <v>2116.5720271634555</v>
      </c>
      <c r="AY1299" s="27" cm="1">
        <f t="array" ref="AY1299">INDEX(Archetypes!T$8:T$16,$G1299)</f>
        <v>1012</v>
      </c>
      <c r="AZ1299" s="27" cm="1">
        <f t="array" ref="AZ1299">INDEX(Archetypes!U$8:U$16,$G1299)</f>
        <v>1497</v>
      </c>
      <c r="BA1299" s="27" cm="1">
        <f t="array" ref="BA1299">INDEX(Archetypes!V$8:V$16,$G1299)</f>
        <v>1668</v>
      </c>
      <c r="BB1299" s="5">
        <f t="shared" si="201"/>
        <v>1497</v>
      </c>
      <c r="BC1299" s="5">
        <f t="shared" si="180"/>
        <v>5988</v>
      </c>
      <c r="BD1299" s="60">
        <f t="shared" si="181"/>
        <v>22704.212027163456</v>
      </c>
      <c r="BE1299" s="28">
        <f t="shared" si="182"/>
        <v>-62.828486917551345</v>
      </c>
      <c r="BF1299" s="75">
        <f t="shared" si="183"/>
        <v>1.8146100654000001</v>
      </c>
      <c r="BG1299" s="75">
        <f t="shared" si="184"/>
        <v>6.3741599999999998</v>
      </c>
      <c r="BH1299" s="11">
        <f t="shared" si="203"/>
        <v>18640.468969248934</v>
      </c>
      <c r="BI1299" s="95">
        <f t="shared" si="204"/>
        <v>3</v>
      </c>
      <c r="BJ1299" t="b">
        <f t="shared" si="205"/>
        <v>0</v>
      </c>
      <c r="BK1299" s="43">
        <v>-4425.8839266374562</v>
      </c>
      <c r="BL1299" s="37">
        <f t="shared" si="188"/>
        <v>4363.0554397199048</v>
      </c>
    </row>
    <row r="1300" spans="1:64" x14ac:dyDescent="0.35">
      <c r="A1300" s="3">
        <v>7500</v>
      </c>
      <c r="D1300" s="6">
        <v>90</v>
      </c>
      <c r="E1300" s="6"/>
      <c r="F1300" s="6">
        <f t="shared" ref="F1300:F1363" si="206">ROUND(D1300/0.6,1)</f>
        <v>150</v>
      </c>
      <c r="G1300" s="7">
        <v>5</v>
      </c>
      <c r="H1300" s="79" cm="1">
        <f t="array" ref="H1300">INDEX(Archetypes!$F$8:$F$16,$G1300)</f>
        <v>213.7</v>
      </c>
      <c r="I1300" s="7">
        <f t="shared" ref="I1300:I1363" si="207">1*(H1300&gt;=F1300)</f>
        <v>1</v>
      </c>
      <c r="J1300" s="27" cm="1">
        <f t="array" ref="J1300">INDEX(Archetypes!$G$8:$H$16,$G1300,($H$2+1))+$N$2</f>
        <v>16092</v>
      </c>
      <c r="K1300" s="41" cm="1">
        <f t="array" ref="K1300">INDEX(Archetypes!$J$8:$J$16,$G1300)</f>
        <v>3.3130000000000002</v>
      </c>
      <c r="L1300" s="24" cm="1">
        <f t="array" ref="L1300">INDEX(Archetypes!$I$8:$I$16,$G1300)</f>
        <v>65.243478260869566</v>
      </c>
      <c r="M1300" s="41">
        <f t="shared" si="189"/>
        <v>27.166</v>
      </c>
      <c r="N1300" s="84">
        <f t="shared" ref="N1300:N1363" si="208">M1300/L1300</f>
        <v>0.41637878182060512</v>
      </c>
      <c r="O1300" s="41">
        <f t="shared" ref="O1300:O1363" si="209">ROUND(M1300/W$2,3)</f>
        <v>27.166</v>
      </c>
      <c r="P1300" s="64">
        <f t="shared" si="202"/>
        <v>3.8808571428571428</v>
      </c>
      <c r="Q1300" s="80">
        <f t="shared" si="190"/>
        <v>3.8808571428571428</v>
      </c>
      <c r="R1300" s="80">
        <f t="shared" si="191"/>
        <v>0</v>
      </c>
      <c r="S1300" s="64">
        <f t="shared" si="192"/>
        <v>27.166</v>
      </c>
      <c r="T1300" s="64">
        <f t="shared" ref="T1300:T1363" si="210">$O$2*R1300</f>
        <v>0</v>
      </c>
      <c r="U1300" s="64">
        <f t="shared" si="193"/>
        <v>0</v>
      </c>
      <c r="V1300" s="80">
        <f t="shared" si="194"/>
        <v>1</v>
      </c>
      <c r="W1300" s="80">
        <f t="shared" si="195"/>
        <v>0</v>
      </c>
      <c r="X1300" s="80">
        <f t="shared" si="196"/>
        <v>0</v>
      </c>
      <c r="Y1300" s="4">
        <f t="shared" ref="Y1300:Y1363" si="211">SUMPRODUCT($V1300:$X1300,$S$2:$U$2)</f>
        <v>13.01</v>
      </c>
      <c r="Z1300" s="4">
        <f t="shared" ref="Z1300:Z1363" si="212">Y1300/K1300/$W$2</f>
        <v>3.9269544219740413</v>
      </c>
      <c r="AA1300" s="64">
        <f t="shared" si="197"/>
        <v>2263.8090000000002</v>
      </c>
      <c r="AB1300" s="81">
        <f t="shared" si="198"/>
        <v>294.52155090000002</v>
      </c>
      <c r="AC1300">
        <f t="shared" si="199"/>
        <v>1.0000001044000106</v>
      </c>
      <c r="AD1300" s="49">
        <f t="shared" ref="AD1300:AD1363" si="213">$L$2*AB1300</f>
        <v>1178.0862036000001</v>
      </c>
      <c r="AE1300" s="3">
        <f t="shared" ref="AE1300:AE1363" si="214">L$2*$A1300</f>
        <v>30000</v>
      </c>
      <c r="AF1300" s="3">
        <f t="shared" ref="AF1300:AF1363" si="215">$Y$2</f>
        <v>100000</v>
      </c>
      <c r="AG1300" s="2">
        <f t="shared" ref="AG1300:AG1363" si="216">INT(A1300*L$2/AF1300-0.000001)</f>
        <v>0</v>
      </c>
      <c r="AH1300" s="49">
        <f t="shared" ref="AH1300:AH1363" si="217">($J1300-N$2)*$AG1300</f>
        <v>0</v>
      </c>
      <c r="AI1300" s="49">
        <f t="shared" ref="AI1300:AI1363" si="218">$M$2*($J1300+AH1300)</f>
        <v>3126.1933970733662</v>
      </c>
      <c r="AJ1300" s="27" cm="1">
        <f t="array" ref="AJ1300">INDEX(Archetypes!Q$8:Q$16,$G1300)</f>
        <v>1022</v>
      </c>
      <c r="AK1300" s="27" cm="1">
        <f t="array" ref="AK1300">INDEX(Archetypes!R$8:R$16,$G1300)</f>
        <v>1039</v>
      </c>
      <c r="AL1300" s="27" cm="1">
        <f t="array" ref="AL1300">INDEX(Archetypes!S$8:S$16,$G1300)</f>
        <v>1139</v>
      </c>
      <c r="AM1300" s="5">
        <f t="shared" si="200"/>
        <v>1039</v>
      </c>
      <c r="AN1300" s="5">
        <f t="shared" ref="AN1300:AN1363" si="219">$L$2*AM1300</f>
        <v>4156</v>
      </c>
      <c r="AO1300" s="49">
        <f t="shared" ref="AO1300:AO1363" si="220">SUM(J1300,AD1300,AH1300:AI1300,AN1300)</f>
        <v>24552.279600673366</v>
      </c>
      <c r="AP1300" s="61" cm="1">
        <f t="array" ref="AP1300">INDEX(Archetypes!$K$8:$N$16,$G1300,$I$2+1+2*$H$2)</f>
        <v>12073</v>
      </c>
      <c r="AQ1300" s="41" cm="1">
        <f t="array" ref="AQ1300">INDEX(Archetypes!$O$8:$P$16,$G1300,$AB$2)</f>
        <v>50</v>
      </c>
      <c r="AR1300" s="4">
        <f t="shared" ref="AR1300:AR1363" si="221">100*$X$2/($AQ1300/$AC$2)</f>
        <v>12.348800000000001</v>
      </c>
      <c r="AS1300" s="5">
        <f t="shared" ref="AS1300:AS1363" si="222">$A1300*AR1300/100</f>
        <v>926.16</v>
      </c>
      <c r="AT1300" s="8">
        <f t="shared" ref="AT1300:AT1363" si="223">A1300/AQ1300*$AC$2</f>
        <v>681</v>
      </c>
      <c r="AU1300">
        <f t="shared" ref="AU1300:AU1363" si="224">AT1300*X$2/AS1300</f>
        <v>1.0000000000000002</v>
      </c>
      <c r="AV1300" s="49">
        <f t="shared" ref="AV1300:AV1363" si="225">$L$2*AS1300</f>
        <v>3704.64</v>
      </c>
      <c r="AW1300" s="49">
        <f t="shared" ref="AW1300:AW1363" si="226">$AP1300*$AG1300</f>
        <v>0</v>
      </c>
      <c r="AX1300" s="61">
        <f t="shared" ref="AX1300:AX1363" si="227">$M$2*(AP1300+AW1300)</f>
        <v>2345.4221279434969</v>
      </c>
      <c r="AY1300" s="27" cm="1">
        <f t="array" ref="AY1300">INDEX(Archetypes!T$8:T$16,$G1300)</f>
        <v>1012</v>
      </c>
      <c r="AZ1300" s="27" cm="1">
        <f t="array" ref="AZ1300">INDEX(Archetypes!U$8:U$16,$G1300)</f>
        <v>1497</v>
      </c>
      <c r="BA1300" s="27" cm="1">
        <f t="array" ref="BA1300">INDEX(Archetypes!V$8:V$16,$G1300)</f>
        <v>1668</v>
      </c>
      <c r="BB1300" s="5">
        <f t="shared" si="201"/>
        <v>1497</v>
      </c>
      <c r="BC1300" s="5">
        <f t="shared" ref="BC1300:BC1363" si="228">L$2*BB1300</f>
        <v>5988</v>
      </c>
      <c r="BD1300" s="60">
        <f t="shared" ref="BD1300:BD1363" si="229">SUM(AP1300,AV1300:AX1300,BC1300)</f>
        <v>24111.062127943496</v>
      </c>
      <c r="BE1300" s="28">
        <f t="shared" ref="BE1300:BE1363" si="230">BD1300-AO1300</f>
        <v>-441.21747272986977</v>
      </c>
      <c r="BF1300" s="75">
        <f t="shared" ref="BF1300:BF1363" si="231">$L$2*AA1300*(V1300*$AD$2+(W1300+X1300)*$AE$2)/1000</f>
        <v>1.8556895134800002</v>
      </c>
      <c r="BG1300" s="75">
        <f t="shared" ref="BG1300:BG1363" si="232">$L$2*AT1300*AF$2/1000</f>
        <v>6.3741599999999998</v>
      </c>
      <c r="BH1300" s="11">
        <f t="shared" si="203"/>
        <v>18640.468969248934</v>
      </c>
      <c r="BI1300" s="95">
        <f t="shared" si="204"/>
        <v>3</v>
      </c>
      <c r="BJ1300" t="b">
        <f t="shared" si="205"/>
        <v>0</v>
      </c>
      <c r="BK1300" s="43">
        <v>-5756.4465277097916</v>
      </c>
      <c r="BL1300" s="37">
        <f t="shared" ref="BL1300:BL1363" si="233">BE1300-BK1300</f>
        <v>5315.2290549799218</v>
      </c>
    </row>
    <row r="1301" spans="1:64" x14ac:dyDescent="0.35">
      <c r="A1301" s="3">
        <v>7500</v>
      </c>
      <c r="D1301" s="6">
        <v>90</v>
      </c>
      <c r="E1301" s="6"/>
      <c r="F1301" s="6">
        <f t="shared" si="206"/>
        <v>150</v>
      </c>
      <c r="G1301" s="7">
        <v>6</v>
      </c>
      <c r="H1301" s="79" cm="1">
        <f t="array" ref="H1301">INDEX(Archetypes!$F$8:$F$16,$G1301)</f>
        <v>239.1</v>
      </c>
      <c r="I1301" s="7">
        <f t="shared" si="207"/>
        <v>1</v>
      </c>
      <c r="J1301" s="27" cm="1">
        <f t="array" ref="J1301">INDEX(Archetypes!$G$8:$H$16,$G1301,($H$2+1))+$N$2</f>
        <v>18581</v>
      </c>
      <c r="K1301" s="41" cm="1">
        <f t="array" ref="K1301">INDEX(Archetypes!$J$8:$J$16,$G1301)</f>
        <v>3.327</v>
      </c>
      <c r="L1301" s="24" cm="1">
        <f t="array" ref="L1301">INDEX(Archetypes!$I$8:$I$16,$G1301)</f>
        <v>72.380645161290317</v>
      </c>
      <c r="M1301" s="41">
        <f t="shared" ref="M1301:M1364" si="234">ROUND(D1301/K1301,3)</f>
        <v>27.050999999999998</v>
      </c>
      <c r="N1301" s="84">
        <f t="shared" si="208"/>
        <v>0.37373250735359659</v>
      </c>
      <c r="O1301" s="41">
        <f t="shared" si="209"/>
        <v>27.050999999999998</v>
      </c>
      <c r="P1301" s="64">
        <f t="shared" si="202"/>
        <v>3.8644285714285713</v>
      </c>
      <c r="Q1301" s="80">
        <f t="shared" ref="Q1301:Q1364" si="235">MIN(P1301,R$2)</f>
        <v>3.8644285714285713</v>
      </c>
      <c r="R1301" s="80">
        <f t="shared" ref="R1301:R1364" si="236">P1301-Q1301</f>
        <v>0</v>
      </c>
      <c r="S1301" s="64">
        <f t="shared" ref="S1301:S1364" si="237">$O$2*Q1301</f>
        <v>27.050999999999998</v>
      </c>
      <c r="T1301" s="64">
        <f t="shared" si="210"/>
        <v>0</v>
      </c>
      <c r="U1301" s="64">
        <f t="shared" ref="U1301:U1364" si="238">O1301-S1301-T1301</f>
        <v>0</v>
      </c>
      <c r="V1301" s="80">
        <f t="shared" ref="V1301:V1364" si="239">S1301/$O1301</f>
        <v>1</v>
      </c>
      <c r="W1301" s="80">
        <f t="shared" ref="W1301:W1364" si="240">T1301/$O1301</f>
        <v>0</v>
      </c>
      <c r="X1301" s="80">
        <f t="shared" ref="X1301:X1364" si="241">U1301/$O1301</f>
        <v>0</v>
      </c>
      <c r="Y1301" s="4">
        <f t="shared" si="211"/>
        <v>13.01</v>
      </c>
      <c r="Z1301" s="4">
        <f t="shared" si="212"/>
        <v>3.910429816651638</v>
      </c>
      <c r="AA1301" s="64">
        <f t="shared" ref="AA1301:AA1364" si="242">ROUND(A1301/K1301/$W$2,3)</f>
        <v>2254.2829999999999</v>
      </c>
      <c r="AB1301" s="81">
        <f t="shared" ref="AB1301:AB1364" si="243">Y1301*AA1301/100</f>
        <v>293.28221830000001</v>
      </c>
      <c r="AC1301">
        <f t="shared" ref="AC1301:AC1364" si="244">A1301*Z1301/100/AB1301</f>
        <v>1.0000000612000037</v>
      </c>
      <c r="AD1301" s="49">
        <f t="shared" si="213"/>
        <v>1173.1288732</v>
      </c>
      <c r="AE1301" s="3">
        <f t="shared" si="214"/>
        <v>30000</v>
      </c>
      <c r="AF1301" s="3">
        <f t="shared" si="215"/>
        <v>100000</v>
      </c>
      <c r="AG1301" s="2">
        <f t="shared" si="216"/>
        <v>0</v>
      </c>
      <c r="AH1301" s="49">
        <f t="shared" si="217"/>
        <v>0</v>
      </c>
      <c r="AI1301" s="49">
        <f t="shared" si="218"/>
        <v>3609.7315132376475</v>
      </c>
      <c r="AJ1301" s="27" cm="1">
        <f t="array" ref="AJ1301">INDEX(Archetypes!Q$8:Q$16,$G1301)</f>
        <v>1022</v>
      </c>
      <c r="AK1301" s="27" cm="1">
        <f t="array" ref="AK1301">INDEX(Archetypes!R$8:R$16,$G1301)</f>
        <v>1039</v>
      </c>
      <c r="AL1301" s="27" cm="1">
        <f t="array" ref="AL1301">INDEX(Archetypes!S$8:S$16,$G1301)</f>
        <v>1139</v>
      </c>
      <c r="AM1301" s="5">
        <f t="shared" ref="AM1301:AM1364" si="245">CHOOSE($K$2+1,AJ1301,AK1301,AL1301)</f>
        <v>1039</v>
      </c>
      <c r="AN1301" s="5">
        <f t="shared" si="219"/>
        <v>4156</v>
      </c>
      <c r="AO1301" s="49">
        <f t="shared" si="220"/>
        <v>27519.860386437646</v>
      </c>
      <c r="AP1301" s="61" cm="1">
        <f t="array" ref="AP1301">INDEX(Archetypes!$K$8:$N$16,$G1301,$I$2+1+2*$H$2)</f>
        <v>14065</v>
      </c>
      <c r="AQ1301" s="41" cm="1">
        <f t="array" ref="AQ1301">INDEX(Archetypes!$O$8:$P$16,$G1301,$AB$2)</f>
        <v>50</v>
      </c>
      <c r="AR1301" s="4">
        <f t="shared" si="221"/>
        <v>12.348800000000001</v>
      </c>
      <c r="AS1301" s="5">
        <f t="shared" si="222"/>
        <v>926.16</v>
      </c>
      <c r="AT1301" s="8">
        <f t="shared" si="223"/>
        <v>681</v>
      </c>
      <c r="AU1301">
        <f t="shared" si="224"/>
        <v>1.0000000000000002</v>
      </c>
      <c r="AV1301" s="49">
        <f t="shared" si="225"/>
        <v>3704.64</v>
      </c>
      <c r="AW1301" s="49">
        <f t="shared" si="226"/>
        <v>0</v>
      </c>
      <c r="AX1301" s="61">
        <f t="shared" si="227"/>
        <v>2732.408036902616</v>
      </c>
      <c r="AY1301" s="27" cm="1">
        <f t="array" ref="AY1301">INDEX(Archetypes!T$8:T$16,$G1301)</f>
        <v>1012</v>
      </c>
      <c r="AZ1301" s="27" cm="1">
        <f t="array" ref="AZ1301">INDEX(Archetypes!U$8:U$16,$G1301)</f>
        <v>1497</v>
      </c>
      <c r="BA1301" s="27" cm="1">
        <f t="array" ref="BA1301">INDEX(Archetypes!V$8:V$16,$G1301)</f>
        <v>1668</v>
      </c>
      <c r="BB1301" s="5">
        <f t="shared" ref="BB1301:BB1364" si="246">CHOOSE($K$2+1,AY1301,AZ1301,BA1301)</f>
        <v>1497</v>
      </c>
      <c r="BC1301" s="5">
        <f t="shared" si="228"/>
        <v>5988</v>
      </c>
      <c r="BD1301" s="60">
        <f t="shared" si="229"/>
        <v>26490.048036902615</v>
      </c>
      <c r="BE1301" s="28">
        <f t="shared" si="230"/>
        <v>-1029.8123495350301</v>
      </c>
      <c r="BF1301" s="75">
        <f t="shared" si="231"/>
        <v>1.8478808607599999</v>
      </c>
      <c r="BG1301" s="75">
        <f t="shared" si="232"/>
        <v>6.3741599999999998</v>
      </c>
      <c r="BH1301" s="11">
        <f t="shared" si="203"/>
        <v>18640.468969248934</v>
      </c>
      <c r="BI1301" s="95">
        <f t="shared" si="204"/>
        <v>3</v>
      </c>
      <c r="BJ1301" t="b">
        <f t="shared" si="205"/>
        <v>0</v>
      </c>
      <c r="BK1301" s="43">
        <v>-7908.6188889695186</v>
      </c>
      <c r="BL1301" s="37">
        <f t="shared" si="233"/>
        <v>6878.8065394344885</v>
      </c>
    </row>
    <row r="1302" spans="1:64" x14ac:dyDescent="0.35">
      <c r="A1302" s="3">
        <v>7500</v>
      </c>
      <c r="D1302" s="6">
        <v>90</v>
      </c>
      <c r="E1302" s="6"/>
      <c r="F1302" s="6">
        <f t="shared" si="206"/>
        <v>150</v>
      </c>
      <c r="G1302" s="7">
        <v>7</v>
      </c>
      <c r="H1302" s="79" cm="1">
        <f t="array" ref="H1302">INDEX(Archetypes!$F$8:$F$16,$G1302)</f>
        <v>262.60000000000002</v>
      </c>
      <c r="I1302" s="7">
        <f t="shared" si="207"/>
        <v>1</v>
      </c>
      <c r="J1302" s="27" cm="1">
        <f t="array" ref="J1302">INDEX(Archetypes!$G$8:$H$16,$G1302,($H$2+1))+$N$2</f>
        <v>22881</v>
      </c>
      <c r="K1302" s="41" cm="1">
        <f t="array" ref="K1302">INDEX(Archetypes!$J$8:$J$16,$G1302)</f>
        <v>3.2349999999999999</v>
      </c>
      <c r="L1302" s="24" cm="1">
        <f t="array" ref="L1302">INDEX(Archetypes!$I$8:$I$16,$G1302)</f>
        <v>81.644444444444446</v>
      </c>
      <c r="M1302" s="41">
        <f t="shared" si="234"/>
        <v>27.821000000000002</v>
      </c>
      <c r="N1302" s="84">
        <f t="shared" si="208"/>
        <v>0.34075802939575395</v>
      </c>
      <c r="O1302" s="41">
        <f t="shared" si="209"/>
        <v>27.821000000000002</v>
      </c>
      <c r="P1302" s="64">
        <f t="shared" si="202"/>
        <v>3.9744285714285716</v>
      </c>
      <c r="Q1302" s="80">
        <f t="shared" si="235"/>
        <v>3.9744285714285716</v>
      </c>
      <c r="R1302" s="80">
        <f t="shared" si="236"/>
        <v>0</v>
      </c>
      <c r="S1302" s="64">
        <f t="shared" si="237"/>
        <v>27.821000000000002</v>
      </c>
      <c r="T1302" s="64">
        <f t="shared" si="210"/>
        <v>0</v>
      </c>
      <c r="U1302" s="64">
        <f t="shared" si="238"/>
        <v>0</v>
      </c>
      <c r="V1302" s="80">
        <f t="shared" si="239"/>
        <v>1</v>
      </c>
      <c r="W1302" s="80">
        <f t="shared" si="240"/>
        <v>0</v>
      </c>
      <c r="X1302" s="80">
        <f t="shared" si="241"/>
        <v>0</v>
      </c>
      <c r="Y1302" s="4">
        <f t="shared" si="211"/>
        <v>13.01</v>
      </c>
      <c r="Z1302" s="4">
        <f t="shared" si="212"/>
        <v>4.0216383307573418</v>
      </c>
      <c r="AA1302" s="64">
        <f t="shared" si="242"/>
        <v>2318.393</v>
      </c>
      <c r="AB1302" s="81">
        <f t="shared" si="243"/>
        <v>301.62292930000001</v>
      </c>
      <c r="AC1302">
        <f t="shared" si="244"/>
        <v>0.99999981933336612</v>
      </c>
      <c r="AD1302" s="49">
        <f t="shared" si="213"/>
        <v>1206.4917172</v>
      </c>
      <c r="AE1302" s="3">
        <f t="shared" si="214"/>
        <v>30000</v>
      </c>
      <c r="AF1302" s="3">
        <f t="shared" si="215"/>
        <v>100000</v>
      </c>
      <c r="AG1302" s="2">
        <f t="shared" si="216"/>
        <v>0</v>
      </c>
      <c r="AH1302" s="49">
        <f t="shared" si="217"/>
        <v>0</v>
      </c>
      <c r="AI1302" s="49">
        <f t="shared" si="218"/>
        <v>4445.0926620951841</v>
      </c>
      <c r="AJ1302" s="27" cm="1">
        <f t="array" ref="AJ1302">INDEX(Archetypes!Q$8:Q$16,$G1302)</f>
        <v>1022</v>
      </c>
      <c r="AK1302" s="27" cm="1">
        <f t="array" ref="AK1302">INDEX(Archetypes!R$8:R$16,$G1302)</f>
        <v>1039</v>
      </c>
      <c r="AL1302" s="27" cm="1">
        <f t="array" ref="AL1302">INDEX(Archetypes!S$8:S$16,$G1302)</f>
        <v>1139</v>
      </c>
      <c r="AM1302" s="5">
        <f t="shared" si="245"/>
        <v>1039</v>
      </c>
      <c r="AN1302" s="5">
        <f t="shared" si="219"/>
        <v>4156</v>
      </c>
      <c r="AO1302" s="49">
        <f t="shared" si="220"/>
        <v>32688.584379295182</v>
      </c>
      <c r="AP1302" s="61" cm="1">
        <f t="array" ref="AP1302">INDEX(Archetypes!$K$8:$N$16,$G1302,$I$2+1+2*$H$2)</f>
        <v>17505</v>
      </c>
      <c r="AQ1302" s="41" cm="1">
        <f t="array" ref="AQ1302">INDEX(Archetypes!$O$8:$P$16,$G1302,$AB$2)</f>
        <v>50</v>
      </c>
      <c r="AR1302" s="4">
        <f t="shared" si="221"/>
        <v>12.348800000000001</v>
      </c>
      <c r="AS1302" s="5">
        <f t="shared" si="222"/>
        <v>926.16</v>
      </c>
      <c r="AT1302" s="8">
        <f t="shared" si="223"/>
        <v>681</v>
      </c>
      <c r="AU1302">
        <f t="shared" si="224"/>
        <v>1.0000000000000002</v>
      </c>
      <c r="AV1302" s="49">
        <f t="shared" si="225"/>
        <v>3704.64</v>
      </c>
      <c r="AW1302" s="49">
        <f t="shared" si="226"/>
        <v>0</v>
      </c>
      <c r="AX1302" s="61">
        <f t="shared" si="227"/>
        <v>3400.6969559886452</v>
      </c>
      <c r="AY1302" s="27" cm="1">
        <f t="array" ref="AY1302">INDEX(Archetypes!T$8:T$16,$G1302)</f>
        <v>1012</v>
      </c>
      <c r="AZ1302" s="27" cm="1">
        <f t="array" ref="AZ1302">INDEX(Archetypes!U$8:U$16,$G1302)</f>
        <v>1497</v>
      </c>
      <c r="BA1302" s="27" cm="1">
        <f t="array" ref="BA1302">INDEX(Archetypes!V$8:V$16,$G1302)</f>
        <v>1668</v>
      </c>
      <c r="BB1302" s="5">
        <f t="shared" si="246"/>
        <v>1497</v>
      </c>
      <c r="BC1302" s="5">
        <f t="shared" si="228"/>
        <v>5988</v>
      </c>
      <c r="BD1302" s="60">
        <f t="shared" si="229"/>
        <v>30598.336955988645</v>
      </c>
      <c r="BE1302" s="28">
        <f t="shared" si="230"/>
        <v>-2090.2474233065368</v>
      </c>
      <c r="BF1302" s="75">
        <f t="shared" si="231"/>
        <v>1.90043310996</v>
      </c>
      <c r="BG1302" s="75">
        <f t="shared" si="232"/>
        <v>6.3741599999999998</v>
      </c>
      <c r="BH1302" s="11">
        <f t="shared" si="203"/>
        <v>18640.468969248934</v>
      </c>
      <c r="BI1302" s="95">
        <f t="shared" si="204"/>
        <v>3</v>
      </c>
      <c r="BJ1302" t="b">
        <f t="shared" si="205"/>
        <v>0</v>
      </c>
      <c r="BK1302" s="43">
        <v>-11710.851845025987</v>
      </c>
      <c r="BL1302" s="37">
        <f t="shared" si="233"/>
        <v>9620.6044217194503</v>
      </c>
    </row>
    <row r="1303" spans="1:64" x14ac:dyDescent="0.35">
      <c r="A1303" s="3">
        <v>7500</v>
      </c>
      <c r="D1303" s="6">
        <v>90</v>
      </c>
      <c r="E1303" s="6"/>
      <c r="F1303" s="6">
        <f t="shared" si="206"/>
        <v>150</v>
      </c>
      <c r="G1303" s="7">
        <v>8</v>
      </c>
      <c r="H1303" s="79" cm="1">
        <f t="array" ref="H1303">INDEX(Archetypes!$F$8:$F$16,$G1303)</f>
        <v>285.8</v>
      </c>
      <c r="I1303" s="7">
        <f t="shared" si="207"/>
        <v>1</v>
      </c>
      <c r="J1303" s="27" cm="1">
        <f t="array" ref="J1303">INDEX(Archetypes!$G$8:$H$16,$G1303,($H$2+1))+$N$2</f>
        <v>26124</v>
      </c>
      <c r="K1303" s="41" cm="1">
        <f t="array" ref="K1303">INDEX(Archetypes!$J$8:$J$16,$G1303)</f>
        <v>3.2210000000000001</v>
      </c>
      <c r="L1303" s="24" cm="1">
        <f t="array" ref="L1303">INDEX(Archetypes!$I$8:$I$16,$G1303)</f>
        <v>90.076000000000008</v>
      </c>
      <c r="M1303" s="41">
        <f t="shared" si="234"/>
        <v>27.942</v>
      </c>
      <c r="N1303" s="84">
        <f t="shared" si="208"/>
        <v>0.31020471601758515</v>
      </c>
      <c r="O1303" s="41">
        <f t="shared" si="209"/>
        <v>27.942</v>
      </c>
      <c r="P1303" s="64">
        <f t="shared" si="202"/>
        <v>3.9917142857142855</v>
      </c>
      <c r="Q1303" s="80">
        <f t="shared" si="235"/>
        <v>3.9917142857142855</v>
      </c>
      <c r="R1303" s="80">
        <f t="shared" si="236"/>
        <v>0</v>
      </c>
      <c r="S1303" s="64">
        <f t="shared" si="237"/>
        <v>27.942</v>
      </c>
      <c r="T1303" s="64">
        <f t="shared" si="210"/>
        <v>0</v>
      </c>
      <c r="U1303" s="64">
        <f t="shared" si="238"/>
        <v>0</v>
      </c>
      <c r="V1303" s="80">
        <f t="shared" si="239"/>
        <v>1</v>
      </c>
      <c r="W1303" s="80">
        <f t="shared" si="240"/>
        <v>0</v>
      </c>
      <c r="X1303" s="80">
        <f t="shared" si="241"/>
        <v>0</v>
      </c>
      <c r="Y1303" s="4">
        <f t="shared" si="211"/>
        <v>13.01</v>
      </c>
      <c r="Z1303" s="4">
        <f t="shared" si="212"/>
        <v>4.0391182862465067</v>
      </c>
      <c r="AA1303" s="64">
        <f t="shared" si="242"/>
        <v>2328.4690000000001</v>
      </c>
      <c r="AB1303" s="81">
        <f t="shared" si="243"/>
        <v>302.93381690000001</v>
      </c>
      <c r="AC1303">
        <f t="shared" si="244"/>
        <v>1.0000001801333656</v>
      </c>
      <c r="AD1303" s="49">
        <f t="shared" si="213"/>
        <v>1211.7352676</v>
      </c>
      <c r="AE1303" s="3">
        <f t="shared" si="214"/>
        <v>30000</v>
      </c>
      <c r="AF1303" s="3">
        <f t="shared" si="215"/>
        <v>100000</v>
      </c>
      <c r="AG1303" s="2">
        <f t="shared" si="216"/>
        <v>0</v>
      </c>
      <c r="AH1303" s="49">
        <f t="shared" si="217"/>
        <v>0</v>
      </c>
      <c r="AI1303" s="49">
        <f t="shared" si="218"/>
        <v>5075.110384361461</v>
      </c>
      <c r="AJ1303" s="27" cm="1">
        <f t="array" ref="AJ1303">INDEX(Archetypes!Q$8:Q$16,$G1303)</f>
        <v>1022</v>
      </c>
      <c r="AK1303" s="27" cm="1">
        <f t="array" ref="AK1303">INDEX(Archetypes!R$8:R$16,$G1303)</f>
        <v>1039</v>
      </c>
      <c r="AL1303" s="27" cm="1">
        <f t="array" ref="AL1303">INDEX(Archetypes!S$8:S$16,$G1303)</f>
        <v>1139</v>
      </c>
      <c r="AM1303" s="5">
        <f t="shared" si="245"/>
        <v>1039</v>
      </c>
      <c r="AN1303" s="5">
        <f t="shared" si="219"/>
        <v>4156</v>
      </c>
      <c r="AO1303" s="49">
        <f t="shared" si="220"/>
        <v>36566.845651961463</v>
      </c>
      <c r="AP1303" s="61" cm="1">
        <f t="array" ref="AP1303">INDEX(Archetypes!$K$8:$N$16,$G1303,$I$2+1+2*$H$2)</f>
        <v>20099</v>
      </c>
      <c r="AQ1303" s="41" cm="1">
        <f t="array" ref="AQ1303">INDEX(Archetypes!$O$8:$P$16,$G1303,$AB$2)</f>
        <v>50</v>
      </c>
      <c r="AR1303" s="4">
        <f t="shared" si="221"/>
        <v>12.348800000000001</v>
      </c>
      <c r="AS1303" s="5">
        <f t="shared" si="222"/>
        <v>926.16</v>
      </c>
      <c r="AT1303" s="8">
        <f t="shared" si="223"/>
        <v>681</v>
      </c>
      <c r="AU1303">
        <f t="shared" si="224"/>
        <v>1.0000000000000002</v>
      </c>
      <c r="AV1303" s="49">
        <f t="shared" si="225"/>
        <v>3704.64</v>
      </c>
      <c r="AW1303" s="49">
        <f t="shared" si="226"/>
        <v>0</v>
      </c>
      <c r="AX1303" s="61">
        <f t="shared" si="227"/>
        <v>3904.6334257878193</v>
      </c>
      <c r="AY1303" s="27" cm="1">
        <f t="array" ref="AY1303">INDEX(Archetypes!T$8:T$16,$G1303)</f>
        <v>1012</v>
      </c>
      <c r="AZ1303" s="27" cm="1">
        <f t="array" ref="AZ1303">INDEX(Archetypes!U$8:U$16,$G1303)</f>
        <v>1497</v>
      </c>
      <c r="BA1303" s="27" cm="1">
        <f t="array" ref="BA1303">INDEX(Archetypes!V$8:V$16,$G1303)</f>
        <v>1668</v>
      </c>
      <c r="BB1303" s="5">
        <f t="shared" si="246"/>
        <v>1497</v>
      </c>
      <c r="BC1303" s="5">
        <f t="shared" si="228"/>
        <v>5988</v>
      </c>
      <c r="BD1303" s="60">
        <f t="shared" si="229"/>
        <v>33696.273425787818</v>
      </c>
      <c r="BE1303" s="28">
        <f t="shared" si="230"/>
        <v>-2870.5722261736446</v>
      </c>
      <c r="BF1303" s="75">
        <f t="shared" si="231"/>
        <v>1.9086926086800002</v>
      </c>
      <c r="BG1303" s="75">
        <f t="shared" si="232"/>
        <v>6.3741599999999998</v>
      </c>
      <c r="BH1303" s="11">
        <f t="shared" si="203"/>
        <v>18640.468969248934</v>
      </c>
      <c r="BI1303" s="95">
        <f t="shared" si="204"/>
        <v>3</v>
      </c>
      <c r="BJ1303" t="b">
        <f t="shared" si="205"/>
        <v>0</v>
      </c>
      <c r="BK1303" s="43">
        <v>-14537.651920865261</v>
      </c>
      <c r="BL1303" s="37">
        <f t="shared" si="233"/>
        <v>11667.079694691616</v>
      </c>
    </row>
    <row r="1304" spans="1:64" x14ac:dyDescent="0.35">
      <c r="A1304" s="3">
        <v>7500</v>
      </c>
      <c r="D1304" s="6">
        <v>90</v>
      </c>
      <c r="E1304" s="6"/>
      <c r="F1304" s="6">
        <f t="shared" si="206"/>
        <v>150</v>
      </c>
      <c r="G1304" s="7">
        <v>9</v>
      </c>
      <c r="H1304" s="79" cm="1">
        <f t="array" ref="H1304">INDEX(Archetypes!$F$8:$F$16,$G1304)</f>
        <v>312.60000000000002</v>
      </c>
      <c r="I1304" s="7">
        <f t="shared" si="207"/>
        <v>1</v>
      </c>
      <c r="J1304" s="27" cm="1">
        <f t="array" ref="J1304">INDEX(Archetypes!$G$8:$H$16,$G1304,($H$2+1))+$N$2</f>
        <v>27151</v>
      </c>
      <c r="K1304" s="41" cm="1">
        <f t="array" ref="K1304">INDEX(Archetypes!$J$8:$J$16,$G1304)</f>
        <v>3.1960000000000002</v>
      </c>
      <c r="L1304" s="24" cm="1">
        <f t="array" ref="L1304">INDEX(Archetypes!$I$8:$I$16,$G1304)</f>
        <v>98.868750000000006</v>
      </c>
      <c r="M1304" s="41">
        <f t="shared" si="234"/>
        <v>28.16</v>
      </c>
      <c r="N1304" s="84">
        <f t="shared" si="208"/>
        <v>0.28482204943422468</v>
      </c>
      <c r="O1304" s="41">
        <f t="shared" si="209"/>
        <v>28.16</v>
      </c>
      <c r="P1304" s="64">
        <f t="shared" si="202"/>
        <v>4.0228571428571431</v>
      </c>
      <c r="Q1304" s="80">
        <f t="shared" si="235"/>
        <v>4.0228571428571431</v>
      </c>
      <c r="R1304" s="80">
        <f t="shared" si="236"/>
        <v>0</v>
      </c>
      <c r="S1304" s="64">
        <f t="shared" si="237"/>
        <v>28.160000000000004</v>
      </c>
      <c r="T1304" s="64">
        <f t="shared" si="210"/>
        <v>0</v>
      </c>
      <c r="U1304" s="64">
        <f t="shared" si="238"/>
        <v>-3.5527136788005009E-15</v>
      </c>
      <c r="V1304" s="80">
        <f t="shared" si="239"/>
        <v>1.0000000000000002</v>
      </c>
      <c r="W1304" s="80">
        <f t="shared" si="240"/>
        <v>0</v>
      </c>
      <c r="X1304" s="80">
        <f t="shared" si="241"/>
        <v>-1.261617073437678E-16</v>
      </c>
      <c r="Y1304" s="4">
        <f t="shared" si="211"/>
        <v>13.009999999999996</v>
      </c>
      <c r="Z1304" s="4">
        <f t="shared" si="212"/>
        <v>4.0707133917396732</v>
      </c>
      <c r="AA1304" s="64">
        <f t="shared" si="242"/>
        <v>2346.683</v>
      </c>
      <c r="AB1304" s="81">
        <f t="shared" si="243"/>
        <v>305.30345829999993</v>
      </c>
      <c r="AC1304">
        <f t="shared" si="244"/>
        <v>1.000000150933356</v>
      </c>
      <c r="AD1304" s="49">
        <f t="shared" si="213"/>
        <v>1221.2138331999997</v>
      </c>
      <c r="AE1304" s="3">
        <f t="shared" si="214"/>
        <v>30000</v>
      </c>
      <c r="AF1304" s="3">
        <f t="shared" si="215"/>
        <v>100000</v>
      </c>
      <c r="AG1304" s="2">
        <f t="shared" si="216"/>
        <v>0</v>
      </c>
      <c r="AH1304" s="49">
        <f t="shared" si="217"/>
        <v>0</v>
      </c>
      <c r="AI1304" s="49">
        <f t="shared" si="218"/>
        <v>5274.6257099141794</v>
      </c>
      <c r="AJ1304" s="27" cm="1">
        <f t="array" ref="AJ1304">INDEX(Archetypes!Q$8:Q$16,$G1304)</f>
        <v>1022</v>
      </c>
      <c r="AK1304" s="27" cm="1">
        <f t="array" ref="AK1304">INDEX(Archetypes!R$8:R$16,$G1304)</f>
        <v>1039</v>
      </c>
      <c r="AL1304" s="27" cm="1">
        <f t="array" ref="AL1304">INDEX(Archetypes!S$8:S$16,$G1304)</f>
        <v>1139</v>
      </c>
      <c r="AM1304" s="5">
        <f t="shared" si="245"/>
        <v>1039</v>
      </c>
      <c r="AN1304" s="5">
        <f t="shared" si="219"/>
        <v>4156</v>
      </c>
      <c r="AO1304" s="49">
        <f t="shared" si="220"/>
        <v>37802.839543114176</v>
      </c>
      <c r="AP1304" s="61" cm="1">
        <f t="array" ref="AP1304">INDEX(Archetypes!$K$8:$N$16,$G1304,$I$2+1+2*$H$2)</f>
        <v>20920</v>
      </c>
      <c r="AQ1304" s="41" cm="1">
        <f t="array" ref="AQ1304">INDEX(Archetypes!$O$8:$P$16,$G1304,$AB$2)</f>
        <v>50</v>
      </c>
      <c r="AR1304" s="4">
        <f t="shared" si="221"/>
        <v>12.348800000000001</v>
      </c>
      <c r="AS1304" s="5">
        <f t="shared" si="222"/>
        <v>926.16</v>
      </c>
      <c r="AT1304" s="8">
        <f t="shared" si="223"/>
        <v>681</v>
      </c>
      <c r="AU1304">
        <f t="shared" si="224"/>
        <v>1.0000000000000002</v>
      </c>
      <c r="AV1304" s="49">
        <f t="shared" si="225"/>
        <v>3704.64</v>
      </c>
      <c r="AW1304" s="49">
        <f t="shared" si="226"/>
        <v>0</v>
      </c>
      <c r="AX1304" s="61">
        <f t="shared" si="227"/>
        <v>4064.1291242092234</v>
      </c>
      <c r="AY1304" s="27" cm="1">
        <f t="array" ref="AY1304">INDEX(Archetypes!T$8:T$16,$G1304)</f>
        <v>1012</v>
      </c>
      <c r="AZ1304" s="27" cm="1">
        <f t="array" ref="AZ1304">INDEX(Archetypes!U$8:U$16,$G1304)</f>
        <v>1497</v>
      </c>
      <c r="BA1304" s="27" cm="1">
        <f t="array" ref="BA1304">INDEX(Archetypes!V$8:V$16,$G1304)</f>
        <v>1668</v>
      </c>
      <c r="BB1304" s="5">
        <f t="shared" si="246"/>
        <v>1497</v>
      </c>
      <c r="BC1304" s="5">
        <f t="shared" si="228"/>
        <v>5988</v>
      </c>
      <c r="BD1304" s="60">
        <f t="shared" si="229"/>
        <v>34676.769124209226</v>
      </c>
      <c r="BE1304" s="28">
        <f t="shared" si="230"/>
        <v>-3126.0704189049502</v>
      </c>
      <c r="BF1304" s="75">
        <f t="shared" si="231"/>
        <v>1.9236229887600003</v>
      </c>
      <c r="BG1304" s="75">
        <f t="shared" si="232"/>
        <v>6.3741599999999998</v>
      </c>
      <c r="BH1304" s="11">
        <f t="shared" si="203"/>
        <v>18640.468969248934</v>
      </c>
      <c r="BI1304" s="95">
        <f t="shared" si="204"/>
        <v>3</v>
      </c>
      <c r="BJ1304" t="b">
        <f t="shared" si="205"/>
        <v>0</v>
      </c>
      <c r="BK1304" s="43">
        <v>-15448.487021367226</v>
      </c>
      <c r="BL1304" s="37">
        <f t="shared" si="233"/>
        <v>12322.416602462275</v>
      </c>
    </row>
    <row r="1305" spans="1:64" x14ac:dyDescent="0.35">
      <c r="A1305" s="3">
        <v>7500</v>
      </c>
      <c r="D1305" s="6">
        <v>105</v>
      </c>
      <c r="E1305" s="6"/>
      <c r="F1305" s="6">
        <f t="shared" si="206"/>
        <v>175</v>
      </c>
      <c r="G1305" s="7">
        <v>4</v>
      </c>
      <c r="H1305" s="79" cm="1">
        <f t="array" ref="H1305">INDEX(Archetypes!$F$8:$F$16,$G1305)</f>
        <v>188.9</v>
      </c>
      <c r="I1305" s="7">
        <f t="shared" si="207"/>
        <v>1</v>
      </c>
      <c r="J1305" s="27" cm="1">
        <f t="array" ref="J1305">INDEX(Archetypes!$G$8:$H$16,$G1305,($H$2+1))+$N$2</f>
        <v>14619</v>
      </c>
      <c r="K1305" s="41" cm="1">
        <f t="array" ref="K1305">INDEX(Archetypes!$J$8:$J$16,$G1305)</f>
        <v>3.3879999999999999</v>
      </c>
      <c r="L1305" s="24" cm="1">
        <f t="array" ref="L1305">INDEX(Archetypes!$I$8:$I$16,$G1305)</f>
        <v>57.854166666666664</v>
      </c>
      <c r="M1305" s="41">
        <f t="shared" si="234"/>
        <v>30.992000000000001</v>
      </c>
      <c r="N1305" s="84">
        <f t="shared" si="208"/>
        <v>0.5356917536910335</v>
      </c>
      <c r="O1305" s="41">
        <f t="shared" si="209"/>
        <v>30.992000000000001</v>
      </c>
      <c r="P1305" s="64">
        <f t="shared" si="202"/>
        <v>4.4274285714285719</v>
      </c>
      <c r="Q1305" s="80">
        <f t="shared" si="235"/>
        <v>4.4274285714285719</v>
      </c>
      <c r="R1305" s="80">
        <f t="shared" si="236"/>
        <v>0</v>
      </c>
      <c r="S1305" s="64">
        <f t="shared" si="237"/>
        <v>30.992000000000004</v>
      </c>
      <c r="T1305" s="64">
        <f t="shared" si="210"/>
        <v>0</v>
      </c>
      <c r="U1305" s="64">
        <f t="shared" si="238"/>
        <v>-3.5527136788005009E-15</v>
      </c>
      <c r="V1305" s="80">
        <f t="shared" si="239"/>
        <v>1.0000000000000002</v>
      </c>
      <c r="W1305" s="80">
        <f t="shared" si="240"/>
        <v>0</v>
      </c>
      <c r="X1305" s="80">
        <f t="shared" si="241"/>
        <v>-1.1463324983223094E-16</v>
      </c>
      <c r="Y1305" s="4">
        <f t="shared" si="211"/>
        <v>13.009999999999998</v>
      </c>
      <c r="Z1305" s="4">
        <f t="shared" si="212"/>
        <v>3.8400236127508851</v>
      </c>
      <c r="AA1305" s="64">
        <f t="shared" si="242"/>
        <v>2213.6950000000002</v>
      </c>
      <c r="AB1305" s="81">
        <f t="shared" si="243"/>
        <v>288.00171949999998</v>
      </c>
      <c r="AC1305">
        <f t="shared" si="244"/>
        <v>1.0000001786666988</v>
      </c>
      <c r="AD1305" s="49">
        <f t="shared" si="213"/>
        <v>1152.0068779999999</v>
      </c>
      <c r="AE1305" s="3">
        <f t="shared" si="214"/>
        <v>30000</v>
      </c>
      <c r="AF1305" s="3">
        <f t="shared" si="215"/>
        <v>100000</v>
      </c>
      <c r="AG1305" s="2">
        <f t="shared" si="216"/>
        <v>0</v>
      </c>
      <c r="AH1305" s="49">
        <f t="shared" si="217"/>
        <v>0</v>
      </c>
      <c r="AI1305" s="49">
        <f t="shared" si="218"/>
        <v>2840.0336360810056</v>
      </c>
      <c r="AJ1305" s="27" cm="1">
        <f t="array" ref="AJ1305">INDEX(Archetypes!Q$8:Q$16,$G1305)</f>
        <v>1022</v>
      </c>
      <c r="AK1305" s="27" cm="1">
        <f t="array" ref="AK1305">INDEX(Archetypes!R$8:R$16,$G1305)</f>
        <v>1039</v>
      </c>
      <c r="AL1305" s="27" cm="1">
        <f t="array" ref="AL1305">INDEX(Archetypes!S$8:S$16,$G1305)</f>
        <v>1139</v>
      </c>
      <c r="AM1305" s="5">
        <f t="shared" si="245"/>
        <v>1039</v>
      </c>
      <c r="AN1305" s="5">
        <f t="shared" si="219"/>
        <v>4156</v>
      </c>
      <c r="AO1305" s="49">
        <f t="shared" si="220"/>
        <v>22767.040514081007</v>
      </c>
      <c r="AP1305" s="61" cm="1">
        <f t="array" ref="AP1305">INDEX(Archetypes!$K$8:$N$16,$G1305,$I$2+1+2*$H$2)</f>
        <v>10895</v>
      </c>
      <c r="AQ1305" s="41" cm="1">
        <f t="array" ref="AQ1305">INDEX(Archetypes!$O$8:$P$16,$G1305,$AB$2)</f>
        <v>50</v>
      </c>
      <c r="AR1305" s="4">
        <f t="shared" si="221"/>
        <v>12.348800000000001</v>
      </c>
      <c r="AS1305" s="5">
        <f t="shared" si="222"/>
        <v>926.16</v>
      </c>
      <c r="AT1305" s="8">
        <f t="shared" si="223"/>
        <v>681</v>
      </c>
      <c r="AU1305">
        <f t="shared" si="224"/>
        <v>1.0000000000000002</v>
      </c>
      <c r="AV1305" s="49">
        <f t="shared" si="225"/>
        <v>3704.64</v>
      </c>
      <c r="AW1305" s="49">
        <f t="shared" si="226"/>
        <v>0</v>
      </c>
      <c r="AX1305" s="61">
        <f t="shared" si="227"/>
        <v>2116.5720271634555</v>
      </c>
      <c r="AY1305" s="27" cm="1">
        <f t="array" ref="AY1305">INDEX(Archetypes!T$8:T$16,$G1305)</f>
        <v>1012</v>
      </c>
      <c r="AZ1305" s="27" cm="1">
        <f t="array" ref="AZ1305">INDEX(Archetypes!U$8:U$16,$G1305)</f>
        <v>1497</v>
      </c>
      <c r="BA1305" s="27" cm="1">
        <f t="array" ref="BA1305">INDEX(Archetypes!V$8:V$16,$G1305)</f>
        <v>1668</v>
      </c>
      <c r="BB1305" s="5">
        <f t="shared" si="246"/>
        <v>1497</v>
      </c>
      <c r="BC1305" s="5">
        <f t="shared" si="228"/>
        <v>5988</v>
      </c>
      <c r="BD1305" s="60">
        <f t="shared" si="229"/>
        <v>22704.212027163456</v>
      </c>
      <c r="BE1305" s="28">
        <f t="shared" si="230"/>
        <v>-62.828486917551345</v>
      </c>
      <c r="BF1305" s="75">
        <f t="shared" si="231"/>
        <v>1.8146100654000004</v>
      </c>
      <c r="BG1305" s="75">
        <f t="shared" si="232"/>
        <v>6.3741599999999998</v>
      </c>
      <c r="BH1305" s="11">
        <f t="shared" si="203"/>
        <v>22767.040514081007</v>
      </c>
      <c r="BI1305" s="95">
        <f t="shared" si="204"/>
        <v>4</v>
      </c>
      <c r="BJ1305" t="b">
        <f t="shared" si="205"/>
        <v>1</v>
      </c>
      <c r="BK1305" s="43">
        <v>-4425.8839266374562</v>
      </c>
      <c r="BL1305" s="37">
        <f t="shared" si="233"/>
        <v>4363.0554397199048</v>
      </c>
    </row>
    <row r="1306" spans="1:64" x14ac:dyDescent="0.35">
      <c r="A1306" s="3">
        <v>7500</v>
      </c>
      <c r="D1306" s="6">
        <v>105</v>
      </c>
      <c r="E1306" s="6"/>
      <c r="F1306" s="6">
        <f t="shared" si="206"/>
        <v>175</v>
      </c>
      <c r="G1306" s="7">
        <v>5</v>
      </c>
      <c r="H1306" s="79" cm="1">
        <f t="array" ref="H1306">INDEX(Archetypes!$F$8:$F$16,$G1306)</f>
        <v>213.7</v>
      </c>
      <c r="I1306" s="7">
        <f t="shared" si="207"/>
        <v>1</v>
      </c>
      <c r="J1306" s="27" cm="1">
        <f t="array" ref="J1306">INDEX(Archetypes!$G$8:$H$16,$G1306,($H$2+1))+$N$2</f>
        <v>16092</v>
      </c>
      <c r="K1306" s="41" cm="1">
        <f t="array" ref="K1306">INDEX(Archetypes!$J$8:$J$16,$G1306)</f>
        <v>3.3130000000000002</v>
      </c>
      <c r="L1306" s="24" cm="1">
        <f t="array" ref="L1306">INDEX(Archetypes!$I$8:$I$16,$G1306)</f>
        <v>65.243478260869566</v>
      </c>
      <c r="M1306" s="41">
        <f t="shared" si="234"/>
        <v>31.693000000000001</v>
      </c>
      <c r="N1306" s="84">
        <f t="shared" si="208"/>
        <v>0.4857650273224044</v>
      </c>
      <c r="O1306" s="41">
        <f t="shared" si="209"/>
        <v>31.693000000000001</v>
      </c>
      <c r="P1306" s="64">
        <f t="shared" ref="P1306:P1369" si="247">E$2*MIN(O1306/O$2,Q$2)</f>
        <v>4.527571428571429</v>
      </c>
      <c r="Q1306" s="80">
        <f t="shared" si="235"/>
        <v>4.527571428571429</v>
      </c>
      <c r="R1306" s="80">
        <f t="shared" si="236"/>
        <v>0</v>
      </c>
      <c r="S1306" s="64">
        <f t="shared" si="237"/>
        <v>31.693000000000005</v>
      </c>
      <c r="T1306" s="64">
        <f t="shared" si="210"/>
        <v>0</v>
      </c>
      <c r="U1306" s="64">
        <f t="shared" si="238"/>
        <v>-3.5527136788005009E-15</v>
      </c>
      <c r="V1306" s="80">
        <f t="shared" si="239"/>
        <v>1.0000000000000002</v>
      </c>
      <c r="W1306" s="80">
        <f t="shared" si="240"/>
        <v>0</v>
      </c>
      <c r="X1306" s="80">
        <f t="shared" si="241"/>
        <v>-1.1209774015714829E-16</v>
      </c>
      <c r="Y1306" s="4">
        <f t="shared" si="211"/>
        <v>13.009999999999998</v>
      </c>
      <c r="Z1306" s="4">
        <f t="shared" si="212"/>
        <v>3.9269544219740409</v>
      </c>
      <c r="AA1306" s="64">
        <f t="shared" si="242"/>
        <v>2263.8090000000002</v>
      </c>
      <c r="AB1306" s="81">
        <f t="shared" si="243"/>
        <v>294.52155089999997</v>
      </c>
      <c r="AC1306">
        <f t="shared" si="244"/>
        <v>1.0000001044000109</v>
      </c>
      <c r="AD1306" s="49">
        <f t="shared" si="213"/>
        <v>1178.0862035999999</v>
      </c>
      <c r="AE1306" s="3">
        <f t="shared" si="214"/>
        <v>30000</v>
      </c>
      <c r="AF1306" s="3">
        <f t="shared" si="215"/>
        <v>100000</v>
      </c>
      <c r="AG1306" s="2">
        <f t="shared" si="216"/>
        <v>0</v>
      </c>
      <c r="AH1306" s="49">
        <f t="shared" si="217"/>
        <v>0</v>
      </c>
      <c r="AI1306" s="49">
        <f t="shared" si="218"/>
        <v>3126.1933970733662</v>
      </c>
      <c r="AJ1306" s="27" cm="1">
        <f t="array" ref="AJ1306">INDEX(Archetypes!Q$8:Q$16,$G1306)</f>
        <v>1022</v>
      </c>
      <c r="AK1306" s="27" cm="1">
        <f t="array" ref="AK1306">INDEX(Archetypes!R$8:R$16,$G1306)</f>
        <v>1039</v>
      </c>
      <c r="AL1306" s="27" cm="1">
        <f t="array" ref="AL1306">INDEX(Archetypes!S$8:S$16,$G1306)</f>
        <v>1139</v>
      </c>
      <c r="AM1306" s="5">
        <f t="shared" si="245"/>
        <v>1039</v>
      </c>
      <c r="AN1306" s="5">
        <f t="shared" si="219"/>
        <v>4156</v>
      </c>
      <c r="AO1306" s="49">
        <f t="shared" si="220"/>
        <v>24552.279600673366</v>
      </c>
      <c r="AP1306" s="61" cm="1">
        <f t="array" ref="AP1306">INDEX(Archetypes!$K$8:$N$16,$G1306,$I$2+1+2*$H$2)</f>
        <v>12073</v>
      </c>
      <c r="AQ1306" s="41" cm="1">
        <f t="array" ref="AQ1306">INDEX(Archetypes!$O$8:$P$16,$G1306,$AB$2)</f>
        <v>50</v>
      </c>
      <c r="AR1306" s="4">
        <f t="shared" si="221"/>
        <v>12.348800000000001</v>
      </c>
      <c r="AS1306" s="5">
        <f t="shared" si="222"/>
        <v>926.16</v>
      </c>
      <c r="AT1306" s="8">
        <f t="shared" si="223"/>
        <v>681</v>
      </c>
      <c r="AU1306">
        <f t="shared" si="224"/>
        <v>1.0000000000000002</v>
      </c>
      <c r="AV1306" s="49">
        <f t="shared" si="225"/>
        <v>3704.64</v>
      </c>
      <c r="AW1306" s="49">
        <f t="shared" si="226"/>
        <v>0</v>
      </c>
      <c r="AX1306" s="61">
        <f t="shared" si="227"/>
        <v>2345.4221279434969</v>
      </c>
      <c r="AY1306" s="27" cm="1">
        <f t="array" ref="AY1306">INDEX(Archetypes!T$8:T$16,$G1306)</f>
        <v>1012</v>
      </c>
      <c r="AZ1306" s="27" cm="1">
        <f t="array" ref="AZ1306">INDEX(Archetypes!U$8:U$16,$G1306)</f>
        <v>1497</v>
      </c>
      <c r="BA1306" s="27" cm="1">
        <f t="array" ref="BA1306">INDEX(Archetypes!V$8:V$16,$G1306)</f>
        <v>1668</v>
      </c>
      <c r="BB1306" s="5">
        <f t="shared" si="246"/>
        <v>1497</v>
      </c>
      <c r="BC1306" s="5">
        <f t="shared" si="228"/>
        <v>5988</v>
      </c>
      <c r="BD1306" s="60">
        <f t="shared" si="229"/>
        <v>24111.062127943496</v>
      </c>
      <c r="BE1306" s="28">
        <f t="shared" si="230"/>
        <v>-441.21747272986977</v>
      </c>
      <c r="BF1306" s="75">
        <f t="shared" si="231"/>
        <v>1.8556895134800004</v>
      </c>
      <c r="BG1306" s="75">
        <f t="shared" si="232"/>
        <v>6.3741599999999998</v>
      </c>
      <c r="BH1306" s="11">
        <f t="shared" si="203"/>
        <v>22767.040514081007</v>
      </c>
      <c r="BI1306" s="95">
        <f t="shared" si="204"/>
        <v>4</v>
      </c>
      <c r="BJ1306" t="b">
        <f t="shared" si="205"/>
        <v>0</v>
      </c>
      <c r="BK1306" s="43">
        <v>-5756.4465277097916</v>
      </c>
      <c r="BL1306" s="37">
        <f t="shared" si="233"/>
        <v>5315.2290549799218</v>
      </c>
    </row>
    <row r="1307" spans="1:64" x14ac:dyDescent="0.35">
      <c r="A1307" s="3">
        <v>7500</v>
      </c>
      <c r="D1307" s="6">
        <v>105</v>
      </c>
      <c r="E1307" s="6"/>
      <c r="F1307" s="6">
        <f t="shared" si="206"/>
        <v>175</v>
      </c>
      <c r="G1307" s="7">
        <v>6</v>
      </c>
      <c r="H1307" s="79" cm="1">
        <f t="array" ref="H1307">INDEX(Archetypes!$F$8:$F$16,$G1307)</f>
        <v>239.1</v>
      </c>
      <c r="I1307" s="7">
        <f t="shared" si="207"/>
        <v>1</v>
      </c>
      <c r="J1307" s="27" cm="1">
        <f t="array" ref="J1307">INDEX(Archetypes!$G$8:$H$16,$G1307,($H$2+1))+$N$2</f>
        <v>18581</v>
      </c>
      <c r="K1307" s="41" cm="1">
        <f t="array" ref="K1307">INDEX(Archetypes!$J$8:$J$16,$G1307)</f>
        <v>3.327</v>
      </c>
      <c r="L1307" s="24" cm="1">
        <f t="array" ref="L1307">INDEX(Archetypes!$I$8:$I$16,$G1307)</f>
        <v>72.380645161290317</v>
      </c>
      <c r="M1307" s="41">
        <f t="shared" si="234"/>
        <v>31.56</v>
      </c>
      <c r="N1307" s="84">
        <f t="shared" si="208"/>
        <v>0.43602816650325343</v>
      </c>
      <c r="O1307" s="41">
        <f t="shared" si="209"/>
        <v>31.56</v>
      </c>
      <c r="P1307" s="64">
        <f t="shared" si="247"/>
        <v>4.508571428571428</v>
      </c>
      <c r="Q1307" s="80">
        <f t="shared" si="235"/>
        <v>4.508571428571428</v>
      </c>
      <c r="R1307" s="80">
        <f t="shared" si="236"/>
        <v>0</v>
      </c>
      <c r="S1307" s="64">
        <f t="shared" si="237"/>
        <v>31.559999999999995</v>
      </c>
      <c r="T1307" s="64">
        <f t="shared" si="210"/>
        <v>0</v>
      </c>
      <c r="U1307" s="64">
        <f t="shared" si="238"/>
        <v>3.5527136788005009E-15</v>
      </c>
      <c r="V1307" s="80">
        <f t="shared" si="239"/>
        <v>0.99999999999999989</v>
      </c>
      <c r="W1307" s="80">
        <f t="shared" si="240"/>
        <v>0</v>
      </c>
      <c r="X1307" s="80">
        <f t="shared" si="241"/>
        <v>1.1257014191383084E-16</v>
      </c>
      <c r="Y1307" s="4">
        <f t="shared" si="211"/>
        <v>13.010000000000003</v>
      </c>
      <c r="Z1307" s="4">
        <f t="shared" si="212"/>
        <v>3.9104298166516394</v>
      </c>
      <c r="AA1307" s="64">
        <f t="shared" si="242"/>
        <v>2254.2829999999999</v>
      </c>
      <c r="AB1307" s="81">
        <f t="shared" si="243"/>
        <v>293.28221830000007</v>
      </c>
      <c r="AC1307">
        <f t="shared" si="244"/>
        <v>1.0000000612000037</v>
      </c>
      <c r="AD1307" s="49">
        <f t="shared" si="213"/>
        <v>1173.1288732000003</v>
      </c>
      <c r="AE1307" s="3">
        <f t="shared" si="214"/>
        <v>30000</v>
      </c>
      <c r="AF1307" s="3">
        <f t="shared" si="215"/>
        <v>100000</v>
      </c>
      <c r="AG1307" s="2">
        <f t="shared" si="216"/>
        <v>0</v>
      </c>
      <c r="AH1307" s="49">
        <f t="shared" si="217"/>
        <v>0</v>
      </c>
      <c r="AI1307" s="49">
        <f t="shared" si="218"/>
        <v>3609.7315132376475</v>
      </c>
      <c r="AJ1307" s="27" cm="1">
        <f t="array" ref="AJ1307">INDEX(Archetypes!Q$8:Q$16,$G1307)</f>
        <v>1022</v>
      </c>
      <c r="AK1307" s="27" cm="1">
        <f t="array" ref="AK1307">INDEX(Archetypes!R$8:R$16,$G1307)</f>
        <v>1039</v>
      </c>
      <c r="AL1307" s="27" cm="1">
        <f t="array" ref="AL1307">INDEX(Archetypes!S$8:S$16,$G1307)</f>
        <v>1139</v>
      </c>
      <c r="AM1307" s="5">
        <f t="shared" si="245"/>
        <v>1039</v>
      </c>
      <c r="AN1307" s="5">
        <f t="shared" si="219"/>
        <v>4156</v>
      </c>
      <c r="AO1307" s="49">
        <f t="shared" si="220"/>
        <v>27519.860386437646</v>
      </c>
      <c r="AP1307" s="61" cm="1">
        <f t="array" ref="AP1307">INDEX(Archetypes!$K$8:$N$16,$G1307,$I$2+1+2*$H$2)</f>
        <v>14065</v>
      </c>
      <c r="AQ1307" s="41" cm="1">
        <f t="array" ref="AQ1307">INDEX(Archetypes!$O$8:$P$16,$G1307,$AB$2)</f>
        <v>50</v>
      </c>
      <c r="AR1307" s="4">
        <f t="shared" si="221"/>
        <v>12.348800000000001</v>
      </c>
      <c r="AS1307" s="5">
        <f t="shared" si="222"/>
        <v>926.16</v>
      </c>
      <c r="AT1307" s="8">
        <f t="shared" si="223"/>
        <v>681</v>
      </c>
      <c r="AU1307">
        <f t="shared" si="224"/>
        <v>1.0000000000000002</v>
      </c>
      <c r="AV1307" s="49">
        <f t="shared" si="225"/>
        <v>3704.64</v>
      </c>
      <c r="AW1307" s="49">
        <f t="shared" si="226"/>
        <v>0</v>
      </c>
      <c r="AX1307" s="61">
        <f t="shared" si="227"/>
        <v>2732.408036902616</v>
      </c>
      <c r="AY1307" s="27" cm="1">
        <f t="array" ref="AY1307">INDEX(Archetypes!T$8:T$16,$G1307)</f>
        <v>1012</v>
      </c>
      <c r="AZ1307" s="27" cm="1">
        <f t="array" ref="AZ1307">INDEX(Archetypes!U$8:U$16,$G1307)</f>
        <v>1497</v>
      </c>
      <c r="BA1307" s="27" cm="1">
        <f t="array" ref="BA1307">INDEX(Archetypes!V$8:V$16,$G1307)</f>
        <v>1668</v>
      </c>
      <c r="BB1307" s="5">
        <f t="shared" si="246"/>
        <v>1497</v>
      </c>
      <c r="BC1307" s="5">
        <f t="shared" si="228"/>
        <v>5988</v>
      </c>
      <c r="BD1307" s="60">
        <f t="shared" si="229"/>
        <v>26490.048036902615</v>
      </c>
      <c r="BE1307" s="28">
        <f t="shared" si="230"/>
        <v>-1029.8123495350301</v>
      </c>
      <c r="BF1307" s="75">
        <f t="shared" si="231"/>
        <v>1.8478808607599999</v>
      </c>
      <c r="BG1307" s="75">
        <f t="shared" si="232"/>
        <v>6.3741599999999998</v>
      </c>
      <c r="BH1307" s="11">
        <f t="shared" ref="BH1307:BH1370" si="248">_xlfn.MINIFS($AO$1236:$AO$1822,$A$1236:$A$1822,$A1307,$D$1236:$D$1822,$D1307)</f>
        <v>22767.040514081007</v>
      </c>
      <c r="BI1307" s="95">
        <f t="shared" ref="BI1307:BI1370" si="249">INDEX($G$1236:$G$1822,MATCH(BH1307,$AO$1236:$AO$1822,0))</f>
        <v>4</v>
      </c>
      <c r="BJ1307" t="b">
        <f t="shared" ref="BJ1307:BJ1370" si="250">BH1307=AO1307</f>
        <v>0</v>
      </c>
      <c r="BK1307" s="43">
        <v>-7908.6188889695186</v>
      </c>
      <c r="BL1307" s="37">
        <f t="shared" si="233"/>
        <v>6878.8065394344885</v>
      </c>
    </row>
    <row r="1308" spans="1:64" x14ac:dyDescent="0.35">
      <c r="A1308" s="3">
        <v>7500</v>
      </c>
      <c r="D1308" s="6">
        <v>105</v>
      </c>
      <c r="E1308" s="6"/>
      <c r="F1308" s="6">
        <f t="shared" si="206"/>
        <v>175</v>
      </c>
      <c r="G1308" s="7">
        <v>7</v>
      </c>
      <c r="H1308" s="79" cm="1">
        <f t="array" ref="H1308">INDEX(Archetypes!$F$8:$F$16,$G1308)</f>
        <v>262.60000000000002</v>
      </c>
      <c r="I1308" s="7">
        <f t="shared" si="207"/>
        <v>1</v>
      </c>
      <c r="J1308" s="27" cm="1">
        <f t="array" ref="J1308">INDEX(Archetypes!$G$8:$H$16,$G1308,($H$2+1))+$N$2</f>
        <v>22881</v>
      </c>
      <c r="K1308" s="41" cm="1">
        <f t="array" ref="K1308">INDEX(Archetypes!$J$8:$J$16,$G1308)</f>
        <v>3.2349999999999999</v>
      </c>
      <c r="L1308" s="24" cm="1">
        <f t="array" ref="L1308">INDEX(Archetypes!$I$8:$I$16,$G1308)</f>
        <v>81.644444444444446</v>
      </c>
      <c r="M1308" s="41">
        <f t="shared" si="234"/>
        <v>32.457000000000001</v>
      </c>
      <c r="N1308" s="84">
        <f t="shared" si="208"/>
        <v>0.39754082743603703</v>
      </c>
      <c r="O1308" s="41">
        <f t="shared" si="209"/>
        <v>32.457000000000001</v>
      </c>
      <c r="P1308" s="64">
        <f t="shared" si="247"/>
        <v>4.6367142857142856</v>
      </c>
      <c r="Q1308" s="80">
        <f t="shared" si="235"/>
        <v>4.6367142857142856</v>
      </c>
      <c r="R1308" s="80">
        <f t="shared" si="236"/>
        <v>0</v>
      </c>
      <c r="S1308" s="64">
        <f t="shared" si="237"/>
        <v>32.457000000000001</v>
      </c>
      <c r="T1308" s="64">
        <f t="shared" si="210"/>
        <v>0</v>
      </c>
      <c r="U1308" s="64">
        <f t="shared" si="238"/>
        <v>0</v>
      </c>
      <c r="V1308" s="80">
        <f t="shared" si="239"/>
        <v>1</v>
      </c>
      <c r="W1308" s="80">
        <f t="shared" si="240"/>
        <v>0</v>
      </c>
      <c r="X1308" s="80">
        <f t="shared" si="241"/>
        <v>0</v>
      </c>
      <c r="Y1308" s="4">
        <f t="shared" si="211"/>
        <v>13.01</v>
      </c>
      <c r="Z1308" s="4">
        <f t="shared" si="212"/>
        <v>4.0216383307573418</v>
      </c>
      <c r="AA1308" s="64">
        <f t="shared" si="242"/>
        <v>2318.393</v>
      </c>
      <c r="AB1308" s="81">
        <f t="shared" si="243"/>
        <v>301.62292930000001</v>
      </c>
      <c r="AC1308">
        <f t="shared" si="244"/>
        <v>0.99999981933336612</v>
      </c>
      <c r="AD1308" s="49">
        <f t="shared" si="213"/>
        <v>1206.4917172</v>
      </c>
      <c r="AE1308" s="3">
        <f t="shared" si="214"/>
        <v>30000</v>
      </c>
      <c r="AF1308" s="3">
        <f t="shared" si="215"/>
        <v>100000</v>
      </c>
      <c r="AG1308" s="2">
        <f t="shared" si="216"/>
        <v>0</v>
      </c>
      <c r="AH1308" s="49">
        <f t="shared" si="217"/>
        <v>0</v>
      </c>
      <c r="AI1308" s="49">
        <f t="shared" si="218"/>
        <v>4445.0926620951841</v>
      </c>
      <c r="AJ1308" s="27" cm="1">
        <f t="array" ref="AJ1308">INDEX(Archetypes!Q$8:Q$16,$G1308)</f>
        <v>1022</v>
      </c>
      <c r="AK1308" s="27" cm="1">
        <f t="array" ref="AK1308">INDEX(Archetypes!R$8:R$16,$G1308)</f>
        <v>1039</v>
      </c>
      <c r="AL1308" s="27" cm="1">
        <f t="array" ref="AL1308">INDEX(Archetypes!S$8:S$16,$G1308)</f>
        <v>1139</v>
      </c>
      <c r="AM1308" s="5">
        <f t="shared" si="245"/>
        <v>1039</v>
      </c>
      <c r="AN1308" s="5">
        <f t="shared" si="219"/>
        <v>4156</v>
      </c>
      <c r="AO1308" s="49">
        <f t="shared" si="220"/>
        <v>32688.584379295182</v>
      </c>
      <c r="AP1308" s="61" cm="1">
        <f t="array" ref="AP1308">INDEX(Archetypes!$K$8:$N$16,$G1308,$I$2+1+2*$H$2)</f>
        <v>17505</v>
      </c>
      <c r="AQ1308" s="41" cm="1">
        <f t="array" ref="AQ1308">INDEX(Archetypes!$O$8:$P$16,$G1308,$AB$2)</f>
        <v>50</v>
      </c>
      <c r="AR1308" s="4">
        <f t="shared" si="221"/>
        <v>12.348800000000001</v>
      </c>
      <c r="AS1308" s="5">
        <f t="shared" si="222"/>
        <v>926.16</v>
      </c>
      <c r="AT1308" s="8">
        <f t="shared" si="223"/>
        <v>681</v>
      </c>
      <c r="AU1308">
        <f t="shared" si="224"/>
        <v>1.0000000000000002</v>
      </c>
      <c r="AV1308" s="49">
        <f t="shared" si="225"/>
        <v>3704.64</v>
      </c>
      <c r="AW1308" s="49">
        <f t="shared" si="226"/>
        <v>0</v>
      </c>
      <c r="AX1308" s="61">
        <f t="shared" si="227"/>
        <v>3400.6969559886452</v>
      </c>
      <c r="AY1308" s="27" cm="1">
        <f t="array" ref="AY1308">INDEX(Archetypes!T$8:T$16,$G1308)</f>
        <v>1012</v>
      </c>
      <c r="AZ1308" s="27" cm="1">
        <f t="array" ref="AZ1308">INDEX(Archetypes!U$8:U$16,$G1308)</f>
        <v>1497</v>
      </c>
      <c r="BA1308" s="27" cm="1">
        <f t="array" ref="BA1308">INDEX(Archetypes!V$8:V$16,$G1308)</f>
        <v>1668</v>
      </c>
      <c r="BB1308" s="5">
        <f t="shared" si="246"/>
        <v>1497</v>
      </c>
      <c r="BC1308" s="5">
        <f t="shared" si="228"/>
        <v>5988</v>
      </c>
      <c r="BD1308" s="60">
        <f t="shared" si="229"/>
        <v>30598.336955988645</v>
      </c>
      <c r="BE1308" s="28">
        <f t="shared" si="230"/>
        <v>-2090.2474233065368</v>
      </c>
      <c r="BF1308" s="75">
        <f t="shared" si="231"/>
        <v>1.90043310996</v>
      </c>
      <c r="BG1308" s="75">
        <f t="shared" si="232"/>
        <v>6.3741599999999998</v>
      </c>
      <c r="BH1308" s="11">
        <f t="shared" si="248"/>
        <v>22767.040514081007</v>
      </c>
      <c r="BI1308" s="95">
        <f t="shared" si="249"/>
        <v>4</v>
      </c>
      <c r="BJ1308" t="b">
        <f t="shared" si="250"/>
        <v>0</v>
      </c>
      <c r="BK1308" s="43">
        <v>-11710.851845025987</v>
      </c>
      <c r="BL1308" s="37">
        <f t="shared" si="233"/>
        <v>9620.6044217194503</v>
      </c>
    </row>
    <row r="1309" spans="1:64" x14ac:dyDescent="0.35">
      <c r="A1309" s="3">
        <v>7500</v>
      </c>
      <c r="D1309" s="6">
        <v>105</v>
      </c>
      <c r="E1309" s="6"/>
      <c r="F1309" s="6">
        <f t="shared" si="206"/>
        <v>175</v>
      </c>
      <c r="G1309" s="7">
        <v>8</v>
      </c>
      <c r="H1309" s="79" cm="1">
        <f t="array" ref="H1309">INDEX(Archetypes!$F$8:$F$16,$G1309)</f>
        <v>285.8</v>
      </c>
      <c r="I1309" s="7">
        <f t="shared" si="207"/>
        <v>1</v>
      </c>
      <c r="J1309" s="27" cm="1">
        <f t="array" ref="J1309">INDEX(Archetypes!$G$8:$H$16,$G1309,($H$2+1))+$N$2</f>
        <v>26124</v>
      </c>
      <c r="K1309" s="41" cm="1">
        <f t="array" ref="K1309">INDEX(Archetypes!$J$8:$J$16,$G1309)</f>
        <v>3.2210000000000001</v>
      </c>
      <c r="L1309" s="24" cm="1">
        <f t="array" ref="L1309">INDEX(Archetypes!$I$8:$I$16,$G1309)</f>
        <v>90.076000000000008</v>
      </c>
      <c r="M1309" s="41">
        <f t="shared" si="234"/>
        <v>32.598999999999997</v>
      </c>
      <c r="N1309" s="84">
        <f t="shared" si="208"/>
        <v>0.36190550202051597</v>
      </c>
      <c r="O1309" s="41">
        <f t="shared" si="209"/>
        <v>32.598999999999997</v>
      </c>
      <c r="P1309" s="64">
        <f t="shared" si="247"/>
        <v>4.6569999999999991</v>
      </c>
      <c r="Q1309" s="80">
        <f t="shared" si="235"/>
        <v>4.6569999999999991</v>
      </c>
      <c r="R1309" s="80">
        <f t="shared" si="236"/>
        <v>0</v>
      </c>
      <c r="S1309" s="64">
        <f t="shared" si="237"/>
        <v>32.598999999999997</v>
      </c>
      <c r="T1309" s="64">
        <f t="shared" si="210"/>
        <v>0</v>
      </c>
      <c r="U1309" s="64">
        <f t="shared" si="238"/>
        <v>0</v>
      </c>
      <c r="V1309" s="80">
        <f t="shared" si="239"/>
        <v>1</v>
      </c>
      <c r="W1309" s="80">
        <f t="shared" si="240"/>
        <v>0</v>
      </c>
      <c r="X1309" s="80">
        <f t="shared" si="241"/>
        <v>0</v>
      </c>
      <c r="Y1309" s="4">
        <f t="shared" si="211"/>
        <v>13.01</v>
      </c>
      <c r="Z1309" s="4">
        <f t="shared" si="212"/>
        <v>4.0391182862465067</v>
      </c>
      <c r="AA1309" s="64">
        <f t="shared" si="242"/>
        <v>2328.4690000000001</v>
      </c>
      <c r="AB1309" s="81">
        <f t="shared" si="243"/>
        <v>302.93381690000001</v>
      </c>
      <c r="AC1309">
        <f t="shared" si="244"/>
        <v>1.0000001801333656</v>
      </c>
      <c r="AD1309" s="49">
        <f t="shared" si="213"/>
        <v>1211.7352676</v>
      </c>
      <c r="AE1309" s="3">
        <f t="shared" si="214"/>
        <v>30000</v>
      </c>
      <c r="AF1309" s="3">
        <f t="shared" si="215"/>
        <v>100000</v>
      </c>
      <c r="AG1309" s="2">
        <f t="shared" si="216"/>
        <v>0</v>
      </c>
      <c r="AH1309" s="49">
        <f t="shared" si="217"/>
        <v>0</v>
      </c>
      <c r="AI1309" s="49">
        <f t="shared" si="218"/>
        <v>5075.110384361461</v>
      </c>
      <c r="AJ1309" s="27" cm="1">
        <f t="array" ref="AJ1309">INDEX(Archetypes!Q$8:Q$16,$G1309)</f>
        <v>1022</v>
      </c>
      <c r="AK1309" s="27" cm="1">
        <f t="array" ref="AK1309">INDEX(Archetypes!R$8:R$16,$G1309)</f>
        <v>1039</v>
      </c>
      <c r="AL1309" s="27" cm="1">
        <f t="array" ref="AL1309">INDEX(Archetypes!S$8:S$16,$G1309)</f>
        <v>1139</v>
      </c>
      <c r="AM1309" s="5">
        <f t="shared" si="245"/>
        <v>1039</v>
      </c>
      <c r="AN1309" s="5">
        <f t="shared" si="219"/>
        <v>4156</v>
      </c>
      <c r="AO1309" s="49">
        <f t="shared" si="220"/>
        <v>36566.845651961463</v>
      </c>
      <c r="AP1309" s="61" cm="1">
        <f t="array" ref="AP1309">INDEX(Archetypes!$K$8:$N$16,$G1309,$I$2+1+2*$H$2)</f>
        <v>20099</v>
      </c>
      <c r="AQ1309" s="41" cm="1">
        <f t="array" ref="AQ1309">INDEX(Archetypes!$O$8:$P$16,$G1309,$AB$2)</f>
        <v>50</v>
      </c>
      <c r="AR1309" s="4">
        <f t="shared" si="221"/>
        <v>12.348800000000001</v>
      </c>
      <c r="AS1309" s="5">
        <f t="shared" si="222"/>
        <v>926.16</v>
      </c>
      <c r="AT1309" s="8">
        <f t="shared" si="223"/>
        <v>681</v>
      </c>
      <c r="AU1309">
        <f t="shared" si="224"/>
        <v>1.0000000000000002</v>
      </c>
      <c r="AV1309" s="49">
        <f t="shared" si="225"/>
        <v>3704.64</v>
      </c>
      <c r="AW1309" s="49">
        <f t="shared" si="226"/>
        <v>0</v>
      </c>
      <c r="AX1309" s="61">
        <f t="shared" si="227"/>
        <v>3904.6334257878193</v>
      </c>
      <c r="AY1309" s="27" cm="1">
        <f t="array" ref="AY1309">INDEX(Archetypes!T$8:T$16,$G1309)</f>
        <v>1012</v>
      </c>
      <c r="AZ1309" s="27" cm="1">
        <f t="array" ref="AZ1309">INDEX(Archetypes!U$8:U$16,$G1309)</f>
        <v>1497</v>
      </c>
      <c r="BA1309" s="27" cm="1">
        <f t="array" ref="BA1309">INDEX(Archetypes!V$8:V$16,$G1309)</f>
        <v>1668</v>
      </c>
      <c r="BB1309" s="5">
        <f t="shared" si="246"/>
        <v>1497</v>
      </c>
      <c r="BC1309" s="5">
        <f t="shared" si="228"/>
        <v>5988</v>
      </c>
      <c r="BD1309" s="60">
        <f t="shared" si="229"/>
        <v>33696.273425787818</v>
      </c>
      <c r="BE1309" s="28">
        <f t="shared" si="230"/>
        <v>-2870.5722261736446</v>
      </c>
      <c r="BF1309" s="75">
        <f t="shared" si="231"/>
        <v>1.9086926086800002</v>
      </c>
      <c r="BG1309" s="75">
        <f t="shared" si="232"/>
        <v>6.3741599999999998</v>
      </c>
      <c r="BH1309" s="11">
        <f t="shared" si="248"/>
        <v>22767.040514081007</v>
      </c>
      <c r="BI1309" s="95">
        <f t="shared" si="249"/>
        <v>4</v>
      </c>
      <c r="BJ1309" t="b">
        <f t="shared" si="250"/>
        <v>0</v>
      </c>
      <c r="BK1309" s="43">
        <v>-14537.651920865261</v>
      </c>
      <c r="BL1309" s="37">
        <f t="shared" si="233"/>
        <v>11667.079694691616</v>
      </c>
    </row>
    <row r="1310" spans="1:64" x14ac:dyDescent="0.35">
      <c r="A1310" s="3">
        <v>7500</v>
      </c>
      <c r="D1310" s="6">
        <v>105</v>
      </c>
      <c r="E1310" s="6"/>
      <c r="F1310" s="6">
        <f t="shared" si="206"/>
        <v>175</v>
      </c>
      <c r="G1310" s="7">
        <v>9</v>
      </c>
      <c r="H1310" s="79" cm="1">
        <f t="array" ref="H1310">INDEX(Archetypes!$F$8:$F$16,$G1310)</f>
        <v>312.60000000000002</v>
      </c>
      <c r="I1310" s="7">
        <f t="shared" si="207"/>
        <v>1</v>
      </c>
      <c r="J1310" s="27" cm="1">
        <f t="array" ref="J1310">INDEX(Archetypes!$G$8:$H$16,$G1310,($H$2+1))+$N$2</f>
        <v>27151</v>
      </c>
      <c r="K1310" s="41" cm="1">
        <f t="array" ref="K1310">INDEX(Archetypes!$J$8:$J$16,$G1310)</f>
        <v>3.1960000000000002</v>
      </c>
      <c r="L1310" s="24" cm="1">
        <f t="array" ref="L1310">INDEX(Archetypes!$I$8:$I$16,$G1310)</f>
        <v>98.868750000000006</v>
      </c>
      <c r="M1310" s="41">
        <f t="shared" si="234"/>
        <v>32.853999999999999</v>
      </c>
      <c r="N1310" s="84">
        <f t="shared" si="208"/>
        <v>0.3322991339528415</v>
      </c>
      <c r="O1310" s="41">
        <f t="shared" si="209"/>
        <v>32.853999999999999</v>
      </c>
      <c r="P1310" s="64">
        <f t="shared" si="247"/>
        <v>4.6934285714285711</v>
      </c>
      <c r="Q1310" s="80">
        <f t="shared" si="235"/>
        <v>4.6934285714285711</v>
      </c>
      <c r="R1310" s="80">
        <f t="shared" si="236"/>
        <v>0</v>
      </c>
      <c r="S1310" s="64">
        <f t="shared" si="237"/>
        <v>32.853999999999999</v>
      </c>
      <c r="T1310" s="64">
        <f t="shared" si="210"/>
        <v>0</v>
      </c>
      <c r="U1310" s="64">
        <f t="shared" si="238"/>
        <v>0</v>
      </c>
      <c r="V1310" s="80">
        <f t="shared" si="239"/>
        <v>1</v>
      </c>
      <c r="W1310" s="80">
        <f t="shared" si="240"/>
        <v>0</v>
      </c>
      <c r="X1310" s="80">
        <f t="shared" si="241"/>
        <v>0</v>
      </c>
      <c r="Y1310" s="4">
        <f t="shared" si="211"/>
        <v>13.01</v>
      </c>
      <c r="Z1310" s="4">
        <f t="shared" si="212"/>
        <v>4.0707133917396741</v>
      </c>
      <c r="AA1310" s="64">
        <f t="shared" si="242"/>
        <v>2346.683</v>
      </c>
      <c r="AB1310" s="81">
        <f t="shared" si="243"/>
        <v>305.30345829999999</v>
      </c>
      <c r="AC1310">
        <f t="shared" si="244"/>
        <v>1.000000150933356</v>
      </c>
      <c r="AD1310" s="49">
        <f t="shared" si="213"/>
        <v>1221.2138332</v>
      </c>
      <c r="AE1310" s="3">
        <f t="shared" si="214"/>
        <v>30000</v>
      </c>
      <c r="AF1310" s="3">
        <f t="shared" si="215"/>
        <v>100000</v>
      </c>
      <c r="AG1310" s="2">
        <f t="shared" si="216"/>
        <v>0</v>
      </c>
      <c r="AH1310" s="49">
        <f t="shared" si="217"/>
        <v>0</v>
      </c>
      <c r="AI1310" s="49">
        <f t="shared" si="218"/>
        <v>5274.6257099141794</v>
      </c>
      <c r="AJ1310" s="27" cm="1">
        <f t="array" ref="AJ1310">INDEX(Archetypes!Q$8:Q$16,$G1310)</f>
        <v>1022</v>
      </c>
      <c r="AK1310" s="27" cm="1">
        <f t="array" ref="AK1310">INDEX(Archetypes!R$8:R$16,$G1310)</f>
        <v>1039</v>
      </c>
      <c r="AL1310" s="27" cm="1">
        <f t="array" ref="AL1310">INDEX(Archetypes!S$8:S$16,$G1310)</f>
        <v>1139</v>
      </c>
      <c r="AM1310" s="5">
        <f t="shared" si="245"/>
        <v>1039</v>
      </c>
      <c r="AN1310" s="5">
        <f t="shared" si="219"/>
        <v>4156</v>
      </c>
      <c r="AO1310" s="49">
        <f t="shared" si="220"/>
        <v>37802.839543114176</v>
      </c>
      <c r="AP1310" s="61" cm="1">
        <f t="array" ref="AP1310">INDEX(Archetypes!$K$8:$N$16,$G1310,$I$2+1+2*$H$2)</f>
        <v>20920</v>
      </c>
      <c r="AQ1310" s="41" cm="1">
        <f t="array" ref="AQ1310">INDEX(Archetypes!$O$8:$P$16,$G1310,$AB$2)</f>
        <v>50</v>
      </c>
      <c r="AR1310" s="4">
        <f t="shared" si="221"/>
        <v>12.348800000000001</v>
      </c>
      <c r="AS1310" s="5">
        <f t="shared" si="222"/>
        <v>926.16</v>
      </c>
      <c r="AT1310" s="8">
        <f t="shared" si="223"/>
        <v>681</v>
      </c>
      <c r="AU1310">
        <f t="shared" si="224"/>
        <v>1.0000000000000002</v>
      </c>
      <c r="AV1310" s="49">
        <f t="shared" si="225"/>
        <v>3704.64</v>
      </c>
      <c r="AW1310" s="49">
        <f t="shared" si="226"/>
        <v>0</v>
      </c>
      <c r="AX1310" s="61">
        <f t="shared" si="227"/>
        <v>4064.1291242092234</v>
      </c>
      <c r="AY1310" s="27" cm="1">
        <f t="array" ref="AY1310">INDEX(Archetypes!T$8:T$16,$G1310)</f>
        <v>1012</v>
      </c>
      <c r="AZ1310" s="27" cm="1">
        <f t="array" ref="AZ1310">INDEX(Archetypes!U$8:U$16,$G1310)</f>
        <v>1497</v>
      </c>
      <c r="BA1310" s="27" cm="1">
        <f t="array" ref="BA1310">INDEX(Archetypes!V$8:V$16,$G1310)</f>
        <v>1668</v>
      </c>
      <c r="BB1310" s="5">
        <f t="shared" si="246"/>
        <v>1497</v>
      </c>
      <c r="BC1310" s="5">
        <f t="shared" si="228"/>
        <v>5988</v>
      </c>
      <c r="BD1310" s="60">
        <f t="shared" si="229"/>
        <v>34676.769124209226</v>
      </c>
      <c r="BE1310" s="28">
        <f t="shared" si="230"/>
        <v>-3126.0704189049502</v>
      </c>
      <c r="BF1310" s="75">
        <f t="shared" si="231"/>
        <v>1.92362298876</v>
      </c>
      <c r="BG1310" s="75">
        <f t="shared" si="232"/>
        <v>6.3741599999999998</v>
      </c>
      <c r="BH1310" s="11">
        <f t="shared" si="248"/>
        <v>22767.040514081007</v>
      </c>
      <c r="BI1310" s="95">
        <f t="shared" si="249"/>
        <v>4</v>
      </c>
      <c r="BJ1310" t="b">
        <f t="shared" si="250"/>
        <v>0</v>
      </c>
      <c r="BK1310" s="43">
        <v>-15448.487021367226</v>
      </c>
      <c r="BL1310" s="37">
        <f t="shared" si="233"/>
        <v>12322.416602462275</v>
      </c>
    </row>
    <row r="1311" spans="1:64" x14ac:dyDescent="0.35">
      <c r="A1311" s="3">
        <v>7500</v>
      </c>
      <c r="D1311" s="6">
        <v>120</v>
      </c>
      <c r="E1311" s="6"/>
      <c r="F1311" s="6">
        <f t="shared" si="206"/>
        <v>200</v>
      </c>
      <c r="G1311" s="7">
        <v>5</v>
      </c>
      <c r="H1311" s="79" cm="1">
        <f t="array" ref="H1311">INDEX(Archetypes!$F$8:$F$16,$G1311)</f>
        <v>213.7</v>
      </c>
      <c r="I1311" s="7">
        <f t="shared" si="207"/>
        <v>1</v>
      </c>
      <c r="J1311" s="27" cm="1">
        <f t="array" ref="J1311">INDEX(Archetypes!$G$8:$H$16,$G1311,($H$2+1))+$N$2</f>
        <v>16092</v>
      </c>
      <c r="K1311" s="41" cm="1">
        <f t="array" ref="K1311">INDEX(Archetypes!$J$8:$J$16,$G1311)</f>
        <v>3.3130000000000002</v>
      </c>
      <c r="L1311" s="24" cm="1">
        <f t="array" ref="L1311">INDEX(Archetypes!$I$8:$I$16,$G1311)</f>
        <v>65.243478260869566</v>
      </c>
      <c r="M1311" s="41">
        <f t="shared" si="234"/>
        <v>36.220999999999997</v>
      </c>
      <c r="N1311" s="84">
        <f t="shared" si="208"/>
        <v>0.55516660002665597</v>
      </c>
      <c r="O1311" s="41">
        <f t="shared" si="209"/>
        <v>36.220999999999997</v>
      </c>
      <c r="P1311" s="64">
        <f t="shared" si="247"/>
        <v>5.1744285714285709</v>
      </c>
      <c r="Q1311" s="80">
        <f t="shared" si="235"/>
        <v>5.1744285714285709</v>
      </c>
      <c r="R1311" s="80">
        <f t="shared" si="236"/>
        <v>0</v>
      </c>
      <c r="S1311" s="64">
        <f t="shared" si="237"/>
        <v>36.220999999999997</v>
      </c>
      <c r="T1311" s="64">
        <f t="shared" si="210"/>
        <v>0</v>
      </c>
      <c r="U1311" s="64">
        <f t="shared" si="238"/>
        <v>0</v>
      </c>
      <c r="V1311" s="80">
        <f t="shared" si="239"/>
        <v>1</v>
      </c>
      <c r="W1311" s="80">
        <f t="shared" si="240"/>
        <v>0</v>
      </c>
      <c r="X1311" s="80">
        <f t="shared" si="241"/>
        <v>0</v>
      </c>
      <c r="Y1311" s="4">
        <f t="shared" si="211"/>
        <v>13.01</v>
      </c>
      <c r="Z1311" s="4">
        <f t="shared" si="212"/>
        <v>3.9269544219740413</v>
      </c>
      <c r="AA1311" s="64">
        <f t="shared" si="242"/>
        <v>2263.8090000000002</v>
      </c>
      <c r="AB1311" s="81">
        <f t="shared" si="243"/>
        <v>294.52155090000002</v>
      </c>
      <c r="AC1311">
        <f t="shared" si="244"/>
        <v>1.0000001044000106</v>
      </c>
      <c r="AD1311" s="49">
        <f t="shared" si="213"/>
        <v>1178.0862036000001</v>
      </c>
      <c r="AE1311" s="3">
        <f t="shared" si="214"/>
        <v>30000</v>
      </c>
      <c r="AF1311" s="3">
        <f t="shared" si="215"/>
        <v>100000</v>
      </c>
      <c r="AG1311" s="2">
        <f t="shared" si="216"/>
        <v>0</v>
      </c>
      <c r="AH1311" s="49">
        <f t="shared" si="217"/>
        <v>0</v>
      </c>
      <c r="AI1311" s="49">
        <f t="shared" si="218"/>
        <v>3126.1933970733662</v>
      </c>
      <c r="AJ1311" s="27" cm="1">
        <f t="array" ref="AJ1311">INDEX(Archetypes!Q$8:Q$16,$G1311)</f>
        <v>1022</v>
      </c>
      <c r="AK1311" s="27" cm="1">
        <f t="array" ref="AK1311">INDEX(Archetypes!R$8:R$16,$G1311)</f>
        <v>1039</v>
      </c>
      <c r="AL1311" s="27" cm="1">
        <f t="array" ref="AL1311">INDEX(Archetypes!S$8:S$16,$G1311)</f>
        <v>1139</v>
      </c>
      <c r="AM1311" s="5">
        <f t="shared" si="245"/>
        <v>1039</v>
      </c>
      <c r="AN1311" s="5">
        <f t="shared" si="219"/>
        <v>4156</v>
      </c>
      <c r="AO1311" s="49">
        <f t="shared" si="220"/>
        <v>24552.279600673366</v>
      </c>
      <c r="AP1311" s="61" cm="1">
        <f t="array" ref="AP1311">INDEX(Archetypes!$K$8:$N$16,$G1311,$I$2+1+2*$H$2)</f>
        <v>12073</v>
      </c>
      <c r="AQ1311" s="41" cm="1">
        <f t="array" ref="AQ1311">INDEX(Archetypes!$O$8:$P$16,$G1311,$AB$2)</f>
        <v>50</v>
      </c>
      <c r="AR1311" s="4">
        <f t="shared" si="221"/>
        <v>12.348800000000001</v>
      </c>
      <c r="AS1311" s="5">
        <f t="shared" si="222"/>
        <v>926.16</v>
      </c>
      <c r="AT1311" s="8">
        <f t="shared" si="223"/>
        <v>681</v>
      </c>
      <c r="AU1311">
        <f t="shared" si="224"/>
        <v>1.0000000000000002</v>
      </c>
      <c r="AV1311" s="49">
        <f t="shared" si="225"/>
        <v>3704.64</v>
      </c>
      <c r="AW1311" s="49">
        <f t="shared" si="226"/>
        <v>0</v>
      </c>
      <c r="AX1311" s="61">
        <f t="shared" si="227"/>
        <v>2345.4221279434969</v>
      </c>
      <c r="AY1311" s="27" cm="1">
        <f t="array" ref="AY1311">INDEX(Archetypes!T$8:T$16,$G1311)</f>
        <v>1012</v>
      </c>
      <c r="AZ1311" s="27" cm="1">
        <f t="array" ref="AZ1311">INDEX(Archetypes!U$8:U$16,$G1311)</f>
        <v>1497</v>
      </c>
      <c r="BA1311" s="27" cm="1">
        <f t="array" ref="BA1311">INDEX(Archetypes!V$8:V$16,$G1311)</f>
        <v>1668</v>
      </c>
      <c r="BB1311" s="5">
        <f t="shared" si="246"/>
        <v>1497</v>
      </c>
      <c r="BC1311" s="5">
        <f t="shared" si="228"/>
        <v>5988</v>
      </c>
      <c r="BD1311" s="60">
        <f t="shared" si="229"/>
        <v>24111.062127943496</v>
      </c>
      <c r="BE1311" s="28">
        <f t="shared" si="230"/>
        <v>-441.21747272986977</v>
      </c>
      <c r="BF1311" s="75">
        <f t="shared" si="231"/>
        <v>1.8556895134800002</v>
      </c>
      <c r="BG1311" s="75">
        <f t="shared" si="232"/>
        <v>6.3741599999999998</v>
      </c>
      <c r="BH1311" s="11">
        <f t="shared" si="248"/>
        <v>24552.279600673366</v>
      </c>
      <c r="BI1311" s="95">
        <f t="shared" si="249"/>
        <v>5</v>
      </c>
      <c r="BJ1311" t="b">
        <f t="shared" si="250"/>
        <v>1</v>
      </c>
      <c r="BK1311" s="43">
        <v>-5756.4465277097916</v>
      </c>
      <c r="BL1311" s="37">
        <f t="shared" si="233"/>
        <v>5315.2290549799218</v>
      </c>
    </row>
    <row r="1312" spans="1:64" x14ac:dyDescent="0.35">
      <c r="A1312" s="3">
        <v>7500</v>
      </c>
      <c r="D1312" s="6">
        <v>120</v>
      </c>
      <c r="E1312" s="6"/>
      <c r="F1312" s="6">
        <f t="shared" si="206"/>
        <v>200</v>
      </c>
      <c r="G1312" s="7">
        <v>6</v>
      </c>
      <c r="H1312" s="79" cm="1">
        <f t="array" ref="H1312">INDEX(Archetypes!$F$8:$F$16,$G1312)</f>
        <v>239.1</v>
      </c>
      <c r="I1312" s="7">
        <f t="shared" si="207"/>
        <v>1</v>
      </c>
      <c r="J1312" s="27" cm="1">
        <f t="array" ref="J1312">INDEX(Archetypes!$G$8:$H$16,$G1312,($H$2+1))+$N$2</f>
        <v>18581</v>
      </c>
      <c r="K1312" s="41" cm="1">
        <f t="array" ref="K1312">INDEX(Archetypes!$J$8:$J$16,$G1312)</f>
        <v>3.327</v>
      </c>
      <c r="L1312" s="24" cm="1">
        <f t="array" ref="L1312">INDEX(Archetypes!$I$8:$I$16,$G1312)</f>
        <v>72.380645161290317</v>
      </c>
      <c r="M1312" s="41">
        <f t="shared" si="234"/>
        <v>36.069000000000003</v>
      </c>
      <c r="N1312" s="84">
        <f t="shared" si="208"/>
        <v>0.49832382565291033</v>
      </c>
      <c r="O1312" s="41">
        <f t="shared" si="209"/>
        <v>36.069000000000003</v>
      </c>
      <c r="P1312" s="64">
        <f t="shared" si="247"/>
        <v>5.1527142857142865</v>
      </c>
      <c r="Q1312" s="80">
        <f t="shared" si="235"/>
        <v>5.1527142857142865</v>
      </c>
      <c r="R1312" s="80">
        <f t="shared" si="236"/>
        <v>0</v>
      </c>
      <c r="S1312" s="64">
        <f t="shared" si="237"/>
        <v>36.069000000000003</v>
      </c>
      <c r="T1312" s="64">
        <f t="shared" si="210"/>
        <v>0</v>
      </c>
      <c r="U1312" s="64">
        <f t="shared" si="238"/>
        <v>0</v>
      </c>
      <c r="V1312" s="80">
        <f t="shared" si="239"/>
        <v>1</v>
      </c>
      <c r="W1312" s="80">
        <f t="shared" si="240"/>
        <v>0</v>
      </c>
      <c r="X1312" s="80">
        <f t="shared" si="241"/>
        <v>0</v>
      </c>
      <c r="Y1312" s="4">
        <f t="shared" si="211"/>
        <v>13.01</v>
      </c>
      <c r="Z1312" s="4">
        <f t="shared" si="212"/>
        <v>3.910429816651638</v>
      </c>
      <c r="AA1312" s="64">
        <f t="shared" si="242"/>
        <v>2254.2829999999999</v>
      </c>
      <c r="AB1312" s="81">
        <f t="shared" si="243"/>
        <v>293.28221830000001</v>
      </c>
      <c r="AC1312">
        <f t="shared" si="244"/>
        <v>1.0000000612000037</v>
      </c>
      <c r="AD1312" s="49">
        <f t="shared" si="213"/>
        <v>1173.1288732</v>
      </c>
      <c r="AE1312" s="3">
        <f t="shared" si="214"/>
        <v>30000</v>
      </c>
      <c r="AF1312" s="3">
        <f t="shared" si="215"/>
        <v>100000</v>
      </c>
      <c r="AG1312" s="2">
        <f t="shared" si="216"/>
        <v>0</v>
      </c>
      <c r="AH1312" s="49">
        <f t="shared" si="217"/>
        <v>0</v>
      </c>
      <c r="AI1312" s="49">
        <f t="shared" si="218"/>
        <v>3609.7315132376475</v>
      </c>
      <c r="AJ1312" s="27" cm="1">
        <f t="array" ref="AJ1312">INDEX(Archetypes!Q$8:Q$16,$G1312)</f>
        <v>1022</v>
      </c>
      <c r="AK1312" s="27" cm="1">
        <f t="array" ref="AK1312">INDEX(Archetypes!R$8:R$16,$G1312)</f>
        <v>1039</v>
      </c>
      <c r="AL1312" s="27" cm="1">
        <f t="array" ref="AL1312">INDEX(Archetypes!S$8:S$16,$G1312)</f>
        <v>1139</v>
      </c>
      <c r="AM1312" s="5">
        <f t="shared" si="245"/>
        <v>1039</v>
      </c>
      <c r="AN1312" s="5">
        <f t="shared" si="219"/>
        <v>4156</v>
      </c>
      <c r="AO1312" s="49">
        <f t="shared" si="220"/>
        <v>27519.860386437646</v>
      </c>
      <c r="AP1312" s="61" cm="1">
        <f t="array" ref="AP1312">INDEX(Archetypes!$K$8:$N$16,$G1312,$I$2+1+2*$H$2)</f>
        <v>14065</v>
      </c>
      <c r="AQ1312" s="41" cm="1">
        <f t="array" ref="AQ1312">INDEX(Archetypes!$O$8:$P$16,$G1312,$AB$2)</f>
        <v>50</v>
      </c>
      <c r="AR1312" s="4">
        <f t="shared" si="221"/>
        <v>12.348800000000001</v>
      </c>
      <c r="AS1312" s="5">
        <f t="shared" si="222"/>
        <v>926.16</v>
      </c>
      <c r="AT1312" s="8">
        <f t="shared" si="223"/>
        <v>681</v>
      </c>
      <c r="AU1312">
        <f t="shared" si="224"/>
        <v>1.0000000000000002</v>
      </c>
      <c r="AV1312" s="49">
        <f t="shared" si="225"/>
        <v>3704.64</v>
      </c>
      <c r="AW1312" s="49">
        <f t="shared" si="226"/>
        <v>0</v>
      </c>
      <c r="AX1312" s="61">
        <f t="shared" si="227"/>
        <v>2732.408036902616</v>
      </c>
      <c r="AY1312" s="27" cm="1">
        <f t="array" ref="AY1312">INDEX(Archetypes!T$8:T$16,$G1312)</f>
        <v>1012</v>
      </c>
      <c r="AZ1312" s="27" cm="1">
        <f t="array" ref="AZ1312">INDEX(Archetypes!U$8:U$16,$G1312)</f>
        <v>1497</v>
      </c>
      <c r="BA1312" s="27" cm="1">
        <f t="array" ref="BA1312">INDEX(Archetypes!V$8:V$16,$G1312)</f>
        <v>1668</v>
      </c>
      <c r="BB1312" s="5">
        <f t="shared" si="246"/>
        <v>1497</v>
      </c>
      <c r="BC1312" s="5">
        <f t="shared" si="228"/>
        <v>5988</v>
      </c>
      <c r="BD1312" s="60">
        <f t="shared" si="229"/>
        <v>26490.048036902615</v>
      </c>
      <c r="BE1312" s="28">
        <f t="shared" si="230"/>
        <v>-1029.8123495350301</v>
      </c>
      <c r="BF1312" s="75">
        <f t="shared" si="231"/>
        <v>1.8478808607599999</v>
      </c>
      <c r="BG1312" s="75">
        <f t="shared" si="232"/>
        <v>6.3741599999999998</v>
      </c>
      <c r="BH1312" s="11">
        <f t="shared" si="248"/>
        <v>24552.279600673366</v>
      </c>
      <c r="BI1312" s="95">
        <f t="shared" si="249"/>
        <v>5</v>
      </c>
      <c r="BJ1312" t="b">
        <f t="shared" si="250"/>
        <v>0</v>
      </c>
      <c r="BK1312" s="43">
        <v>-7908.6188889695186</v>
      </c>
      <c r="BL1312" s="37">
        <f t="shared" si="233"/>
        <v>6878.8065394344885</v>
      </c>
    </row>
    <row r="1313" spans="1:64" x14ac:dyDescent="0.35">
      <c r="A1313" s="3">
        <v>7500</v>
      </c>
      <c r="D1313" s="6">
        <v>120</v>
      </c>
      <c r="E1313" s="6"/>
      <c r="F1313" s="6">
        <f t="shared" si="206"/>
        <v>200</v>
      </c>
      <c r="G1313" s="7">
        <v>7</v>
      </c>
      <c r="H1313" s="79" cm="1">
        <f t="array" ref="H1313">INDEX(Archetypes!$F$8:$F$16,$G1313)</f>
        <v>262.60000000000002</v>
      </c>
      <c r="I1313" s="7">
        <f t="shared" si="207"/>
        <v>1</v>
      </c>
      <c r="J1313" s="27" cm="1">
        <f t="array" ref="J1313">INDEX(Archetypes!$G$8:$H$16,$G1313,($H$2+1))+$N$2</f>
        <v>22881</v>
      </c>
      <c r="K1313" s="41" cm="1">
        <f t="array" ref="K1313">INDEX(Archetypes!$J$8:$J$16,$G1313)</f>
        <v>3.2349999999999999</v>
      </c>
      <c r="L1313" s="24" cm="1">
        <f t="array" ref="L1313">INDEX(Archetypes!$I$8:$I$16,$G1313)</f>
        <v>81.644444444444446</v>
      </c>
      <c r="M1313" s="41">
        <f t="shared" si="234"/>
        <v>37.094000000000001</v>
      </c>
      <c r="N1313" s="84">
        <f t="shared" si="208"/>
        <v>0.45433587370713119</v>
      </c>
      <c r="O1313" s="41">
        <f t="shared" si="209"/>
        <v>37.094000000000001</v>
      </c>
      <c r="P1313" s="64">
        <f t="shared" si="247"/>
        <v>5.2991428571428569</v>
      </c>
      <c r="Q1313" s="80">
        <f t="shared" si="235"/>
        <v>5.2991428571428569</v>
      </c>
      <c r="R1313" s="80">
        <f t="shared" si="236"/>
        <v>0</v>
      </c>
      <c r="S1313" s="64">
        <f t="shared" si="237"/>
        <v>37.094000000000001</v>
      </c>
      <c r="T1313" s="64">
        <f t="shared" si="210"/>
        <v>0</v>
      </c>
      <c r="U1313" s="64">
        <f t="shared" si="238"/>
        <v>0</v>
      </c>
      <c r="V1313" s="80">
        <f t="shared" si="239"/>
        <v>1</v>
      </c>
      <c r="W1313" s="80">
        <f t="shared" si="240"/>
        <v>0</v>
      </c>
      <c r="X1313" s="80">
        <f t="shared" si="241"/>
        <v>0</v>
      </c>
      <c r="Y1313" s="4">
        <f t="shared" si="211"/>
        <v>13.01</v>
      </c>
      <c r="Z1313" s="4">
        <f t="shared" si="212"/>
        <v>4.0216383307573418</v>
      </c>
      <c r="AA1313" s="64">
        <f t="shared" si="242"/>
        <v>2318.393</v>
      </c>
      <c r="AB1313" s="81">
        <f t="shared" si="243"/>
        <v>301.62292930000001</v>
      </c>
      <c r="AC1313">
        <f t="shared" si="244"/>
        <v>0.99999981933336612</v>
      </c>
      <c r="AD1313" s="49">
        <f t="shared" si="213"/>
        <v>1206.4917172</v>
      </c>
      <c r="AE1313" s="3">
        <f t="shared" si="214"/>
        <v>30000</v>
      </c>
      <c r="AF1313" s="3">
        <f t="shared" si="215"/>
        <v>100000</v>
      </c>
      <c r="AG1313" s="2">
        <f t="shared" si="216"/>
        <v>0</v>
      </c>
      <c r="AH1313" s="49">
        <f t="shared" si="217"/>
        <v>0</v>
      </c>
      <c r="AI1313" s="49">
        <f t="shared" si="218"/>
        <v>4445.0926620951841</v>
      </c>
      <c r="AJ1313" s="27" cm="1">
        <f t="array" ref="AJ1313">INDEX(Archetypes!Q$8:Q$16,$G1313)</f>
        <v>1022</v>
      </c>
      <c r="AK1313" s="27" cm="1">
        <f t="array" ref="AK1313">INDEX(Archetypes!R$8:R$16,$G1313)</f>
        <v>1039</v>
      </c>
      <c r="AL1313" s="27" cm="1">
        <f t="array" ref="AL1313">INDEX(Archetypes!S$8:S$16,$G1313)</f>
        <v>1139</v>
      </c>
      <c r="AM1313" s="5">
        <f t="shared" si="245"/>
        <v>1039</v>
      </c>
      <c r="AN1313" s="5">
        <f t="shared" si="219"/>
        <v>4156</v>
      </c>
      <c r="AO1313" s="49">
        <f t="shared" si="220"/>
        <v>32688.584379295182</v>
      </c>
      <c r="AP1313" s="61" cm="1">
        <f t="array" ref="AP1313">INDEX(Archetypes!$K$8:$N$16,$G1313,$I$2+1+2*$H$2)</f>
        <v>17505</v>
      </c>
      <c r="AQ1313" s="41" cm="1">
        <f t="array" ref="AQ1313">INDEX(Archetypes!$O$8:$P$16,$G1313,$AB$2)</f>
        <v>50</v>
      </c>
      <c r="AR1313" s="4">
        <f t="shared" si="221"/>
        <v>12.348800000000001</v>
      </c>
      <c r="AS1313" s="5">
        <f t="shared" si="222"/>
        <v>926.16</v>
      </c>
      <c r="AT1313" s="8">
        <f t="shared" si="223"/>
        <v>681</v>
      </c>
      <c r="AU1313">
        <f t="shared" si="224"/>
        <v>1.0000000000000002</v>
      </c>
      <c r="AV1313" s="49">
        <f t="shared" si="225"/>
        <v>3704.64</v>
      </c>
      <c r="AW1313" s="49">
        <f t="shared" si="226"/>
        <v>0</v>
      </c>
      <c r="AX1313" s="61">
        <f t="shared" si="227"/>
        <v>3400.6969559886452</v>
      </c>
      <c r="AY1313" s="27" cm="1">
        <f t="array" ref="AY1313">INDEX(Archetypes!T$8:T$16,$G1313)</f>
        <v>1012</v>
      </c>
      <c r="AZ1313" s="27" cm="1">
        <f t="array" ref="AZ1313">INDEX(Archetypes!U$8:U$16,$G1313)</f>
        <v>1497</v>
      </c>
      <c r="BA1313" s="27" cm="1">
        <f t="array" ref="BA1313">INDEX(Archetypes!V$8:V$16,$G1313)</f>
        <v>1668</v>
      </c>
      <c r="BB1313" s="5">
        <f t="shared" si="246"/>
        <v>1497</v>
      </c>
      <c r="BC1313" s="5">
        <f t="shared" si="228"/>
        <v>5988</v>
      </c>
      <c r="BD1313" s="60">
        <f t="shared" si="229"/>
        <v>30598.336955988645</v>
      </c>
      <c r="BE1313" s="28">
        <f t="shared" si="230"/>
        <v>-2090.2474233065368</v>
      </c>
      <c r="BF1313" s="75">
        <f t="shared" si="231"/>
        <v>1.90043310996</v>
      </c>
      <c r="BG1313" s="75">
        <f t="shared" si="232"/>
        <v>6.3741599999999998</v>
      </c>
      <c r="BH1313" s="11">
        <f t="shared" si="248"/>
        <v>24552.279600673366</v>
      </c>
      <c r="BI1313" s="95">
        <f t="shared" si="249"/>
        <v>5</v>
      </c>
      <c r="BJ1313" t="b">
        <f t="shared" si="250"/>
        <v>0</v>
      </c>
      <c r="BK1313" s="43">
        <v>-11710.851845025987</v>
      </c>
      <c r="BL1313" s="37">
        <f t="shared" si="233"/>
        <v>9620.6044217194503</v>
      </c>
    </row>
    <row r="1314" spans="1:64" x14ac:dyDescent="0.35">
      <c r="A1314" s="3">
        <v>7500</v>
      </c>
      <c r="D1314" s="6">
        <v>120</v>
      </c>
      <c r="E1314" s="6"/>
      <c r="F1314" s="6">
        <f t="shared" si="206"/>
        <v>200</v>
      </c>
      <c r="G1314" s="7">
        <v>8</v>
      </c>
      <c r="H1314" s="79" cm="1">
        <f t="array" ref="H1314">INDEX(Archetypes!$F$8:$F$16,$G1314)</f>
        <v>285.8</v>
      </c>
      <c r="I1314" s="7">
        <f t="shared" si="207"/>
        <v>1</v>
      </c>
      <c r="J1314" s="27" cm="1">
        <f t="array" ref="J1314">INDEX(Archetypes!$G$8:$H$16,$G1314,($H$2+1))+$N$2</f>
        <v>26124</v>
      </c>
      <c r="K1314" s="41" cm="1">
        <f t="array" ref="K1314">INDEX(Archetypes!$J$8:$J$16,$G1314)</f>
        <v>3.2210000000000001</v>
      </c>
      <c r="L1314" s="24" cm="1">
        <f t="array" ref="L1314">INDEX(Archetypes!$I$8:$I$16,$G1314)</f>
        <v>90.076000000000008</v>
      </c>
      <c r="M1314" s="41">
        <f t="shared" si="234"/>
        <v>37.256</v>
      </c>
      <c r="N1314" s="84">
        <f t="shared" si="208"/>
        <v>0.41360628802344684</v>
      </c>
      <c r="O1314" s="41">
        <f t="shared" si="209"/>
        <v>37.256</v>
      </c>
      <c r="P1314" s="64">
        <f t="shared" si="247"/>
        <v>5.3222857142857141</v>
      </c>
      <c r="Q1314" s="80">
        <f t="shared" si="235"/>
        <v>5.3222857142857141</v>
      </c>
      <c r="R1314" s="80">
        <f t="shared" si="236"/>
        <v>0</v>
      </c>
      <c r="S1314" s="64">
        <f t="shared" si="237"/>
        <v>37.256</v>
      </c>
      <c r="T1314" s="64">
        <f t="shared" si="210"/>
        <v>0</v>
      </c>
      <c r="U1314" s="64">
        <f t="shared" si="238"/>
        <v>0</v>
      </c>
      <c r="V1314" s="80">
        <f t="shared" si="239"/>
        <v>1</v>
      </c>
      <c r="W1314" s="80">
        <f t="shared" si="240"/>
        <v>0</v>
      </c>
      <c r="X1314" s="80">
        <f t="shared" si="241"/>
        <v>0</v>
      </c>
      <c r="Y1314" s="4">
        <f t="shared" si="211"/>
        <v>13.01</v>
      </c>
      <c r="Z1314" s="4">
        <f t="shared" si="212"/>
        <v>4.0391182862465067</v>
      </c>
      <c r="AA1314" s="64">
        <f t="shared" si="242"/>
        <v>2328.4690000000001</v>
      </c>
      <c r="AB1314" s="81">
        <f t="shared" si="243"/>
        <v>302.93381690000001</v>
      </c>
      <c r="AC1314">
        <f t="shared" si="244"/>
        <v>1.0000001801333656</v>
      </c>
      <c r="AD1314" s="49">
        <f t="shared" si="213"/>
        <v>1211.7352676</v>
      </c>
      <c r="AE1314" s="3">
        <f t="shared" si="214"/>
        <v>30000</v>
      </c>
      <c r="AF1314" s="3">
        <f t="shared" si="215"/>
        <v>100000</v>
      </c>
      <c r="AG1314" s="2">
        <f t="shared" si="216"/>
        <v>0</v>
      </c>
      <c r="AH1314" s="49">
        <f t="shared" si="217"/>
        <v>0</v>
      </c>
      <c r="AI1314" s="49">
        <f t="shared" si="218"/>
        <v>5075.110384361461</v>
      </c>
      <c r="AJ1314" s="27" cm="1">
        <f t="array" ref="AJ1314">INDEX(Archetypes!Q$8:Q$16,$G1314)</f>
        <v>1022</v>
      </c>
      <c r="AK1314" s="27" cm="1">
        <f t="array" ref="AK1314">INDEX(Archetypes!R$8:R$16,$G1314)</f>
        <v>1039</v>
      </c>
      <c r="AL1314" s="27" cm="1">
        <f t="array" ref="AL1314">INDEX(Archetypes!S$8:S$16,$G1314)</f>
        <v>1139</v>
      </c>
      <c r="AM1314" s="5">
        <f t="shared" si="245"/>
        <v>1039</v>
      </c>
      <c r="AN1314" s="5">
        <f t="shared" si="219"/>
        <v>4156</v>
      </c>
      <c r="AO1314" s="49">
        <f t="shared" si="220"/>
        <v>36566.845651961463</v>
      </c>
      <c r="AP1314" s="61" cm="1">
        <f t="array" ref="AP1314">INDEX(Archetypes!$K$8:$N$16,$G1314,$I$2+1+2*$H$2)</f>
        <v>20099</v>
      </c>
      <c r="AQ1314" s="41" cm="1">
        <f t="array" ref="AQ1314">INDEX(Archetypes!$O$8:$P$16,$G1314,$AB$2)</f>
        <v>50</v>
      </c>
      <c r="AR1314" s="4">
        <f t="shared" si="221"/>
        <v>12.348800000000001</v>
      </c>
      <c r="AS1314" s="5">
        <f t="shared" si="222"/>
        <v>926.16</v>
      </c>
      <c r="AT1314" s="8">
        <f t="shared" si="223"/>
        <v>681</v>
      </c>
      <c r="AU1314">
        <f t="shared" si="224"/>
        <v>1.0000000000000002</v>
      </c>
      <c r="AV1314" s="49">
        <f t="shared" si="225"/>
        <v>3704.64</v>
      </c>
      <c r="AW1314" s="49">
        <f t="shared" si="226"/>
        <v>0</v>
      </c>
      <c r="AX1314" s="61">
        <f t="shared" si="227"/>
        <v>3904.6334257878193</v>
      </c>
      <c r="AY1314" s="27" cm="1">
        <f t="array" ref="AY1314">INDEX(Archetypes!T$8:T$16,$G1314)</f>
        <v>1012</v>
      </c>
      <c r="AZ1314" s="27" cm="1">
        <f t="array" ref="AZ1314">INDEX(Archetypes!U$8:U$16,$G1314)</f>
        <v>1497</v>
      </c>
      <c r="BA1314" s="27" cm="1">
        <f t="array" ref="BA1314">INDEX(Archetypes!V$8:V$16,$G1314)</f>
        <v>1668</v>
      </c>
      <c r="BB1314" s="5">
        <f t="shared" si="246"/>
        <v>1497</v>
      </c>
      <c r="BC1314" s="5">
        <f t="shared" si="228"/>
        <v>5988</v>
      </c>
      <c r="BD1314" s="60">
        <f t="shared" si="229"/>
        <v>33696.273425787818</v>
      </c>
      <c r="BE1314" s="28">
        <f t="shared" si="230"/>
        <v>-2870.5722261736446</v>
      </c>
      <c r="BF1314" s="75">
        <f t="shared" si="231"/>
        <v>1.9086926086800002</v>
      </c>
      <c r="BG1314" s="75">
        <f t="shared" si="232"/>
        <v>6.3741599999999998</v>
      </c>
      <c r="BH1314" s="11">
        <f t="shared" si="248"/>
        <v>24552.279600673366</v>
      </c>
      <c r="BI1314" s="95">
        <f t="shared" si="249"/>
        <v>5</v>
      </c>
      <c r="BJ1314" t="b">
        <f t="shared" si="250"/>
        <v>0</v>
      </c>
      <c r="BK1314" s="43">
        <v>-14537.651920865261</v>
      </c>
      <c r="BL1314" s="37">
        <f t="shared" si="233"/>
        <v>11667.079694691616</v>
      </c>
    </row>
    <row r="1315" spans="1:64" x14ac:dyDescent="0.35">
      <c r="A1315" s="3">
        <v>7500</v>
      </c>
      <c r="D1315" s="6">
        <v>120</v>
      </c>
      <c r="E1315" s="6"/>
      <c r="F1315" s="6">
        <f t="shared" si="206"/>
        <v>200</v>
      </c>
      <c r="G1315" s="7">
        <v>9</v>
      </c>
      <c r="H1315" s="79" cm="1">
        <f t="array" ref="H1315">INDEX(Archetypes!$F$8:$F$16,$G1315)</f>
        <v>312.60000000000002</v>
      </c>
      <c r="I1315" s="7">
        <f t="shared" si="207"/>
        <v>1</v>
      </c>
      <c r="J1315" s="27" cm="1">
        <f t="array" ref="J1315">INDEX(Archetypes!$G$8:$H$16,$G1315,($H$2+1))+$N$2</f>
        <v>27151</v>
      </c>
      <c r="K1315" s="41" cm="1">
        <f t="array" ref="K1315">INDEX(Archetypes!$J$8:$J$16,$G1315)</f>
        <v>3.1960000000000002</v>
      </c>
      <c r="L1315" s="24" cm="1">
        <f t="array" ref="L1315">INDEX(Archetypes!$I$8:$I$16,$G1315)</f>
        <v>98.868750000000006</v>
      </c>
      <c r="M1315" s="41">
        <f t="shared" si="234"/>
        <v>37.546999999999997</v>
      </c>
      <c r="N1315" s="84">
        <f t="shared" si="208"/>
        <v>0.37976610405208922</v>
      </c>
      <c r="O1315" s="41">
        <f t="shared" si="209"/>
        <v>37.546999999999997</v>
      </c>
      <c r="P1315" s="64">
        <f t="shared" si="247"/>
        <v>5.3638571428571424</v>
      </c>
      <c r="Q1315" s="80">
        <f t="shared" si="235"/>
        <v>5.3638571428571424</v>
      </c>
      <c r="R1315" s="80">
        <f t="shared" si="236"/>
        <v>0</v>
      </c>
      <c r="S1315" s="64">
        <f t="shared" si="237"/>
        <v>37.546999999999997</v>
      </c>
      <c r="T1315" s="64">
        <f t="shared" si="210"/>
        <v>0</v>
      </c>
      <c r="U1315" s="64">
        <f t="shared" si="238"/>
        <v>0</v>
      </c>
      <c r="V1315" s="80">
        <f t="shared" si="239"/>
        <v>1</v>
      </c>
      <c r="W1315" s="80">
        <f t="shared" si="240"/>
        <v>0</v>
      </c>
      <c r="X1315" s="80">
        <f t="shared" si="241"/>
        <v>0</v>
      </c>
      <c r="Y1315" s="4">
        <f t="shared" si="211"/>
        <v>13.01</v>
      </c>
      <c r="Z1315" s="4">
        <f t="shared" si="212"/>
        <v>4.0707133917396741</v>
      </c>
      <c r="AA1315" s="64">
        <f t="shared" si="242"/>
        <v>2346.683</v>
      </c>
      <c r="AB1315" s="81">
        <f t="shared" si="243"/>
        <v>305.30345829999999</v>
      </c>
      <c r="AC1315">
        <f t="shared" si="244"/>
        <v>1.000000150933356</v>
      </c>
      <c r="AD1315" s="49">
        <f t="shared" si="213"/>
        <v>1221.2138332</v>
      </c>
      <c r="AE1315" s="3">
        <f t="shared" si="214"/>
        <v>30000</v>
      </c>
      <c r="AF1315" s="3">
        <f t="shared" si="215"/>
        <v>100000</v>
      </c>
      <c r="AG1315" s="2">
        <f t="shared" si="216"/>
        <v>0</v>
      </c>
      <c r="AH1315" s="49">
        <f t="shared" si="217"/>
        <v>0</v>
      </c>
      <c r="AI1315" s="49">
        <f t="shared" si="218"/>
        <v>5274.6257099141794</v>
      </c>
      <c r="AJ1315" s="27" cm="1">
        <f t="array" ref="AJ1315">INDEX(Archetypes!Q$8:Q$16,$G1315)</f>
        <v>1022</v>
      </c>
      <c r="AK1315" s="27" cm="1">
        <f t="array" ref="AK1315">INDEX(Archetypes!R$8:R$16,$G1315)</f>
        <v>1039</v>
      </c>
      <c r="AL1315" s="27" cm="1">
        <f t="array" ref="AL1315">INDEX(Archetypes!S$8:S$16,$G1315)</f>
        <v>1139</v>
      </c>
      <c r="AM1315" s="5">
        <f t="shared" si="245"/>
        <v>1039</v>
      </c>
      <c r="AN1315" s="5">
        <f t="shared" si="219"/>
        <v>4156</v>
      </c>
      <c r="AO1315" s="49">
        <f t="shared" si="220"/>
        <v>37802.839543114176</v>
      </c>
      <c r="AP1315" s="61" cm="1">
        <f t="array" ref="AP1315">INDEX(Archetypes!$K$8:$N$16,$G1315,$I$2+1+2*$H$2)</f>
        <v>20920</v>
      </c>
      <c r="AQ1315" s="41" cm="1">
        <f t="array" ref="AQ1315">INDEX(Archetypes!$O$8:$P$16,$G1315,$AB$2)</f>
        <v>50</v>
      </c>
      <c r="AR1315" s="4">
        <f t="shared" si="221"/>
        <v>12.348800000000001</v>
      </c>
      <c r="AS1315" s="5">
        <f t="shared" si="222"/>
        <v>926.16</v>
      </c>
      <c r="AT1315" s="8">
        <f t="shared" si="223"/>
        <v>681</v>
      </c>
      <c r="AU1315">
        <f t="shared" si="224"/>
        <v>1.0000000000000002</v>
      </c>
      <c r="AV1315" s="49">
        <f t="shared" si="225"/>
        <v>3704.64</v>
      </c>
      <c r="AW1315" s="49">
        <f t="shared" si="226"/>
        <v>0</v>
      </c>
      <c r="AX1315" s="61">
        <f t="shared" si="227"/>
        <v>4064.1291242092234</v>
      </c>
      <c r="AY1315" s="27" cm="1">
        <f t="array" ref="AY1315">INDEX(Archetypes!T$8:T$16,$G1315)</f>
        <v>1012</v>
      </c>
      <c r="AZ1315" s="27" cm="1">
        <f t="array" ref="AZ1315">INDEX(Archetypes!U$8:U$16,$G1315)</f>
        <v>1497</v>
      </c>
      <c r="BA1315" s="27" cm="1">
        <f t="array" ref="BA1315">INDEX(Archetypes!V$8:V$16,$G1315)</f>
        <v>1668</v>
      </c>
      <c r="BB1315" s="5">
        <f t="shared" si="246"/>
        <v>1497</v>
      </c>
      <c r="BC1315" s="5">
        <f t="shared" si="228"/>
        <v>5988</v>
      </c>
      <c r="BD1315" s="60">
        <f t="shared" si="229"/>
        <v>34676.769124209226</v>
      </c>
      <c r="BE1315" s="28">
        <f t="shared" si="230"/>
        <v>-3126.0704189049502</v>
      </c>
      <c r="BF1315" s="75">
        <f t="shared" si="231"/>
        <v>1.92362298876</v>
      </c>
      <c r="BG1315" s="75">
        <f t="shared" si="232"/>
        <v>6.3741599999999998</v>
      </c>
      <c r="BH1315" s="11">
        <f t="shared" si="248"/>
        <v>24552.279600673366</v>
      </c>
      <c r="BI1315" s="95">
        <f t="shared" si="249"/>
        <v>5</v>
      </c>
      <c r="BJ1315" t="b">
        <f t="shared" si="250"/>
        <v>0</v>
      </c>
      <c r="BK1315" s="43">
        <v>-15448.487021367226</v>
      </c>
      <c r="BL1315" s="37">
        <f t="shared" si="233"/>
        <v>12322.416602462275</v>
      </c>
    </row>
    <row r="1316" spans="1:64" x14ac:dyDescent="0.35">
      <c r="A1316" s="3">
        <v>7500</v>
      </c>
      <c r="D1316" s="6">
        <v>135</v>
      </c>
      <c r="E1316" s="6"/>
      <c r="F1316" s="6">
        <f t="shared" si="206"/>
        <v>225</v>
      </c>
      <c r="G1316" s="7">
        <v>6</v>
      </c>
      <c r="H1316" s="79" cm="1">
        <f t="array" ref="H1316">INDEX(Archetypes!$F$8:$F$16,$G1316)</f>
        <v>239.1</v>
      </c>
      <c r="I1316" s="7">
        <f t="shared" si="207"/>
        <v>1</v>
      </c>
      <c r="J1316" s="27" cm="1">
        <f t="array" ref="J1316">INDEX(Archetypes!$G$8:$H$16,$G1316,($H$2+1))+$N$2</f>
        <v>18581</v>
      </c>
      <c r="K1316" s="41" cm="1">
        <f t="array" ref="K1316">INDEX(Archetypes!$J$8:$J$16,$G1316)</f>
        <v>3.327</v>
      </c>
      <c r="L1316" s="24" cm="1">
        <f t="array" ref="L1316">INDEX(Archetypes!$I$8:$I$16,$G1316)</f>
        <v>72.380645161290317</v>
      </c>
      <c r="M1316" s="41">
        <f t="shared" si="234"/>
        <v>40.576999999999998</v>
      </c>
      <c r="N1316" s="84">
        <f t="shared" si="208"/>
        <v>0.5606056689544523</v>
      </c>
      <c r="O1316" s="41">
        <f t="shared" si="209"/>
        <v>40.576999999999998</v>
      </c>
      <c r="P1316" s="64">
        <f t="shared" si="247"/>
        <v>5.7967142857142857</v>
      </c>
      <c r="Q1316" s="80">
        <f t="shared" si="235"/>
        <v>5.7967142857142857</v>
      </c>
      <c r="R1316" s="80">
        <f t="shared" si="236"/>
        <v>0</v>
      </c>
      <c r="S1316" s="64">
        <f t="shared" si="237"/>
        <v>40.576999999999998</v>
      </c>
      <c r="T1316" s="64">
        <f t="shared" si="210"/>
        <v>0</v>
      </c>
      <c r="U1316" s="64">
        <f t="shared" si="238"/>
        <v>0</v>
      </c>
      <c r="V1316" s="80">
        <f t="shared" si="239"/>
        <v>1</v>
      </c>
      <c r="W1316" s="80">
        <f t="shared" si="240"/>
        <v>0</v>
      </c>
      <c r="X1316" s="80">
        <f t="shared" si="241"/>
        <v>0</v>
      </c>
      <c r="Y1316" s="4">
        <f t="shared" si="211"/>
        <v>13.01</v>
      </c>
      <c r="Z1316" s="4">
        <f t="shared" si="212"/>
        <v>3.910429816651638</v>
      </c>
      <c r="AA1316" s="64">
        <f t="shared" si="242"/>
        <v>2254.2829999999999</v>
      </c>
      <c r="AB1316" s="81">
        <f t="shared" si="243"/>
        <v>293.28221830000001</v>
      </c>
      <c r="AC1316">
        <f t="shared" si="244"/>
        <v>1.0000000612000037</v>
      </c>
      <c r="AD1316" s="49">
        <f t="shared" si="213"/>
        <v>1173.1288732</v>
      </c>
      <c r="AE1316" s="3">
        <f t="shared" si="214"/>
        <v>30000</v>
      </c>
      <c r="AF1316" s="3">
        <f t="shared" si="215"/>
        <v>100000</v>
      </c>
      <c r="AG1316" s="2">
        <f t="shared" si="216"/>
        <v>0</v>
      </c>
      <c r="AH1316" s="49">
        <f t="shared" si="217"/>
        <v>0</v>
      </c>
      <c r="AI1316" s="49">
        <f t="shared" si="218"/>
        <v>3609.7315132376475</v>
      </c>
      <c r="AJ1316" s="27" cm="1">
        <f t="array" ref="AJ1316">INDEX(Archetypes!Q$8:Q$16,$G1316)</f>
        <v>1022</v>
      </c>
      <c r="AK1316" s="27" cm="1">
        <f t="array" ref="AK1316">INDEX(Archetypes!R$8:R$16,$G1316)</f>
        <v>1039</v>
      </c>
      <c r="AL1316" s="27" cm="1">
        <f t="array" ref="AL1316">INDEX(Archetypes!S$8:S$16,$G1316)</f>
        <v>1139</v>
      </c>
      <c r="AM1316" s="5">
        <f t="shared" si="245"/>
        <v>1039</v>
      </c>
      <c r="AN1316" s="5">
        <f t="shared" si="219"/>
        <v>4156</v>
      </c>
      <c r="AO1316" s="49">
        <f t="shared" si="220"/>
        <v>27519.860386437646</v>
      </c>
      <c r="AP1316" s="61" cm="1">
        <f t="array" ref="AP1316">INDEX(Archetypes!$K$8:$N$16,$G1316,$I$2+1+2*$H$2)</f>
        <v>14065</v>
      </c>
      <c r="AQ1316" s="41" cm="1">
        <f t="array" ref="AQ1316">INDEX(Archetypes!$O$8:$P$16,$G1316,$AB$2)</f>
        <v>50</v>
      </c>
      <c r="AR1316" s="4">
        <f t="shared" si="221"/>
        <v>12.348800000000001</v>
      </c>
      <c r="AS1316" s="5">
        <f t="shared" si="222"/>
        <v>926.16</v>
      </c>
      <c r="AT1316" s="8">
        <f t="shared" si="223"/>
        <v>681</v>
      </c>
      <c r="AU1316">
        <f t="shared" si="224"/>
        <v>1.0000000000000002</v>
      </c>
      <c r="AV1316" s="49">
        <f t="shared" si="225"/>
        <v>3704.64</v>
      </c>
      <c r="AW1316" s="49">
        <f t="shared" si="226"/>
        <v>0</v>
      </c>
      <c r="AX1316" s="61">
        <f t="shared" si="227"/>
        <v>2732.408036902616</v>
      </c>
      <c r="AY1316" s="27" cm="1">
        <f t="array" ref="AY1316">INDEX(Archetypes!T$8:T$16,$G1316)</f>
        <v>1012</v>
      </c>
      <c r="AZ1316" s="27" cm="1">
        <f t="array" ref="AZ1316">INDEX(Archetypes!U$8:U$16,$G1316)</f>
        <v>1497</v>
      </c>
      <c r="BA1316" s="27" cm="1">
        <f t="array" ref="BA1316">INDEX(Archetypes!V$8:V$16,$G1316)</f>
        <v>1668</v>
      </c>
      <c r="BB1316" s="5">
        <f t="shared" si="246"/>
        <v>1497</v>
      </c>
      <c r="BC1316" s="5">
        <f t="shared" si="228"/>
        <v>5988</v>
      </c>
      <c r="BD1316" s="60">
        <f t="shared" si="229"/>
        <v>26490.048036902615</v>
      </c>
      <c r="BE1316" s="28">
        <f t="shared" si="230"/>
        <v>-1029.8123495350301</v>
      </c>
      <c r="BF1316" s="75">
        <f t="shared" si="231"/>
        <v>1.8478808607599999</v>
      </c>
      <c r="BG1316" s="75">
        <f t="shared" si="232"/>
        <v>6.3741599999999998</v>
      </c>
      <c r="BH1316" s="11">
        <f t="shared" si="248"/>
        <v>27519.860386437646</v>
      </c>
      <c r="BI1316" s="95">
        <f t="shared" si="249"/>
        <v>6</v>
      </c>
      <c r="BJ1316" t="b">
        <f t="shared" si="250"/>
        <v>1</v>
      </c>
      <c r="BK1316" s="43">
        <v>-7908.6188889695186</v>
      </c>
      <c r="BL1316" s="37">
        <f t="shared" si="233"/>
        <v>6878.8065394344885</v>
      </c>
    </row>
    <row r="1317" spans="1:64" x14ac:dyDescent="0.35">
      <c r="A1317" s="3">
        <v>7500</v>
      </c>
      <c r="D1317" s="6">
        <v>135</v>
      </c>
      <c r="E1317" s="6"/>
      <c r="F1317" s="6">
        <f t="shared" si="206"/>
        <v>225</v>
      </c>
      <c r="G1317" s="7">
        <v>7</v>
      </c>
      <c r="H1317" s="79" cm="1">
        <f t="array" ref="H1317">INDEX(Archetypes!$F$8:$F$16,$G1317)</f>
        <v>262.60000000000002</v>
      </c>
      <c r="I1317" s="7">
        <f t="shared" si="207"/>
        <v>1</v>
      </c>
      <c r="J1317" s="27" cm="1">
        <f t="array" ref="J1317">INDEX(Archetypes!$G$8:$H$16,$G1317,($H$2+1))+$N$2</f>
        <v>22881</v>
      </c>
      <c r="K1317" s="41" cm="1">
        <f t="array" ref="K1317">INDEX(Archetypes!$J$8:$J$16,$G1317)</f>
        <v>3.2349999999999999</v>
      </c>
      <c r="L1317" s="24" cm="1">
        <f t="array" ref="L1317">INDEX(Archetypes!$I$8:$I$16,$G1317)</f>
        <v>81.644444444444446</v>
      </c>
      <c r="M1317" s="41">
        <f t="shared" si="234"/>
        <v>41.731000000000002</v>
      </c>
      <c r="N1317" s="84">
        <f t="shared" si="208"/>
        <v>0.51113091997822535</v>
      </c>
      <c r="O1317" s="41">
        <f t="shared" si="209"/>
        <v>41.731000000000002</v>
      </c>
      <c r="P1317" s="64">
        <f t="shared" si="247"/>
        <v>5.9615714285714292</v>
      </c>
      <c r="Q1317" s="80">
        <f t="shared" si="235"/>
        <v>5.9615714285714292</v>
      </c>
      <c r="R1317" s="80">
        <f t="shared" si="236"/>
        <v>0</v>
      </c>
      <c r="S1317" s="64">
        <f t="shared" si="237"/>
        <v>41.731000000000002</v>
      </c>
      <c r="T1317" s="64">
        <f t="shared" si="210"/>
        <v>0</v>
      </c>
      <c r="U1317" s="64">
        <f t="shared" si="238"/>
        <v>0</v>
      </c>
      <c r="V1317" s="80">
        <f t="shared" si="239"/>
        <v>1</v>
      </c>
      <c r="W1317" s="80">
        <f t="shared" si="240"/>
        <v>0</v>
      </c>
      <c r="X1317" s="80">
        <f t="shared" si="241"/>
        <v>0</v>
      </c>
      <c r="Y1317" s="4">
        <f t="shared" si="211"/>
        <v>13.01</v>
      </c>
      <c r="Z1317" s="4">
        <f t="shared" si="212"/>
        <v>4.0216383307573418</v>
      </c>
      <c r="AA1317" s="64">
        <f t="shared" si="242"/>
        <v>2318.393</v>
      </c>
      <c r="AB1317" s="81">
        <f t="shared" si="243"/>
        <v>301.62292930000001</v>
      </c>
      <c r="AC1317">
        <f t="shared" si="244"/>
        <v>0.99999981933336612</v>
      </c>
      <c r="AD1317" s="49">
        <f t="shared" si="213"/>
        <v>1206.4917172</v>
      </c>
      <c r="AE1317" s="3">
        <f t="shared" si="214"/>
        <v>30000</v>
      </c>
      <c r="AF1317" s="3">
        <f t="shared" si="215"/>
        <v>100000</v>
      </c>
      <c r="AG1317" s="2">
        <f t="shared" si="216"/>
        <v>0</v>
      </c>
      <c r="AH1317" s="49">
        <f t="shared" si="217"/>
        <v>0</v>
      </c>
      <c r="AI1317" s="49">
        <f t="shared" si="218"/>
        <v>4445.0926620951841</v>
      </c>
      <c r="AJ1317" s="27" cm="1">
        <f t="array" ref="AJ1317">INDEX(Archetypes!Q$8:Q$16,$G1317)</f>
        <v>1022</v>
      </c>
      <c r="AK1317" s="27" cm="1">
        <f t="array" ref="AK1317">INDEX(Archetypes!R$8:R$16,$G1317)</f>
        <v>1039</v>
      </c>
      <c r="AL1317" s="27" cm="1">
        <f t="array" ref="AL1317">INDEX(Archetypes!S$8:S$16,$G1317)</f>
        <v>1139</v>
      </c>
      <c r="AM1317" s="5">
        <f t="shared" si="245"/>
        <v>1039</v>
      </c>
      <c r="AN1317" s="5">
        <f t="shared" si="219"/>
        <v>4156</v>
      </c>
      <c r="AO1317" s="49">
        <f t="shared" si="220"/>
        <v>32688.584379295182</v>
      </c>
      <c r="AP1317" s="61" cm="1">
        <f t="array" ref="AP1317">INDEX(Archetypes!$K$8:$N$16,$G1317,$I$2+1+2*$H$2)</f>
        <v>17505</v>
      </c>
      <c r="AQ1317" s="41" cm="1">
        <f t="array" ref="AQ1317">INDEX(Archetypes!$O$8:$P$16,$G1317,$AB$2)</f>
        <v>50</v>
      </c>
      <c r="AR1317" s="4">
        <f t="shared" si="221"/>
        <v>12.348800000000001</v>
      </c>
      <c r="AS1317" s="5">
        <f t="shared" si="222"/>
        <v>926.16</v>
      </c>
      <c r="AT1317" s="8">
        <f t="shared" si="223"/>
        <v>681</v>
      </c>
      <c r="AU1317">
        <f t="shared" si="224"/>
        <v>1.0000000000000002</v>
      </c>
      <c r="AV1317" s="49">
        <f t="shared" si="225"/>
        <v>3704.64</v>
      </c>
      <c r="AW1317" s="49">
        <f t="shared" si="226"/>
        <v>0</v>
      </c>
      <c r="AX1317" s="61">
        <f t="shared" si="227"/>
        <v>3400.6969559886452</v>
      </c>
      <c r="AY1317" s="27" cm="1">
        <f t="array" ref="AY1317">INDEX(Archetypes!T$8:T$16,$G1317)</f>
        <v>1012</v>
      </c>
      <c r="AZ1317" s="27" cm="1">
        <f t="array" ref="AZ1317">INDEX(Archetypes!U$8:U$16,$G1317)</f>
        <v>1497</v>
      </c>
      <c r="BA1317" s="27" cm="1">
        <f t="array" ref="BA1317">INDEX(Archetypes!V$8:V$16,$G1317)</f>
        <v>1668</v>
      </c>
      <c r="BB1317" s="5">
        <f t="shared" si="246"/>
        <v>1497</v>
      </c>
      <c r="BC1317" s="5">
        <f t="shared" si="228"/>
        <v>5988</v>
      </c>
      <c r="BD1317" s="60">
        <f t="shared" si="229"/>
        <v>30598.336955988645</v>
      </c>
      <c r="BE1317" s="28">
        <f t="shared" si="230"/>
        <v>-2090.2474233065368</v>
      </c>
      <c r="BF1317" s="75">
        <f t="shared" si="231"/>
        <v>1.90043310996</v>
      </c>
      <c r="BG1317" s="75">
        <f t="shared" si="232"/>
        <v>6.3741599999999998</v>
      </c>
      <c r="BH1317" s="11">
        <f t="shared" si="248"/>
        <v>27519.860386437646</v>
      </c>
      <c r="BI1317" s="95">
        <f t="shared" si="249"/>
        <v>6</v>
      </c>
      <c r="BJ1317" t="b">
        <f t="shared" si="250"/>
        <v>0</v>
      </c>
      <c r="BK1317" s="43">
        <v>-11710.851845025987</v>
      </c>
      <c r="BL1317" s="37">
        <f t="shared" si="233"/>
        <v>9620.6044217194503</v>
      </c>
    </row>
    <row r="1318" spans="1:64" x14ac:dyDescent="0.35">
      <c r="A1318" s="3">
        <v>7500</v>
      </c>
      <c r="D1318" s="6">
        <v>135</v>
      </c>
      <c r="E1318" s="6"/>
      <c r="F1318" s="6">
        <f t="shared" si="206"/>
        <v>225</v>
      </c>
      <c r="G1318" s="7">
        <v>8</v>
      </c>
      <c r="H1318" s="79" cm="1">
        <f t="array" ref="H1318">INDEX(Archetypes!$F$8:$F$16,$G1318)</f>
        <v>285.8</v>
      </c>
      <c r="I1318" s="7">
        <f t="shared" si="207"/>
        <v>1</v>
      </c>
      <c r="J1318" s="27" cm="1">
        <f t="array" ref="J1318">INDEX(Archetypes!$G$8:$H$16,$G1318,($H$2+1))+$N$2</f>
        <v>26124</v>
      </c>
      <c r="K1318" s="41" cm="1">
        <f t="array" ref="K1318">INDEX(Archetypes!$J$8:$J$16,$G1318)</f>
        <v>3.2210000000000001</v>
      </c>
      <c r="L1318" s="24" cm="1">
        <f t="array" ref="L1318">INDEX(Archetypes!$I$8:$I$16,$G1318)</f>
        <v>90.076000000000008</v>
      </c>
      <c r="M1318" s="41">
        <f t="shared" si="234"/>
        <v>41.911999999999999</v>
      </c>
      <c r="N1318" s="84">
        <f t="shared" si="208"/>
        <v>0.46529597229006614</v>
      </c>
      <c r="O1318" s="41">
        <f t="shared" si="209"/>
        <v>41.911999999999999</v>
      </c>
      <c r="P1318" s="64">
        <f t="shared" si="247"/>
        <v>5.9874285714285715</v>
      </c>
      <c r="Q1318" s="80">
        <f t="shared" si="235"/>
        <v>5.9874285714285715</v>
      </c>
      <c r="R1318" s="80">
        <f t="shared" si="236"/>
        <v>0</v>
      </c>
      <c r="S1318" s="64">
        <f t="shared" si="237"/>
        <v>41.911999999999999</v>
      </c>
      <c r="T1318" s="64">
        <f t="shared" si="210"/>
        <v>0</v>
      </c>
      <c r="U1318" s="64">
        <f t="shared" si="238"/>
        <v>0</v>
      </c>
      <c r="V1318" s="80">
        <f t="shared" si="239"/>
        <v>1</v>
      </c>
      <c r="W1318" s="80">
        <f t="shared" si="240"/>
        <v>0</v>
      </c>
      <c r="X1318" s="80">
        <f t="shared" si="241"/>
        <v>0</v>
      </c>
      <c r="Y1318" s="4">
        <f t="shared" si="211"/>
        <v>13.01</v>
      </c>
      <c r="Z1318" s="4">
        <f t="shared" si="212"/>
        <v>4.0391182862465067</v>
      </c>
      <c r="AA1318" s="64">
        <f t="shared" si="242"/>
        <v>2328.4690000000001</v>
      </c>
      <c r="AB1318" s="81">
        <f t="shared" si="243"/>
        <v>302.93381690000001</v>
      </c>
      <c r="AC1318">
        <f t="shared" si="244"/>
        <v>1.0000001801333656</v>
      </c>
      <c r="AD1318" s="49">
        <f t="shared" si="213"/>
        <v>1211.7352676</v>
      </c>
      <c r="AE1318" s="3">
        <f t="shared" si="214"/>
        <v>30000</v>
      </c>
      <c r="AF1318" s="3">
        <f t="shared" si="215"/>
        <v>100000</v>
      </c>
      <c r="AG1318" s="2">
        <f t="shared" si="216"/>
        <v>0</v>
      </c>
      <c r="AH1318" s="49">
        <f t="shared" si="217"/>
        <v>0</v>
      </c>
      <c r="AI1318" s="49">
        <f t="shared" si="218"/>
        <v>5075.110384361461</v>
      </c>
      <c r="AJ1318" s="27" cm="1">
        <f t="array" ref="AJ1318">INDEX(Archetypes!Q$8:Q$16,$G1318)</f>
        <v>1022</v>
      </c>
      <c r="AK1318" s="27" cm="1">
        <f t="array" ref="AK1318">INDEX(Archetypes!R$8:R$16,$G1318)</f>
        <v>1039</v>
      </c>
      <c r="AL1318" s="27" cm="1">
        <f t="array" ref="AL1318">INDEX(Archetypes!S$8:S$16,$G1318)</f>
        <v>1139</v>
      </c>
      <c r="AM1318" s="5">
        <f t="shared" si="245"/>
        <v>1039</v>
      </c>
      <c r="AN1318" s="5">
        <f t="shared" si="219"/>
        <v>4156</v>
      </c>
      <c r="AO1318" s="49">
        <f t="shared" si="220"/>
        <v>36566.845651961463</v>
      </c>
      <c r="AP1318" s="61" cm="1">
        <f t="array" ref="AP1318">INDEX(Archetypes!$K$8:$N$16,$G1318,$I$2+1+2*$H$2)</f>
        <v>20099</v>
      </c>
      <c r="AQ1318" s="41" cm="1">
        <f t="array" ref="AQ1318">INDEX(Archetypes!$O$8:$P$16,$G1318,$AB$2)</f>
        <v>50</v>
      </c>
      <c r="AR1318" s="4">
        <f t="shared" si="221"/>
        <v>12.348800000000001</v>
      </c>
      <c r="AS1318" s="5">
        <f t="shared" si="222"/>
        <v>926.16</v>
      </c>
      <c r="AT1318" s="8">
        <f t="shared" si="223"/>
        <v>681</v>
      </c>
      <c r="AU1318">
        <f t="shared" si="224"/>
        <v>1.0000000000000002</v>
      </c>
      <c r="AV1318" s="49">
        <f t="shared" si="225"/>
        <v>3704.64</v>
      </c>
      <c r="AW1318" s="49">
        <f t="shared" si="226"/>
        <v>0</v>
      </c>
      <c r="AX1318" s="61">
        <f t="shared" si="227"/>
        <v>3904.6334257878193</v>
      </c>
      <c r="AY1318" s="27" cm="1">
        <f t="array" ref="AY1318">INDEX(Archetypes!T$8:T$16,$G1318)</f>
        <v>1012</v>
      </c>
      <c r="AZ1318" s="27" cm="1">
        <f t="array" ref="AZ1318">INDEX(Archetypes!U$8:U$16,$G1318)</f>
        <v>1497</v>
      </c>
      <c r="BA1318" s="27" cm="1">
        <f t="array" ref="BA1318">INDEX(Archetypes!V$8:V$16,$G1318)</f>
        <v>1668</v>
      </c>
      <c r="BB1318" s="5">
        <f t="shared" si="246"/>
        <v>1497</v>
      </c>
      <c r="BC1318" s="5">
        <f t="shared" si="228"/>
        <v>5988</v>
      </c>
      <c r="BD1318" s="60">
        <f t="shared" si="229"/>
        <v>33696.273425787818</v>
      </c>
      <c r="BE1318" s="28">
        <f t="shared" si="230"/>
        <v>-2870.5722261736446</v>
      </c>
      <c r="BF1318" s="75">
        <f t="shared" si="231"/>
        <v>1.9086926086800002</v>
      </c>
      <c r="BG1318" s="75">
        <f t="shared" si="232"/>
        <v>6.3741599999999998</v>
      </c>
      <c r="BH1318" s="11">
        <f t="shared" si="248"/>
        <v>27519.860386437646</v>
      </c>
      <c r="BI1318" s="95">
        <f t="shared" si="249"/>
        <v>6</v>
      </c>
      <c r="BJ1318" t="b">
        <f t="shared" si="250"/>
        <v>0</v>
      </c>
      <c r="BK1318" s="43">
        <v>-14537.651920865261</v>
      </c>
      <c r="BL1318" s="37">
        <f t="shared" si="233"/>
        <v>11667.079694691616</v>
      </c>
    </row>
    <row r="1319" spans="1:64" x14ac:dyDescent="0.35">
      <c r="A1319" s="3">
        <v>7500</v>
      </c>
      <c r="D1319" s="6">
        <v>135</v>
      </c>
      <c r="E1319" s="6"/>
      <c r="F1319" s="6">
        <f t="shared" si="206"/>
        <v>225</v>
      </c>
      <c r="G1319" s="7">
        <v>9</v>
      </c>
      <c r="H1319" s="79" cm="1">
        <f t="array" ref="H1319">INDEX(Archetypes!$F$8:$F$16,$G1319)</f>
        <v>312.60000000000002</v>
      </c>
      <c r="I1319" s="7">
        <f t="shared" si="207"/>
        <v>1</v>
      </c>
      <c r="J1319" s="27" cm="1">
        <f t="array" ref="J1319">INDEX(Archetypes!$G$8:$H$16,$G1319,($H$2+1))+$N$2</f>
        <v>27151</v>
      </c>
      <c r="K1319" s="41" cm="1">
        <f t="array" ref="K1319">INDEX(Archetypes!$J$8:$J$16,$G1319)</f>
        <v>3.1960000000000002</v>
      </c>
      <c r="L1319" s="24" cm="1">
        <f t="array" ref="L1319">INDEX(Archetypes!$I$8:$I$16,$G1319)</f>
        <v>98.868750000000006</v>
      </c>
      <c r="M1319" s="41">
        <f t="shared" si="234"/>
        <v>42.24</v>
      </c>
      <c r="N1319" s="84">
        <f t="shared" si="208"/>
        <v>0.42723307415133699</v>
      </c>
      <c r="O1319" s="41">
        <f t="shared" si="209"/>
        <v>42.24</v>
      </c>
      <c r="P1319" s="64">
        <f t="shared" si="247"/>
        <v>6.0342857142857147</v>
      </c>
      <c r="Q1319" s="80">
        <f t="shared" si="235"/>
        <v>6.0342857142857147</v>
      </c>
      <c r="R1319" s="80">
        <f t="shared" si="236"/>
        <v>0</v>
      </c>
      <c r="S1319" s="64">
        <f t="shared" si="237"/>
        <v>42.24</v>
      </c>
      <c r="T1319" s="64">
        <f t="shared" si="210"/>
        <v>0</v>
      </c>
      <c r="U1319" s="64">
        <f t="shared" si="238"/>
        <v>0</v>
      </c>
      <c r="V1319" s="80">
        <f t="shared" si="239"/>
        <v>1</v>
      </c>
      <c r="W1319" s="80">
        <f t="shared" si="240"/>
        <v>0</v>
      </c>
      <c r="X1319" s="80">
        <f t="shared" si="241"/>
        <v>0</v>
      </c>
      <c r="Y1319" s="4">
        <f t="shared" si="211"/>
        <v>13.01</v>
      </c>
      <c r="Z1319" s="4">
        <f t="shared" si="212"/>
        <v>4.0707133917396741</v>
      </c>
      <c r="AA1319" s="64">
        <f t="shared" si="242"/>
        <v>2346.683</v>
      </c>
      <c r="AB1319" s="81">
        <f t="shared" si="243"/>
        <v>305.30345829999999</v>
      </c>
      <c r="AC1319">
        <f t="shared" si="244"/>
        <v>1.000000150933356</v>
      </c>
      <c r="AD1319" s="49">
        <f t="shared" si="213"/>
        <v>1221.2138332</v>
      </c>
      <c r="AE1319" s="3">
        <f t="shared" si="214"/>
        <v>30000</v>
      </c>
      <c r="AF1319" s="3">
        <f t="shared" si="215"/>
        <v>100000</v>
      </c>
      <c r="AG1319" s="2">
        <f t="shared" si="216"/>
        <v>0</v>
      </c>
      <c r="AH1319" s="49">
        <f t="shared" si="217"/>
        <v>0</v>
      </c>
      <c r="AI1319" s="49">
        <f t="shared" si="218"/>
        <v>5274.6257099141794</v>
      </c>
      <c r="AJ1319" s="27" cm="1">
        <f t="array" ref="AJ1319">INDEX(Archetypes!Q$8:Q$16,$G1319)</f>
        <v>1022</v>
      </c>
      <c r="AK1319" s="27" cm="1">
        <f t="array" ref="AK1319">INDEX(Archetypes!R$8:R$16,$G1319)</f>
        <v>1039</v>
      </c>
      <c r="AL1319" s="27" cm="1">
        <f t="array" ref="AL1319">INDEX(Archetypes!S$8:S$16,$G1319)</f>
        <v>1139</v>
      </c>
      <c r="AM1319" s="5">
        <f t="shared" si="245"/>
        <v>1039</v>
      </c>
      <c r="AN1319" s="5">
        <f t="shared" si="219"/>
        <v>4156</v>
      </c>
      <c r="AO1319" s="49">
        <f t="shared" si="220"/>
        <v>37802.839543114176</v>
      </c>
      <c r="AP1319" s="61" cm="1">
        <f t="array" ref="AP1319">INDEX(Archetypes!$K$8:$N$16,$G1319,$I$2+1+2*$H$2)</f>
        <v>20920</v>
      </c>
      <c r="AQ1319" s="41" cm="1">
        <f t="array" ref="AQ1319">INDEX(Archetypes!$O$8:$P$16,$G1319,$AB$2)</f>
        <v>50</v>
      </c>
      <c r="AR1319" s="4">
        <f t="shared" si="221"/>
        <v>12.348800000000001</v>
      </c>
      <c r="AS1319" s="5">
        <f t="shared" si="222"/>
        <v>926.16</v>
      </c>
      <c r="AT1319" s="8">
        <f t="shared" si="223"/>
        <v>681</v>
      </c>
      <c r="AU1319">
        <f t="shared" si="224"/>
        <v>1.0000000000000002</v>
      </c>
      <c r="AV1319" s="49">
        <f t="shared" si="225"/>
        <v>3704.64</v>
      </c>
      <c r="AW1319" s="49">
        <f t="shared" si="226"/>
        <v>0</v>
      </c>
      <c r="AX1319" s="61">
        <f t="shared" si="227"/>
        <v>4064.1291242092234</v>
      </c>
      <c r="AY1319" s="27" cm="1">
        <f t="array" ref="AY1319">INDEX(Archetypes!T$8:T$16,$G1319)</f>
        <v>1012</v>
      </c>
      <c r="AZ1319" s="27" cm="1">
        <f t="array" ref="AZ1319">INDEX(Archetypes!U$8:U$16,$G1319)</f>
        <v>1497</v>
      </c>
      <c r="BA1319" s="27" cm="1">
        <f t="array" ref="BA1319">INDEX(Archetypes!V$8:V$16,$G1319)</f>
        <v>1668</v>
      </c>
      <c r="BB1319" s="5">
        <f t="shared" si="246"/>
        <v>1497</v>
      </c>
      <c r="BC1319" s="5">
        <f t="shared" si="228"/>
        <v>5988</v>
      </c>
      <c r="BD1319" s="60">
        <f t="shared" si="229"/>
        <v>34676.769124209226</v>
      </c>
      <c r="BE1319" s="28">
        <f t="shared" si="230"/>
        <v>-3126.0704189049502</v>
      </c>
      <c r="BF1319" s="75">
        <f t="shared" si="231"/>
        <v>1.92362298876</v>
      </c>
      <c r="BG1319" s="75">
        <f t="shared" si="232"/>
        <v>6.3741599999999998</v>
      </c>
      <c r="BH1319" s="11">
        <f t="shared" si="248"/>
        <v>27519.860386437646</v>
      </c>
      <c r="BI1319" s="95">
        <f t="shared" si="249"/>
        <v>6</v>
      </c>
      <c r="BJ1319" t="b">
        <f t="shared" si="250"/>
        <v>0</v>
      </c>
      <c r="BK1319" s="43">
        <v>-15448.487021367226</v>
      </c>
      <c r="BL1319" s="37">
        <f t="shared" si="233"/>
        <v>12322.416602462275</v>
      </c>
    </row>
    <row r="1320" spans="1:64" x14ac:dyDescent="0.35">
      <c r="A1320" s="3">
        <v>7500</v>
      </c>
      <c r="D1320" s="6">
        <v>150</v>
      </c>
      <c r="E1320" s="6"/>
      <c r="F1320" s="6">
        <f t="shared" si="206"/>
        <v>250</v>
      </c>
      <c r="G1320" s="7">
        <v>7</v>
      </c>
      <c r="H1320" s="79" cm="1">
        <f t="array" ref="H1320">INDEX(Archetypes!$F$8:$F$16,$G1320)</f>
        <v>262.60000000000002</v>
      </c>
      <c r="I1320" s="7">
        <f t="shared" si="207"/>
        <v>1</v>
      </c>
      <c r="J1320" s="27" cm="1">
        <f t="array" ref="J1320">INDEX(Archetypes!$G$8:$H$16,$G1320,($H$2+1))+$N$2</f>
        <v>22881</v>
      </c>
      <c r="K1320" s="41" cm="1">
        <f t="array" ref="K1320">INDEX(Archetypes!$J$8:$J$16,$G1320)</f>
        <v>3.2349999999999999</v>
      </c>
      <c r="L1320" s="24" cm="1">
        <f t="array" ref="L1320">INDEX(Archetypes!$I$8:$I$16,$G1320)</f>
        <v>81.644444444444446</v>
      </c>
      <c r="M1320" s="41">
        <f t="shared" si="234"/>
        <v>46.368000000000002</v>
      </c>
      <c r="N1320" s="84">
        <f t="shared" si="208"/>
        <v>0.56792596624931957</v>
      </c>
      <c r="O1320" s="41">
        <f t="shared" si="209"/>
        <v>46.368000000000002</v>
      </c>
      <c r="P1320" s="64">
        <f t="shared" si="247"/>
        <v>6.6240000000000006</v>
      </c>
      <c r="Q1320" s="80">
        <f t="shared" si="235"/>
        <v>6.6240000000000006</v>
      </c>
      <c r="R1320" s="80">
        <f t="shared" si="236"/>
        <v>0</v>
      </c>
      <c r="S1320" s="64">
        <f t="shared" si="237"/>
        <v>46.368000000000002</v>
      </c>
      <c r="T1320" s="64">
        <f t="shared" si="210"/>
        <v>0</v>
      </c>
      <c r="U1320" s="64">
        <f t="shared" si="238"/>
        <v>0</v>
      </c>
      <c r="V1320" s="80">
        <f t="shared" si="239"/>
        <v>1</v>
      </c>
      <c r="W1320" s="80">
        <f t="shared" si="240"/>
        <v>0</v>
      </c>
      <c r="X1320" s="80">
        <f t="shared" si="241"/>
        <v>0</v>
      </c>
      <c r="Y1320" s="4">
        <f t="shared" si="211"/>
        <v>13.01</v>
      </c>
      <c r="Z1320" s="4">
        <f t="shared" si="212"/>
        <v>4.0216383307573418</v>
      </c>
      <c r="AA1320" s="64">
        <f t="shared" si="242"/>
        <v>2318.393</v>
      </c>
      <c r="AB1320" s="81">
        <f t="shared" si="243"/>
        <v>301.62292930000001</v>
      </c>
      <c r="AC1320">
        <f t="shared" si="244"/>
        <v>0.99999981933336612</v>
      </c>
      <c r="AD1320" s="49">
        <f t="shared" si="213"/>
        <v>1206.4917172</v>
      </c>
      <c r="AE1320" s="3">
        <f t="shared" si="214"/>
        <v>30000</v>
      </c>
      <c r="AF1320" s="3">
        <f t="shared" si="215"/>
        <v>100000</v>
      </c>
      <c r="AG1320" s="2">
        <f t="shared" si="216"/>
        <v>0</v>
      </c>
      <c r="AH1320" s="49">
        <f t="shared" si="217"/>
        <v>0</v>
      </c>
      <c r="AI1320" s="49">
        <f t="shared" si="218"/>
        <v>4445.0926620951841</v>
      </c>
      <c r="AJ1320" s="27" cm="1">
        <f t="array" ref="AJ1320">INDEX(Archetypes!Q$8:Q$16,$G1320)</f>
        <v>1022</v>
      </c>
      <c r="AK1320" s="27" cm="1">
        <f t="array" ref="AK1320">INDEX(Archetypes!R$8:R$16,$G1320)</f>
        <v>1039</v>
      </c>
      <c r="AL1320" s="27" cm="1">
        <f t="array" ref="AL1320">INDEX(Archetypes!S$8:S$16,$G1320)</f>
        <v>1139</v>
      </c>
      <c r="AM1320" s="5">
        <f t="shared" si="245"/>
        <v>1039</v>
      </c>
      <c r="AN1320" s="5">
        <f t="shared" si="219"/>
        <v>4156</v>
      </c>
      <c r="AO1320" s="49">
        <f t="shared" si="220"/>
        <v>32688.584379295182</v>
      </c>
      <c r="AP1320" s="61" cm="1">
        <f t="array" ref="AP1320">INDEX(Archetypes!$K$8:$N$16,$G1320,$I$2+1+2*$H$2)</f>
        <v>17505</v>
      </c>
      <c r="AQ1320" s="41" cm="1">
        <f t="array" ref="AQ1320">INDEX(Archetypes!$O$8:$P$16,$G1320,$AB$2)</f>
        <v>50</v>
      </c>
      <c r="AR1320" s="4">
        <f t="shared" si="221"/>
        <v>12.348800000000001</v>
      </c>
      <c r="AS1320" s="5">
        <f t="shared" si="222"/>
        <v>926.16</v>
      </c>
      <c r="AT1320" s="8">
        <f t="shared" si="223"/>
        <v>681</v>
      </c>
      <c r="AU1320">
        <f t="shared" si="224"/>
        <v>1.0000000000000002</v>
      </c>
      <c r="AV1320" s="49">
        <f t="shared" si="225"/>
        <v>3704.64</v>
      </c>
      <c r="AW1320" s="49">
        <f t="shared" si="226"/>
        <v>0</v>
      </c>
      <c r="AX1320" s="61">
        <f t="shared" si="227"/>
        <v>3400.6969559886452</v>
      </c>
      <c r="AY1320" s="27" cm="1">
        <f t="array" ref="AY1320">INDEX(Archetypes!T$8:T$16,$G1320)</f>
        <v>1012</v>
      </c>
      <c r="AZ1320" s="27" cm="1">
        <f t="array" ref="AZ1320">INDEX(Archetypes!U$8:U$16,$G1320)</f>
        <v>1497</v>
      </c>
      <c r="BA1320" s="27" cm="1">
        <f t="array" ref="BA1320">INDEX(Archetypes!V$8:V$16,$G1320)</f>
        <v>1668</v>
      </c>
      <c r="BB1320" s="5">
        <f t="shared" si="246"/>
        <v>1497</v>
      </c>
      <c r="BC1320" s="5">
        <f t="shared" si="228"/>
        <v>5988</v>
      </c>
      <c r="BD1320" s="60">
        <f t="shared" si="229"/>
        <v>30598.336955988645</v>
      </c>
      <c r="BE1320" s="28">
        <f t="shared" si="230"/>
        <v>-2090.2474233065368</v>
      </c>
      <c r="BF1320" s="75">
        <f t="shared" si="231"/>
        <v>1.90043310996</v>
      </c>
      <c r="BG1320" s="75">
        <f t="shared" si="232"/>
        <v>6.3741599999999998</v>
      </c>
      <c r="BH1320" s="11">
        <f t="shared" si="248"/>
        <v>32688.584379295182</v>
      </c>
      <c r="BI1320" s="95">
        <f t="shared" si="249"/>
        <v>7</v>
      </c>
      <c r="BJ1320" t="b">
        <f t="shared" si="250"/>
        <v>1</v>
      </c>
      <c r="BK1320" s="43">
        <v>-11710.851845025987</v>
      </c>
      <c r="BL1320" s="37">
        <f t="shared" si="233"/>
        <v>9620.6044217194503</v>
      </c>
    </row>
    <row r="1321" spans="1:64" x14ac:dyDescent="0.35">
      <c r="A1321" s="3">
        <v>7500</v>
      </c>
      <c r="D1321" s="6">
        <v>150</v>
      </c>
      <c r="E1321" s="6"/>
      <c r="F1321" s="6">
        <f t="shared" si="206"/>
        <v>250</v>
      </c>
      <c r="G1321" s="7">
        <v>8</v>
      </c>
      <c r="H1321" s="79" cm="1">
        <f t="array" ref="H1321">INDEX(Archetypes!$F$8:$F$16,$G1321)</f>
        <v>285.8</v>
      </c>
      <c r="I1321" s="7">
        <f t="shared" si="207"/>
        <v>1</v>
      </c>
      <c r="J1321" s="27" cm="1">
        <f t="array" ref="J1321">INDEX(Archetypes!$G$8:$H$16,$G1321,($H$2+1))+$N$2</f>
        <v>26124</v>
      </c>
      <c r="K1321" s="41" cm="1">
        <f t="array" ref="K1321">INDEX(Archetypes!$J$8:$J$16,$G1321)</f>
        <v>3.2210000000000001</v>
      </c>
      <c r="L1321" s="24" cm="1">
        <f t="array" ref="L1321">INDEX(Archetypes!$I$8:$I$16,$G1321)</f>
        <v>90.076000000000008</v>
      </c>
      <c r="M1321" s="41">
        <f t="shared" si="234"/>
        <v>46.569000000000003</v>
      </c>
      <c r="N1321" s="84">
        <f t="shared" si="208"/>
        <v>0.51699675829299696</v>
      </c>
      <c r="O1321" s="41">
        <f t="shared" si="209"/>
        <v>46.569000000000003</v>
      </c>
      <c r="P1321" s="64">
        <f t="shared" si="247"/>
        <v>6.6527142857142865</v>
      </c>
      <c r="Q1321" s="80">
        <f t="shared" si="235"/>
        <v>6.6527142857142865</v>
      </c>
      <c r="R1321" s="80">
        <f t="shared" si="236"/>
        <v>0</v>
      </c>
      <c r="S1321" s="64">
        <f t="shared" si="237"/>
        <v>46.569000000000003</v>
      </c>
      <c r="T1321" s="64">
        <f t="shared" si="210"/>
        <v>0</v>
      </c>
      <c r="U1321" s="64">
        <f t="shared" si="238"/>
        <v>0</v>
      </c>
      <c r="V1321" s="80">
        <f t="shared" si="239"/>
        <v>1</v>
      </c>
      <c r="W1321" s="80">
        <f t="shared" si="240"/>
        <v>0</v>
      </c>
      <c r="X1321" s="80">
        <f t="shared" si="241"/>
        <v>0</v>
      </c>
      <c r="Y1321" s="4">
        <f t="shared" si="211"/>
        <v>13.01</v>
      </c>
      <c r="Z1321" s="4">
        <f t="shared" si="212"/>
        <v>4.0391182862465067</v>
      </c>
      <c r="AA1321" s="64">
        <f t="shared" si="242"/>
        <v>2328.4690000000001</v>
      </c>
      <c r="AB1321" s="81">
        <f t="shared" si="243"/>
        <v>302.93381690000001</v>
      </c>
      <c r="AC1321">
        <f t="shared" si="244"/>
        <v>1.0000001801333656</v>
      </c>
      <c r="AD1321" s="49">
        <f t="shared" si="213"/>
        <v>1211.7352676</v>
      </c>
      <c r="AE1321" s="3">
        <f t="shared" si="214"/>
        <v>30000</v>
      </c>
      <c r="AF1321" s="3">
        <f t="shared" si="215"/>
        <v>100000</v>
      </c>
      <c r="AG1321" s="2">
        <f t="shared" si="216"/>
        <v>0</v>
      </c>
      <c r="AH1321" s="49">
        <f t="shared" si="217"/>
        <v>0</v>
      </c>
      <c r="AI1321" s="49">
        <f t="shared" si="218"/>
        <v>5075.110384361461</v>
      </c>
      <c r="AJ1321" s="27" cm="1">
        <f t="array" ref="AJ1321">INDEX(Archetypes!Q$8:Q$16,$G1321)</f>
        <v>1022</v>
      </c>
      <c r="AK1321" s="27" cm="1">
        <f t="array" ref="AK1321">INDEX(Archetypes!R$8:R$16,$G1321)</f>
        <v>1039</v>
      </c>
      <c r="AL1321" s="27" cm="1">
        <f t="array" ref="AL1321">INDEX(Archetypes!S$8:S$16,$G1321)</f>
        <v>1139</v>
      </c>
      <c r="AM1321" s="5">
        <f t="shared" si="245"/>
        <v>1039</v>
      </c>
      <c r="AN1321" s="5">
        <f t="shared" si="219"/>
        <v>4156</v>
      </c>
      <c r="AO1321" s="49">
        <f t="shared" si="220"/>
        <v>36566.845651961463</v>
      </c>
      <c r="AP1321" s="61" cm="1">
        <f t="array" ref="AP1321">INDEX(Archetypes!$K$8:$N$16,$G1321,$I$2+1+2*$H$2)</f>
        <v>20099</v>
      </c>
      <c r="AQ1321" s="41" cm="1">
        <f t="array" ref="AQ1321">INDEX(Archetypes!$O$8:$P$16,$G1321,$AB$2)</f>
        <v>50</v>
      </c>
      <c r="AR1321" s="4">
        <f t="shared" si="221"/>
        <v>12.348800000000001</v>
      </c>
      <c r="AS1321" s="5">
        <f t="shared" si="222"/>
        <v>926.16</v>
      </c>
      <c r="AT1321" s="8">
        <f t="shared" si="223"/>
        <v>681</v>
      </c>
      <c r="AU1321">
        <f t="shared" si="224"/>
        <v>1.0000000000000002</v>
      </c>
      <c r="AV1321" s="49">
        <f t="shared" si="225"/>
        <v>3704.64</v>
      </c>
      <c r="AW1321" s="49">
        <f t="shared" si="226"/>
        <v>0</v>
      </c>
      <c r="AX1321" s="61">
        <f t="shared" si="227"/>
        <v>3904.6334257878193</v>
      </c>
      <c r="AY1321" s="27" cm="1">
        <f t="array" ref="AY1321">INDEX(Archetypes!T$8:T$16,$G1321)</f>
        <v>1012</v>
      </c>
      <c r="AZ1321" s="27" cm="1">
        <f t="array" ref="AZ1321">INDEX(Archetypes!U$8:U$16,$G1321)</f>
        <v>1497</v>
      </c>
      <c r="BA1321" s="27" cm="1">
        <f t="array" ref="BA1321">INDEX(Archetypes!V$8:V$16,$G1321)</f>
        <v>1668</v>
      </c>
      <c r="BB1321" s="5">
        <f t="shared" si="246"/>
        <v>1497</v>
      </c>
      <c r="BC1321" s="5">
        <f t="shared" si="228"/>
        <v>5988</v>
      </c>
      <c r="BD1321" s="60">
        <f t="shared" si="229"/>
        <v>33696.273425787818</v>
      </c>
      <c r="BE1321" s="28">
        <f t="shared" si="230"/>
        <v>-2870.5722261736446</v>
      </c>
      <c r="BF1321" s="75">
        <f t="shared" si="231"/>
        <v>1.9086926086800002</v>
      </c>
      <c r="BG1321" s="75">
        <f t="shared" si="232"/>
        <v>6.3741599999999998</v>
      </c>
      <c r="BH1321" s="11">
        <f t="shared" si="248"/>
        <v>32688.584379295182</v>
      </c>
      <c r="BI1321" s="95">
        <f t="shared" si="249"/>
        <v>7</v>
      </c>
      <c r="BJ1321" t="b">
        <f t="shared" si="250"/>
        <v>0</v>
      </c>
      <c r="BK1321" s="43">
        <v>-14537.651920865261</v>
      </c>
      <c r="BL1321" s="37">
        <f t="shared" si="233"/>
        <v>11667.079694691616</v>
      </c>
    </row>
    <row r="1322" spans="1:64" x14ac:dyDescent="0.35">
      <c r="A1322" s="3">
        <v>7500</v>
      </c>
      <c r="D1322" s="6">
        <v>150</v>
      </c>
      <c r="E1322" s="6"/>
      <c r="F1322" s="6">
        <f t="shared" si="206"/>
        <v>250</v>
      </c>
      <c r="G1322" s="7">
        <v>9</v>
      </c>
      <c r="H1322" s="79" cm="1">
        <f t="array" ref="H1322">INDEX(Archetypes!$F$8:$F$16,$G1322)</f>
        <v>312.60000000000002</v>
      </c>
      <c r="I1322" s="7">
        <f t="shared" si="207"/>
        <v>1</v>
      </c>
      <c r="J1322" s="27" cm="1">
        <f t="array" ref="J1322">INDEX(Archetypes!$G$8:$H$16,$G1322,($H$2+1))+$N$2</f>
        <v>27151</v>
      </c>
      <c r="K1322" s="41" cm="1">
        <f t="array" ref="K1322">INDEX(Archetypes!$J$8:$J$16,$G1322)</f>
        <v>3.1960000000000002</v>
      </c>
      <c r="L1322" s="24" cm="1">
        <f t="array" ref="L1322">INDEX(Archetypes!$I$8:$I$16,$G1322)</f>
        <v>98.868750000000006</v>
      </c>
      <c r="M1322" s="41">
        <f t="shared" si="234"/>
        <v>46.933999999999997</v>
      </c>
      <c r="N1322" s="84">
        <f t="shared" si="208"/>
        <v>0.47471015866995381</v>
      </c>
      <c r="O1322" s="41">
        <f t="shared" si="209"/>
        <v>46.933999999999997</v>
      </c>
      <c r="P1322" s="64">
        <f t="shared" si="247"/>
        <v>6.7048571428571426</v>
      </c>
      <c r="Q1322" s="80">
        <f t="shared" si="235"/>
        <v>6.7048571428571426</v>
      </c>
      <c r="R1322" s="80">
        <f t="shared" si="236"/>
        <v>0</v>
      </c>
      <c r="S1322" s="64">
        <f t="shared" si="237"/>
        <v>46.933999999999997</v>
      </c>
      <c r="T1322" s="64">
        <f t="shared" si="210"/>
        <v>0</v>
      </c>
      <c r="U1322" s="64">
        <f t="shared" si="238"/>
        <v>0</v>
      </c>
      <c r="V1322" s="80">
        <f t="shared" si="239"/>
        <v>1</v>
      </c>
      <c r="W1322" s="80">
        <f t="shared" si="240"/>
        <v>0</v>
      </c>
      <c r="X1322" s="80">
        <f t="shared" si="241"/>
        <v>0</v>
      </c>
      <c r="Y1322" s="4">
        <f t="shared" si="211"/>
        <v>13.01</v>
      </c>
      <c r="Z1322" s="4">
        <f t="shared" si="212"/>
        <v>4.0707133917396741</v>
      </c>
      <c r="AA1322" s="64">
        <f t="shared" si="242"/>
        <v>2346.683</v>
      </c>
      <c r="AB1322" s="81">
        <f t="shared" si="243"/>
        <v>305.30345829999999</v>
      </c>
      <c r="AC1322">
        <f t="shared" si="244"/>
        <v>1.000000150933356</v>
      </c>
      <c r="AD1322" s="49">
        <f t="shared" si="213"/>
        <v>1221.2138332</v>
      </c>
      <c r="AE1322" s="3">
        <f t="shared" si="214"/>
        <v>30000</v>
      </c>
      <c r="AF1322" s="3">
        <f t="shared" si="215"/>
        <v>100000</v>
      </c>
      <c r="AG1322" s="2">
        <f t="shared" si="216"/>
        <v>0</v>
      </c>
      <c r="AH1322" s="49">
        <f t="shared" si="217"/>
        <v>0</v>
      </c>
      <c r="AI1322" s="49">
        <f t="shared" si="218"/>
        <v>5274.6257099141794</v>
      </c>
      <c r="AJ1322" s="27" cm="1">
        <f t="array" ref="AJ1322">INDEX(Archetypes!Q$8:Q$16,$G1322)</f>
        <v>1022</v>
      </c>
      <c r="AK1322" s="27" cm="1">
        <f t="array" ref="AK1322">INDEX(Archetypes!R$8:R$16,$G1322)</f>
        <v>1039</v>
      </c>
      <c r="AL1322" s="27" cm="1">
        <f t="array" ref="AL1322">INDEX(Archetypes!S$8:S$16,$G1322)</f>
        <v>1139</v>
      </c>
      <c r="AM1322" s="5">
        <f t="shared" si="245"/>
        <v>1039</v>
      </c>
      <c r="AN1322" s="5">
        <f t="shared" si="219"/>
        <v>4156</v>
      </c>
      <c r="AO1322" s="49">
        <f t="shared" si="220"/>
        <v>37802.839543114176</v>
      </c>
      <c r="AP1322" s="61" cm="1">
        <f t="array" ref="AP1322">INDEX(Archetypes!$K$8:$N$16,$G1322,$I$2+1+2*$H$2)</f>
        <v>20920</v>
      </c>
      <c r="AQ1322" s="41" cm="1">
        <f t="array" ref="AQ1322">INDEX(Archetypes!$O$8:$P$16,$G1322,$AB$2)</f>
        <v>50</v>
      </c>
      <c r="AR1322" s="4">
        <f t="shared" si="221"/>
        <v>12.348800000000001</v>
      </c>
      <c r="AS1322" s="5">
        <f t="shared" si="222"/>
        <v>926.16</v>
      </c>
      <c r="AT1322" s="8">
        <f t="shared" si="223"/>
        <v>681</v>
      </c>
      <c r="AU1322">
        <f t="shared" si="224"/>
        <v>1.0000000000000002</v>
      </c>
      <c r="AV1322" s="49">
        <f t="shared" si="225"/>
        <v>3704.64</v>
      </c>
      <c r="AW1322" s="49">
        <f t="shared" si="226"/>
        <v>0</v>
      </c>
      <c r="AX1322" s="61">
        <f t="shared" si="227"/>
        <v>4064.1291242092234</v>
      </c>
      <c r="AY1322" s="27" cm="1">
        <f t="array" ref="AY1322">INDEX(Archetypes!T$8:T$16,$G1322)</f>
        <v>1012</v>
      </c>
      <c r="AZ1322" s="27" cm="1">
        <f t="array" ref="AZ1322">INDEX(Archetypes!U$8:U$16,$G1322)</f>
        <v>1497</v>
      </c>
      <c r="BA1322" s="27" cm="1">
        <f t="array" ref="BA1322">INDEX(Archetypes!V$8:V$16,$G1322)</f>
        <v>1668</v>
      </c>
      <c r="BB1322" s="5">
        <f t="shared" si="246"/>
        <v>1497</v>
      </c>
      <c r="BC1322" s="5">
        <f t="shared" si="228"/>
        <v>5988</v>
      </c>
      <c r="BD1322" s="60">
        <f t="shared" si="229"/>
        <v>34676.769124209226</v>
      </c>
      <c r="BE1322" s="28">
        <f t="shared" si="230"/>
        <v>-3126.0704189049502</v>
      </c>
      <c r="BF1322" s="75">
        <f t="shared" si="231"/>
        <v>1.92362298876</v>
      </c>
      <c r="BG1322" s="75">
        <f t="shared" si="232"/>
        <v>6.3741599999999998</v>
      </c>
      <c r="BH1322" s="11">
        <f t="shared" si="248"/>
        <v>32688.584379295182</v>
      </c>
      <c r="BI1322" s="95">
        <f t="shared" si="249"/>
        <v>7</v>
      </c>
      <c r="BJ1322" t="b">
        <f t="shared" si="250"/>
        <v>0</v>
      </c>
      <c r="BK1322" s="43">
        <v>-15448.487021367226</v>
      </c>
      <c r="BL1322" s="37">
        <f t="shared" si="233"/>
        <v>12322.416602462275</v>
      </c>
    </row>
    <row r="1323" spans="1:64" x14ac:dyDescent="0.35">
      <c r="A1323" s="3">
        <v>7500</v>
      </c>
      <c r="D1323" s="6">
        <v>165</v>
      </c>
      <c r="E1323" s="6"/>
      <c r="F1323" s="6">
        <f t="shared" si="206"/>
        <v>275</v>
      </c>
      <c r="G1323" s="7">
        <v>8</v>
      </c>
      <c r="H1323" s="79" cm="1">
        <f t="array" ref="H1323">INDEX(Archetypes!$F$8:$F$16,$G1323)</f>
        <v>285.8</v>
      </c>
      <c r="I1323" s="7">
        <f t="shared" si="207"/>
        <v>1</v>
      </c>
      <c r="J1323" s="27" cm="1">
        <f t="array" ref="J1323">INDEX(Archetypes!$G$8:$H$16,$G1323,($H$2+1))+$N$2</f>
        <v>26124</v>
      </c>
      <c r="K1323" s="41" cm="1">
        <f t="array" ref="K1323">INDEX(Archetypes!$J$8:$J$16,$G1323)</f>
        <v>3.2210000000000001</v>
      </c>
      <c r="L1323" s="24" cm="1">
        <f t="array" ref="L1323">INDEX(Archetypes!$I$8:$I$16,$G1323)</f>
        <v>90.076000000000008</v>
      </c>
      <c r="M1323" s="41">
        <f t="shared" si="234"/>
        <v>51.225999999999999</v>
      </c>
      <c r="N1323" s="84">
        <f t="shared" si="208"/>
        <v>0.56869754429592778</v>
      </c>
      <c r="O1323" s="41">
        <f t="shared" si="209"/>
        <v>51.225999999999999</v>
      </c>
      <c r="P1323" s="64">
        <f t="shared" si="247"/>
        <v>7.3179999999999996</v>
      </c>
      <c r="Q1323" s="80">
        <f t="shared" si="235"/>
        <v>7</v>
      </c>
      <c r="R1323" s="80">
        <f t="shared" si="236"/>
        <v>0.31799999999999962</v>
      </c>
      <c r="S1323" s="64">
        <f t="shared" si="237"/>
        <v>49</v>
      </c>
      <c r="T1323" s="64">
        <f t="shared" si="210"/>
        <v>2.2259999999999973</v>
      </c>
      <c r="U1323" s="64">
        <f t="shared" si="238"/>
        <v>0</v>
      </c>
      <c r="V1323" s="80">
        <f t="shared" si="239"/>
        <v>0.95654550423613016</v>
      </c>
      <c r="W1323" s="80">
        <f t="shared" si="240"/>
        <v>4.3454495763869859E-2</v>
      </c>
      <c r="X1323" s="80">
        <f t="shared" si="241"/>
        <v>0</v>
      </c>
      <c r="Y1323" s="4">
        <f t="shared" si="211"/>
        <v>13.803044547690625</v>
      </c>
      <c r="Z1323" s="4">
        <f t="shared" si="212"/>
        <v>4.2853289499194736</v>
      </c>
      <c r="AA1323" s="64">
        <f t="shared" si="242"/>
        <v>2328.4690000000001</v>
      </c>
      <c r="AB1323" s="81">
        <f t="shared" si="243"/>
        <v>321.39961334916643</v>
      </c>
      <c r="AC1323">
        <f t="shared" si="244"/>
        <v>1.0000001801333656</v>
      </c>
      <c r="AD1323" s="49">
        <f t="shared" si="213"/>
        <v>1285.5984533966657</v>
      </c>
      <c r="AE1323" s="3">
        <f t="shared" si="214"/>
        <v>30000</v>
      </c>
      <c r="AF1323" s="3">
        <f t="shared" si="215"/>
        <v>100000</v>
      </c>
      <c r="AG1323" s="2">
        <f t="shared" si="216"/>
        <v>0</v>
      </c>
      <c r="AH1323" s="49">
        <f t="shared" si="217"/>
        <v>0</v>
      </c>
      <c r="AI1323" s="49">
        <f t="shared" si="218"/>
        <v>5075.110384361461</v>
      </c>
      <c r="AJ1323" s="27" cm="1">
        <f t="array" ref="AJ1323">INDEX(Archetypes!Q$8:Q$16,$G1323)</f>
        <v>1022</v>
      </c>
      <c r="AK1323" s="27" cm="1">
        <f t="array" ref="AK1323">INDEX(Archetypes!R$8:R$16,$G1323)</f>
        <v>1039</v>
      </c>
      <c r="AL1323" s="27" cm="1">
        <f t="array" ref="AL1323">INDEX(Archetypes!S$8:S$16,$G1323)</f>
        <v>1139</v>
      </c>
      <c r="AM1323" s="5">
        <f t="shared" si="245"/>
        <v>1039</v>
      </c>
      <c r="AN1323" s="5">
        <f t="shared" si="219"/>
        <v>4156</v>
      </c>
      <c r="AO1323" s="49">
        <f t="shared" si="220"/>
        <v>36640.708837758124</v>
      </c>
      <c r="AP1323" s="61" cm="1">
        <f t="array" ref="AP1323">INDEX(Archetypes!$K$8:$N$16,$G1323,$I$2+1+2*$H$2)</f>
        <v>20099</v>
      </c>
      <c r="AQ1323" s="41" cm="1">
        <f t="array" ref="AQ1323">INDEX(Archetypes!$O$8:$P$16,$G1323,$AB$2)</f>
        <v>50</v>
      </c>
      <c r="AR1323" s="4">
        <f t="shared" si="221"/>
        <v>12.348800000000001</v>
      </c>
      <c r="AS1323" s="5">
        <f t="shared" si="222"/>
        <v>926.16</v>
      </c>
      <c r="AT1323" s="8">
        <f t="shared" si="223"/>
        <v>681</v>
      </c>
      <c r="AU1323">
        <f t="shared" si="224"/>
        <v>1.0000000000000002</v>
      </c>
      <c r="AV1323" s="49">
        <f t="shared" si="225"/>
        <v>3704.64</v>
      </c>
      <c r="AW1323" s="49">
        <f t="shared" si="226"/>
        <v>0</v>
      </c>
      <c r="AX1323" s="61">
        <f t="shared" si="227"/>
        <v>3904.6334257878193</v>
      </c>
      <c r="AY1323" s="27" cm="1">
        <f t="array" ref="AY1323">INDEX(Archetypes!T$8:T$16,$G1323)</f>
        <v>1012</v>
      </c>
      <c r="AZ1323" s="27" cm="1">
        <f t="array" ref="AZ1323">INDEX(Archetypes!U$8:U$16,$G1323)</f>
        <v>1497</v>
      </c>
      <c r="BA1323" s="27" cm="1">
        <f t="array" ref="BA1323">INDEX(Archetypes!V$8:V$16,$G1323)</f>
        <v>1668</v>
      </c>
      <c r="BB1323" s="5">
        <f t="shared" si="246"/>
        <v>1497</v>
      </c>
      <c r="BC1323" s="5">
        <f t="shared" si="228"/>
        <v>5988</v>
      </c>
      <c r="BD1323" s="60">
        <f t="shared" si="229"/>
        <v>33696.273425787818</v>
      </c>
      <c r="BE1323" s="28">
        <f t="shared" si="230"/>
        <v>-2944.4354119703057</v>
      </c>
      <c r="BF1323" s="75">
        <f t="shared" si="231"/>
        <v>1.9086926086800002</v>
      </c>
      <c r="BG1323" s="75">
        <f t="shared" si="232"/>
        <v>6.3741599999999998</v>
      </c>
      <c r="BH1323" s="11">
        <f t="shared" si="248"/>
        <v>36640.708837758124</v>
      </c>
      <c r="BI1323" s="95">
        <f t="shared" si="249"/>
        <v>8</v>
      </c>
      <c r="BJ1323" t="b">
        <f t="shared" si="250"/>
        <v>1</v>
      </c>
      <c r="BK1323" s="43">
        <v>-14685.378292458598</v>
      </c>
      <c r="BL1323" s="37">
        <f t="shared" si="233"/>
        <v>11740.942880488292</v>
      </c>
    </row>
    <row r="1324" spans="1:64" x14ac:dyDescent="0.35">
      <c r="A1324" s="3">
        <v>7500</v>
      </c>
      <c r="D1324" s="6">
        <v>165</v>
      </c>
      <c r="E1324" s="6"/>
      <c r="F1324" s="6">
        <f t="shared" si="206"/>
        <v>275</v>
      </c>
      <c r="G1324" s="7">
        <v>9</v>
      </c>
      <c r="H1324" s="79" cm="1">
        <f t="array" ref="H1324">INDEX(Archetypes!$F$8:$F$16,$G1324)</f>
        <v>312.60000000000002</v>
      </c>
      <c r="I1324" s="7">
        <f t="shared" si="207"/>
        <v>1</v>
      </c>
      <c r="J1324" s="27" cm="1">
        <f t="array" ref="J1324">INDEX(Archetypes!$G$8:$H$16,$G1324,($H$2+1))+$N$2</f>
        <v>27151</v>
      </c>
      <c r="K1324" s="41" cm="1">
        <f t="array" ref="K1324">INDEX(Archetypes!$J$8:$J$16,$G1324)</f>
        <v>3.1960000000000002</v>
      </c>
      <c r="L1324" s="24" cm="1">
        <f t="array" ref="L1324">INDEX(Archetypes!$I$8:$I$16,$G1324)</f>
        <v>98.868750000000006</v>
      </c>
      <c r="M1324" s="41">
        <f t="shared" si="234"/>
        <v>51.627000000000002</v>
      </c>
      <c r="N1324" s="84">
        <f t="shared" si="208"/>
        <v>0.52217712876920164</v>
      </c>
      <c r="O1324" s="41">
        <f t="shared" si="209"/>
        <v>51.627000000000002</v>
      </c>
      <c r="P1324" s="64">
        <f t="shared" si="247"/>
        <v>7.3752857142857149</v>
      </c>
      <c r="Q1324" s="80">
        <f t="shared" si="235"/>
        <v>7</v>
      </c>
      <c r="R1324" s="80">
        <f t="shared" si="236"/>
        <v>0.37528571428571489</v>
      </c>
      <c r="S1324" s="64">
        <f t="shared" si="237"/>
        <v>49</v>
      </c>
      <c r="T1324" s="64">
        <f t="shared" si="210"/>
        <v>2.6270000000000042</v>
      </c>
      <c r="U1324" s="64">
        <f t="shared" si="238"/>
        <v>0</v>
      </c>
      <c r="V1324" s="80">
        <f t="shared" si="239"/>
        <v>0.94911577275456638</v>
      </c>
      <c r="W1324" s="80">
        <f t="shared" si="240"/>
        <v>5.0884227245433671E-2</v>
      </c>
      <c r="X1324" s="80">
        <f t="shared" si="241"/>
        <v>0</v>
      </c>
      <c r="Y1324" s="4">
        <f t="shared" si="211"/>
        <v>13.938637147229166</v>
      </c>
      <c r="Z1324" s="4">
        <f t="shared" si="212"/>
        <v>4.3612757031380367</v>
      </c>
      <c r="AA1324" s="64">
        <f t="shared" si="242"/>
        <v>2346.683</v>
      </c>
      <c r="AB1324" s="81">
        <f t="shared" si="243"/>
        <v>327.09562836571183</v>
      </c>
      <c r="AC1324">
        <f t="shared" si="244"/>
        <v>1.000000150933356</v>
      </c>
      <c r="AD1324" s="49">
        <f t="shared" si="213"/>
        <v>1308.3825134628473</v>
      </c>
      <c r="AE1324" s="3">
        <f t="shared" si="214"/>
        <v>30000</v>
      </c>
      <c r="AF1324" s="3">
        <f t="shared" si="215"/>
        <v>100000</v>
      </c>
      <c r="AG1324" s="2">
        <f t="shared" si="216"/>
        <v>0</v>
      </c>
      <c r="AH1324" s="49">
        <f t="shared" si="217"/>
        <v>0</v>
      </c>
      <c r="AI1324" s="49">
        <f t="shared" si="218"/>
        <v>5274.6257099141794</v>
      </c>
      <c r="AJ1324" s="27" cm="1">
        <f t="array" ref="AJ1324">INDEX(Archetypes!Q$8:Q$16,$G1324)</f>
        <v>1022</v>
      </c>
      <c r="AK1324" s="27" cm="1">
        <f t="array" ref="AK1324">INDEX(Archetypes!R$8:R$16,$G1324)</f>
        <v>1039</v>
      </c>
      <c r="AL1324" s="27" cm="1">
        <f t="array" ref="AL1324">INDEX(Archetypes!S$8:S$16,$G1324)</f>
        <v>1139</v>
      </c>
      <c r="AM1324" s="5">
        <f t="shared" si="245"/>
        <v>1039</v>
      </c>
      <c r="AN1324" s="5">
        <f t="shared" si="219"/>
        <v>4156</v>
      </c>
      <c r="AO1324" s="49">
        <f t="shared" si="220"/>
        <v>37890.008223377023</v>
      </c>
      <c r="AP1324" s="61" cm="1">
        <f t="array" ref="AP1324">INDEX(Archetypes!$K$8:$N$16,$G1324,$I$2+1+2*$H$2)</f>
        <v>20920</v>
      </c>
      <c r="AQ1324" s="41" cm="1">
        <f t="array" ref="AQ1324">INDEX(Archetypes!$O$8:$P$16,$G1324,$AB$2)</f>
        <v>50</v>
      </c>
      <c r="AR1324" s="4">
        <f t="shared" si="221"/>
        <v>12.348800000000001</v>
      </c>
      <c r="AS1324" s="5">
        <f t="shared" si="222"/>
        <v>926.16</v>
      </c>
      <c r="AT1324" s="8">
        <f t="shared" si="223"/>
        <v>681</v>
      </c>
      <c r="AU1324">
        <f t="shared" si="224"/>
        <v>1.0000000000000002</v>
      </c>
      <c r="AV1324" s="49">
        <f t="shared" si="225"/>
        <v>3704.64</v>
      </c>
      <c r="AW1324" s="49">
        <f t="shared" si="226"/>
        <v>0</v>
      </c>
      <c r="AX1324" s="61">
        <f t="shared" si="227"/>
        <v>4064.1291242092234</v>
      </c>
      <c r="AY1324" s="27" cm="1">
        <f t="array" ref="AY1324">INDEX(Archetypes!T$8:T$16,$G1324)</f>
        <v>1012</v>
      </c>
      <c r="AZ1324" s="27" cm="1">
        <f t="array" ref="AZ1324">INDEX(Archetypes!U$8:U$16,$G1324)</f>
        <v>1497</v>
      </c>
      <c r="BA1324" s="27" cm="1">
        <f t="array" ref="BA1324">INDEX(Archetypes!V$8:V$16,$G1324)</f>
        <v>1668</v>
      </c>
      <c r="BB1324" s="5">
        <f t="shared" si="246"/>
        <v>1497</v>
      </c>
      <c r="BC1324" s="5">
        <f t="shared" si="228"/>
        <v>5988</v>
      </c>
      <c r="BD1324" s="60">
        <f t="shared" si="229"/>
        <v>34676.769124209226</v>
      </c>
      <c r="BE1324" s="28">
        <f t="shared" si="230"/>
        <v>-3213.2390991677967</v>
      </c>
      <c r="BF1324" s="75">
        <f t="shared" si="231"/>
        <v>1.92362298876</v>
      </c>
      <c r="BG1324" s="75">
        <f t="shared" si="232"/>
        <v>6.3741599999999998</v>
      </c>
      <c r="BH1324" s="11">
        <f t="shared" si="248"/>
        <v>36640.708837758124</v>
      </c>
      <c r="BI1324" s="95">
        <f t="shared" si="249"/>
        <v>8</v>
      </c>
      <c r="BJ1324" t="b">
        <f t="shared" si="250"/>
        <v>0</v>
      </c>
      <c r="BK1324" s="43">
        <v>-15622.824381892919</v>
      </c>
      <c r="BL1324" s="37">
        <f t="shared" si="233"/>
        <v>12409.585282725122</v>
      </c>
    </row>
    <row r="1325" spans="1:64" x14ac:dyDescent="0.35">
      <c r="A1325" s="3">
        <v>7500</v>
      </c>
      <c r="D1325" s="6">
        <v>180</v>
      </c>
      <c r="E1325" s="6"/>
      <c r="F1325" s="6">
        <f t="shared" si="206"/>
        <v>300</v>
      </c>
      <c r="G1325" s="7">
        <v>9</v>
      </c>
      <c r="H1325" s="79" cm="1">
        <f t="array" ref="H1325">INDEX(Archetypes!$F$8:$F$16,$G1325)</f>
        <v>312.60000000000002</v>
      </c>
      <c r="I1325" s="7">
        <f t="shared" si="207"/>
        <v>1</v>
      </c>
      <c r="J1325" s="27" cm="1">
        <f t="array" ref="J1325">INDEX(Archetypes!$G$8:$H$16,$G1325,($H$2+1))+$N$2</f>
        <v>27151</v>
      </c>
      <c r="K1325" s="41" cm="1">
        <f t="array" ref="K1325">INDEX(Archetypes!$J$8:$J$16,$G1325)</f>
        <v>3.1960000000000002</v>
      </c>
      <c r="L1325" s="24" cm="1">
        <f t="array" ref="L1325">INDEX(Archetypes!$I$8:$I$16,$G1325)</f>
        <v>98.868750000000006</v>
      </c>
      <c r="M1325" s="41">
        <f t="shared" si="234"/>
        <v>56.32</v>
      </c>
      <c r="N1325" s="84">
        <f t="shared" si="208"/>
        <v>0.56964409886844936</v>
      </c>
      <c r="O1325" s="41">
        <f t="shared" si="209"/>
        <v>56.32</v>
      </c>
      <c r="P1325" s="64">
        <f t="shared" si="247"/>
        <v>8.0457142857142863</v>
      </c>
      <c r="Q1325" s="80">
        <f t="shared" si="235"/>
        <v>7</v>
      </c>
      <c r="R1325" s="80">
        <f t="shared" si="236"/>
        <v>1.0457142857142863</v>
      </c>
      <c r="S1325" s="64">
        <f t="shared" si="237"/>
        <v>49</v>
      </c>
      <c r="T1325" s="64">
        <f t="shared" si="210"/>
        <v>7.3200000000000038</v>
      </c>
      <c r="U1325" s="64">
        <f t="shared" si="238"/>
        <v>0</v>
      </c>
      <c r="V1325" s="80">
        <f t="shared" si="239"/>
        <v>0.87002840909090906</v>
      </c>
      <c r="W1325" s="80">
        <f t="shared" si="240"/>
        <v>0.12997159090909097</v>
      </c>
      <c r="X1325" s="80">
        <f t="shared" si="241"/>
        <v>0</v>
      </c>
      <c r="Y1325" s="4">
        <f t="shared" si="211"/>
        <v>15.381981534090912</v>
      </c>
      <c r="Z1325" s="4">
        <f t="shared" si="212"/>
        <v>4.8128853360735011</v>
      </c>
      <c r="AA1325" s="64">
        <f t="shared" si="242"/>
        <v>2346.683</v>
      </c>
      <c r="AB1325" s="81">
        <f t="shared" si="243"/>
        <v>360.96634572365059</v>
      </c>
      <c r="AC1325">
        <f t="shared" si="244"/>
        <v>1.0000001509333563</v>
      </c>
      <c r="AD1325" s="49">
        <f t="shared" si="213"/>
        <v>1443.8653828946024</v>
      </c>
      <c r="AE1325" s="3">
        <f t="shared" si="214"/>
        <v>30000</v>
      </c>
      <c r="AF1325" s="3">
        <f t="shared" si="215"/>
        <v>100000</v>
      </c>
      <c r="AG1325" s="2">
        <f t="shared" si="216"/>
        <v>0</v>
      </c>
      <c r="AH1325" s="49">
        <f t="shared" si="217"/>
        <v>0</v>
      </c>
      <c r="AI1325" s="49">
        <f t="shared" si="218"/>
        <v>5274.6257099141794</v>
      </c>
      <c r="AJ1325" s="27" cm="1">
        <f t="array" ref="AJ1325">INDEX(Archetypes!Q$8:Q$16,$G1325)</f>
        <v>1022</v>
      </c>
      <c r="AK1325" s="27" cm="1">
        <f t="array" ref="AK1325">INDEX(Archetypes!R$8:R$16,$G1325)</f>
        <v>1039</v>
      </c>
      <c r="AL1325" s="27" cm="1">
        <f t="array" ref="AL1325">INDEX(Archetypes!S$8:S$16,$G1325)</f>
        <v>1139</v>
      </c>
      <c r="AM1325" s="5">
        <f t="shared" si="245"/>
        <v>1039</v>
      </c>
      <c r="AN1325" s="5">
        <f t="shared" si="219"/>
        <v>4156</v>
      </c>
      <c r="AO1325" s="49">
        <f t="shared" si="220"/>
        <v>38025.491092808777</v>
      </c>
      <c r="AP1325" s="61" cm="1">
        <f t="array" ref="AP1325">INDEX(Archetypes!$K$8:$N$16,$G1325,$I$2+1+2*$H$2)</f>
        <v>20920</v>
      </c>
      <c r="AQ1325" s="41" cm="1">
        <f t="array" ref="AQ1325">INDEX(Archetypes!$O$8:$P$16,$G1325,$AB$2)</f>
        <v>50</v>
      </c>
      <c r="AR1325" s="4">
        <f t="shared" si="221"/>
        <v>12.348800000000001</v>
      </c>
      <c r="AS1325" s="5">
        <f t="shared" si="222"/>
        <v>926.16</v>
      </c>
      <c r="AT1325" s="8">
        <f t="shared" si="223"/>
        <v>681</v>
      </c>
      <c r="AU1325">
        <f t="shared" si="224"/>
        <v>1.0000000000000002</v>
      </c>
      <c r="AV1325" s="49">
        <f t="shared" si="225"/>
        <v>3704.64</v>
      </c>
      <c r="AW1325" s="49">
        <f t="shared" si="226"/>
        <v>0</v>
      </c>
      <c r="AX1325" s="61">
        <f t="shared" si="227"/>
        <v>4064.1291242092234</v>
      </c>
      <c r="AY1325" s="27" cm="1">
        <f t="array" ref="AY1325">INDEX(Archetypes!T$8:T$16,$G1325)</f>
        <v>1012</v>
      </c>
      <c r="AZ1325" s="27" cm="1">
        <f t="array" ref="AZ1325">INDEX(Archetypes!U$8:U$16,$G1325)</f>
        <v>1497</v>
      </c>
      <c r="BA1325" s="27" cm="1">
        <f t="array" ref="BA1325">INDEX(Archetypes!V$8:V$16,$G1325)</f>
        <v>1668</v>
      </c>
      <c r="BB1325" s="5">
        <f t="shared" si="246"/>
        <v>1497</v>
      </c>
      <c r="BC1325" s="5">
        <f t="shared" si="228"/>
        <v>5988</v>
      </c>
      <c r="BD1325" s="60">
        <f t="shared" si="229"/>
        <v>34676.769124209226</v>
      </c>
      <c r="BE1325" s="28">
        <f t="shared" si="230"/>
        <v>-3348.7219685995515</v>
      </c>
      <c r="BF1325" s="75">
        <f t="shared" si="231"/>
        <v>1.92362298876</v>
      </c>
      <c r="BG1325" s="75">
        <f t="shared" si="232"/>
        <v>6.3741599999999998</v>
      </c>
      <c r="BH1325" s="11">
        <f t="shared" si="248"/>
        <v>38025.491092808777</v>
      </c>
      <c r="BI1325" s="95">
        <f t="shared" si="249"/>
        <v>9</v>
      </c>
      <c r="BJ1325" t="b">
        <f t="shared" si="250"/>
        <v>1</v>
      </c>
      <c r="BK1325" s="43">
        <v>-15893.790120756428</v>
      </c>
      <c r="BL1325" s="37">
        <f t="shared" si="233"/>
        <v>12545.068152156877</v>
      </c>
    </row>
    <row r="1326" spans="1:64" x14ac:dyDescent="0.35">
      <c r="A1326" s="3">
        <v>10000</v>
      </c>
      <c r="D1326" s="6">
        <v>60</v>
      </c>
      <c r="E1326" s="6"/>
      <c r="F1326" s="6">
        <f t="shared" si="206"/>
        <v>100</v>
      </c>
      <c r="G1326" s="7">
        <v>1</v>
      </c>
      <c r="H1326" s="79" cm="1">
        <f t="array" ref="H1326">INDEX(Archetypes!$F$8:$F$16,$G1326)</f>
        <v>113.9</v>
      </c>
      <c r="I1326" s="7">
        <f t="shared" si="207"/>
        <v>1</v>
      </c>
      <c r="J1326" s="27" cm="1">
        <f t="array" ref="J1326">INDEX(Archetypes!$G$8:$H$16,$G1326,($H$2+1))+$N$2</f>
        <v>13901</v>
      </c>
      <c r="K1326" s="41" cm="1">
        <f t="array" ref="K1326">INDEX(Archetypes!$J$8:$J$16,$G1326)</f>
        <v>2.782</v>
      </c>
      <c r="L1326" s="24" cm="1">
        <f t="array" ref="L1326">INDEX(Archetypes!$I$8:$I$16,$G1326)</f>
        <v>42.247058823529407</v>
      </c>
      <c r="M1326" s="41">
        <f t="shared" si="234"/>
        <v>21.567</v>
      </c>
      <c r="N1326" s="84">
        <f t="shared" si="208"/>
        <v>0.51049707602339189</v>
      </c>
      <c r="O1326" s="41">
        <f t="shared" si="209"/>
        <v>21.567</v>
      </c>
      <c r="P1326" s="64">
        <f t="shared" si="247"/>
        <v>3.081</v>
      </c>
      <c r="Q1326" s="80">
        <f t="shared" si="235"/>
        <v>3.081</v>
      </c>
      <c r="R1326" s="80">
        <f t="shared" si="236"/>
        <v>0</v>
      </c>
      <c r="S1326" s="64">
        <f t="shared" si="237"/>
        <v>21.567</v>
      </c>
      <c r="T1326" s="64">
        <f t="shared" si="210"/>
        <v>0</v>
      </c>
      <c r="U1326" s="64">
        <f t="shared" si="238"/>
        <v>0</v>
      </c>
      <c r="V1326" s="80">
        <f t="shared" si="239"/>
        <v>1</v>
      </c>
      <c r="W1326" s="80">
        <f t="shared" si="240"/>
        <v>0</v>
      </c>
      <c r="X1326" s="80">
        <f t="shared" si="241"/>
        <v>0</v>
      </c>
      <c r="Y1326" s="4">
        <f t="shared" si="211"/>
        <v>13.01</v>
      </c>
      <c r="Z1326" s="4">
        <f t="shared" si="212"/>
        <v>4.6764917325664985</v>
      </c>
      <c r="AA1326" s="64">
        <f t="shared" si="242"/>
        <v>3594.5360000000001</v>
      </c>
      <c r="AB1326" s="81">
        <f t="shared" si="243"/>
        <v>467.64913359999997</v>
      </c>
      <c r="AC1326">
        <f t="shared" si="244"/>
        <v>1.0000000848000072</v>
      </c>
      <c r="AD1326" s="49">
        <f t="shared" si="213"/>
        <v>1870.5965343999999</v>
      </c>
      <c r="AE1326" s="3">
        <f t="shared" si="214"/>
        <v>40000</v>
      </c>
      <c r="AF1326" s="3">
        <f t="shared" si="215"/>
        <v>100000</v>
      </c>
      <c r="AG1326" s="2">
        <f t="shared" si="216"/>
        <v>0</v>
      </c>
      <c r="AH1326" s="49">
        <f t="shared" si="217"/>
        <v>0</v>
      </c>
      <c r="AI1326" s="49">
        <f t="shared" si="218"/>
        <v>2700.5477512252587</v>
      </c>
      <c r="AJ1326" s="27" cm="1">
        <f t="array" ref="AJ1326">INDEX(Archetypes!Q$8:Q$16,$G1326)</f>
        <v>1022</v>
      </c>
      <c r="AK1326" s="27" cm="1">
        <f t="array" ref="AK1326">INDEX(Archetypes!R$8:R$16,$G1326)</f>
        <v>1039</v>
      </c>
      <c r="AL1326" s="27" cm="1">
        <f t="array" ref="AL1326">INDEX(Archetypes!S$8:S$16,$G1326)</f>
        <v>1139</v>
      </c>
      <c r="AM1326" s="5">
        <f t="shared" si="245"/>
        <v>1039</v>
      </c>
      <c r="AN1326" s="5">
        <f t="shared" si="219"/>
        <v>4156</v>
      </c>
      <c r="AO1326" s="49">
        <f t="shared" si="220"/>
        <v>22628.144285625258</v>
      </c>
      <c r="AP1326" s="61" cm="1">
        <f t="array" ref="AP1326">INDEX(Archetypes!$K$8:$N$16,$G1326,$I$2+1+2*$H$2)</f>
        <v>10321</v>
      </c>
      <c r="AQ1326" s="41" cm="1">
        <f t="array" ref="AQ1326">INDEX(Archetypes!$O$8:$P$16,$G1326,$AB$2)</f>
        <v>50</v>
      </c>
      <c r="AR1326" s="4">
        <f t="shared" si="221"/>
        <v>12.348800000000001</v>
      </c>
      <c r="AS1326" s="5">
        <f t="shared" si="222"/>
        <v>1234.8800000000001</v>
      </c>
      <c r="AT1326" s="8">
        <f t="shared" si="223"/>
        <v>908</v>
      </c>
      <c r="AU1326">
        <f t="shared" si="224"/>
        <v>1</v>
      </c>
      <c r="AV1326" s="49">
        <f t="shared" si="225"/>
        <v>4939.5200000000004</v>
      </c>
      <c r="AW1326" s="49">
        <f t="shared" si="226"/>
        <v>0</v>
      </c>
      <c r="AX1326" s="61">
        <f t="shared" si="227"/>
        <v>2005.0610272927054</v>
      </c>
      <c r="AY1326" s="27" cm="1">
        <f t="array" ref="AY1326">INDEX(Archetypes!T$8:T$16,$G1326)</f>
        <v>1012</v>
      </c>
      <c r="AZ1326" s="27" cm="1">
        <f t="array" ref="AZ1326">INDEX(Archetypes!U$8:U$16,$G1326)</f>
        <v>1497</v>
      </c>
      <c r="BA1326" s="27" cm="1">
        <f t="array" ref="BA1326">INDEX(Archetypes!V$8:V$16,$G1326)</f>
        <v>1668</v>
      </c>
      <c r="BB1326" s="5">
        <f t="shared" si="246"/>
        <v>1497</v>
      </c>
      <c r="BC1326" s="5">
        <f t="shared" si="228"/>
        <v>5988</v>
      </c>
      <c r="BD1326" s="60">
        <f t="shared" si="229"/>
        <v>23253.581027292705</v>
      </c>
      <c r="BE1326" s="28">
        <f t="shared" si="230"/>
        <v>625.43674166744677</v>
      </c>
      <c r="BF1326" s="75">
        <f t="shared" si="231"/>
        <v>2.9465130499200001</v>
      </c>
      <c r="BG1326" s="75">
        <f t="shared" si="232"/>
        <v>8.4988799999999998</v>
      </c>
      <c r="BH1326" s="11">
        <f t="shared" si="248"/>
        <v>19001.656752448933</v>
      </c>
      <c r="BI1326" s="95">
        <f t="shared" si="249"/>
        <v>3</v>
      </c>
      <c r="BJ1326" t="b">
        <f t="shared" si="250"/>
        <v>0</v>
      </c>
      <c r="BK1326" s="43">
        <v>-2769.1252425446582</v>
      </c>
      <c r="BL1326" s="37">
        <f t="shared" si="233"/>
        <v>3394.561984212105</v>
      </c>
    </row>
    <row r="1327" spans="1:64" x14ac:dyDescent="0.35">
      <c r="A1327" s="3">
        <v>10000</v>
      </c>
      <c r="D1327" s="6">
        <v>60</v>
      </c>
      <c r="E1327" s="6"/>
      <c r="F1327" s="6">
        <f t="shared" si="206"/>
        <v>100</v>
      </c>
      <c r="G1327" s="7">
        <v>2</v>
      </c>
      <c r="H1327" s="79" cm="1">
        <f t="array" ref="H1327">INDEX(Archetypes!$F$8:$F$16,$G1327)</f>
        <v>137.5</v>
      </c>
      <c r="I1327" s="7">
        <f t="shared" si="207"/>
        <v>1</v>
      </c>
      <c r="J1327" s="27" cm="1">
        <f t="array" ref="J1327">INDEX(Archetypes!$G$8:$H$16,$G1327,($H$2+1))+$N$2</f>
        <v>11219</v>
      </c>
      <c r="K1327" s="41" cm="1">
        <f t="array" ref="K1327">INDEX(Archetypes!$J$8:$J$16,$G1327)</f>
        <v>3.3919999999999999</v>
      </c>
      <c r="L1327" s="24" cm="1">
        <f t="array" ref="L1327">INDEX(Archetypes!$I$8:$I$16,$G1327)</f>
        <v>41.125</v>
      </c>
      <c r="M1327" s="41">
        <f t="shared" si="234"/>
        <v>17.689</v>
      </c>
      <c r="N1327" s="84">
        <f t="shared" si="208"/>
        <v>0.43012765957446808</v>
      </c>
      <c r="O1327" s="41">
        <f t="shared" si="209"/>
        <v>17.689</v>
      </c>
      <c r="P1327" s="64">
        <f t="shared" si="247"/>
        <v>2.5270000000000001</v>
      </c>
      <c r="Q1327" s="80">
        <f t="shared" si="235"/>
        <v>2.5270000000000001</v>
      </c>
      <c r="R1327" s="80">
        <f t="shared" si="236"/>
        <v>0</v>
      </c>
      <c r="S1327" s="64">
        <f t="shared" si="237"/>
        <v>17.689</v>
      </c>
      <c r="T1327" s="64">
        <f t="shared" si="210"/>
        <v>0</v>
      </c>
      <c r="U1327" s="64">
        <f t="shared" si="238"/>
        <v>0</v>
      </c>
      <c r="V1327" s="80">
        <f t="shared" si="239"/>
        <v>1</v>
      </c>
      <c r="W1327" s="80">
        <f t="shared" si="240"/>
        <v>0</v>
      </c>
      <c r="X1327" s="80">
        <f t="shared" si="241"/>
        <v>0</v>
      </c>
      <c r="Y1327" s="4">
        <f t="shared" si="211"/>
        <v>13.01</v>
      </c>
      <c r="Z1327" s="4">
        <f t="shared" si="212"/>
        <v>3.8354952830188678</v>
      </c>
      <c r="AA1327" s="64">
        <f t="shared" si="242"/>
        <v>2948.1129999999998</v>
      </c>
      <c r="AB1327" s="81">
        <f t="shared" si="243"/>
        <v>383.54950129999997</v>
      </c>
      <c r="AC1327">
        <f t="shared" si="244"/>
        <v>1.0000000704000049</v>
      </c>
      <c r="AD1327" s="49">
        <f t="shared" si="213"/>
        <v>1534.1980051999999</v>
      </c>
      <c r="AE1327" s="3">
        <f t="shared" si="214"/>
        <v>40000</v>
      </c>
      <c r="AF1327" s="3">
        <f t="shared" si="215"/>
        <v>100000</v>
      </c>
      <c r="AG1327" s="2">
        <f t="shared" si="216"/>
        <v>0</v>
      </c>
      <c r="AH1327" s="49">
        <f t="shared" si="217"/>
        <v>0</v>
      </c>
      <c r="AI1327" s="49">
        <f t="shared" si="218"/>
        <v>2179.5155183796978</v>
      </c>
      <c r="AJ1327" s="27" cm="1">
        <f t="array" ref="AJ1327">INDEX(Archetypes!Q$8:Q$16,$G1327)</f>
        <v>1022</v>
      </c>
      <c r="AK1327" s="27" cm="1">
        <f t="array" ref="AK1327">INDEX(Archetypes!R$8:R$16,$G1327)</f>
        <v>1039</v>
      </c>
      <c r="AL1327" s="27" cm="1">
        <f t="array" ref="AL1327">INDEX(Archetypes!S$8:S$16,$G1327)</f>
        <v>1139</v>
      </c>
      <c r="AM1327" s="5">
        <f t="shared" si="245"/>
        <v>1039</v>
      </c>
      <c r="AN1327" s="5">
        <f t="shared" si="219"/>
        <v>4156</v>
      </c>
      <c r="AO1327" s="49">
        <f t="shared" si="220"/>
        <v>19088.713523579696</v>
      </c>
      <c r="AP1327" s="61" cm="1">
        <f t="array" ref="AP1327">INDEX(Archetypes!$K$8:$N$16,$G1327,$I$2+1+2*$H$2)</f>
        <v>8176</v>
      </c>
      <c r="AQ1327" s="41" cm="1">
        <f t="array" ref="AQ1327">INDEX(Archetypes!$O$8:$P$16,$G1327,$AB$2)</f>
        <v>50</v>
      </c>
      <c r="AR1327" s="4">
        <f t="shared" si="221"/>
        <v>12.348800000000001</v>
      </c>
      <c r="AS1327" s="5">
        <f t="shared" si="222"/>
        <v>1234.8800000000001</v>
      </c>
      <c r="AT1327" s="8">
        <f t="shared" si="223"/>
        <v>908</v>
      </c>
      <c r="AU1327">
        <f t="shared" si="224"/>
        <v>1</v>
      </c>
      <c r="AV1327" s="49">
        <f t="shared" si="225"/>
        <v>4939.5200000000004</v>
      </c>
      <c r="AW1327" s="49">
        <f t="shared" si="226"/>
        <v>0</v>
      </c>
      <c r="AX1327" s="61">
        <f t="shared" si="227"/>
        <v>1588.3518030370274</v>
      </c>
      <c r="AY1327" s="27" cm="1">
        <f t="array" ref="AY1327">INDEX(Archetypes!T$8:T$16,$G1327)</f>
        <v>1012</v>
      </c>
      <c r="AZ1327" s="27" cm="1">
        <f t="array" ref="AZ1327">INDEX(Archetypes!U$8:U$16,$G1327)</f>
        <v>1497</v>
      </c>
      <c r="BA1327" s="27" cm="1">
        <f t="array" ref="BA1327">INDEX(Archetypes!V$8:V$16,$G1327)</f>
        <v>1668</v>
      </c>
      <c r="BB1327" s="5">
        <f t="shared" si="246"/>
        <v>1497</v>
      </c>
      <c r="BC1327" s="5">
        <f t="shared" si="228"/>
        <v>5988</v>
      </c>
      <c r="BD1327" s="60">
        <f t="shared" si="229"/>
        <v>20691.871803037029</v>
      </c>
      <c r="BE1327" s="28">
        <f t="shared" si="230"/>
        <v>1603.1582794573333</v>
      </c>
      <c r="BF1327" s="75">
        <f t="shared" si="231"/>
        <v>2.4166271883599997</v>
      </c>
      <c r="BG1327" s="75">
        <f t="shared" si="232"/>
        <v>8.4988799999999998</v>
      </c>
      <c r="BH1327" s="11">
        <f t="shared" si="248"/>
        <v>19001.656752448933</v>
      </c>
      <c r="BI1327" s="95">
        <f t="shared" si="249"/>
        <v>3</v>
      </c>
      <c r="BJ1327" t="b">
        <f t="shared" si="250"/>
        <v>0</v>
      </c>
      <c r="BK1327" s="43">
        <v>232.38841257792228</v>
      </c>
      <c r="BL1327" s="37">
        <f t="shared" si="233"/>
        <v>1370.769866879411</v>
      </c>
    </row>
    <row r="1328" spans="1:64" x14ac:dyDescent="0.35">
      <c r="A1328" s="3">
        <v>10000</v>
      </c>
      <c r="D1328" s="6">
        <v>60</v>
      </c>
      <c r="E1328" s="6"/>
      <c r="F1328" s="6">
        <f t="shared" si="206"/>
        <v>100</v>
      </c>
      <c r="G1328" s="7">
        <v>3</v>
      </c>
      <c r="H1328" s="79" cm="1">
        <f t="array" ref="H1328">INDEX(Archetypes!$F$8:$F$16,$G1328)</f>
        <v>163.1</v>
      </c>
      <c r="I1328" s="7">
        <f t="shared" si="207"/>
        <v>1</v>
      </c>
      <c r="J1328" s="27" cm="1">
        <f t="array" ref="J1328">INDEX(Archetypes!$G$8:$H$16,$G1328,($H$2+1))+$N$2</f>
        <v>11221</v>
      </c>
      <c r="K1328" s="41" cm="1">
        <f t="array" ref="K1328">INDEX(Archetypes!$J$8:$J$16,$G1328)</f>
        <v>3.6019999999999999</v>
      </c>
      <c r="L1328" s="24" cm="1">
        <f t="array" ref="L1328">INDEX(Archetypes!$I$8:$I$16,$G1328)</f>
        <v>45.416666666666664</v>
      </c>
      <c r="M1328" s="41">
        <f t="shared" si="234"/>
        <v>16.657</v>
      </c>
      <c r="N1328" s="84">
        <f t="shared" si="208"/>
        <v>0.36675963302752296</v>
      </c>
      <c r="O1328" s="41">
        <f t="shared" si="209"/>
        <v>16.657</v>
      </c>
      <c r="P1328" s="64">
        <f t="shared" si="247"/>
        <v>2.3795714285714284</v>
      </c>
      <c r="Q1328" s="80">
        <f t="shared" si="235"/>
        <v>2.3795714285714284</v>
      </c>
      <c r="R1328" s="80">
        <f t="shared" si="236"/>
        <v>0</v>
      </c>
      <c r="S1328" s="64">
        <f t="shared" si="237"/>
        <v>16.657</v>
      </c>
      <c r="T1328" s="64">
        <f t="shared" si="210"/>
        <v>0</v>
      </c>
      <c r="U1328" s="64">
        <f t="shared" si="238"/>
        <v>0</v>
      </c>
      <c r="V1328" s="80">
        <f t="shared" si="239"/>
        <v>1</v>
      </c>
      <c r="W1328" s="80">
        <f t="shared" si="240"/>
        <v>0</v>
      </c>
      <c r="X1328" s="80">
        <f t="shared" si="241"/>
        <v>0</v>
      </c>
      <c r="Y1328" s="4">
        <f t="shared" si="211"/>
        <v>13.01</v>
      </c>
      <c r="Z1328" s="4">
        <f t="shared" si="212"/>
        <v>3.6118822876179899</v>
      </c>
      <c r="AA1328" s="64">
        <f t="shared" si="242"/>
        <v>2776.2350000000001</v>
      </c>
      <c r="AB1328" s="81">
        <f t="shared" si="243"/>
        <v>361.18817349999995</v>
      </c>
      <c r="AC1328">
        <f t="shared" si="244"/>
        <v>1.0000001530000233</v>
      </c>
      <c r="AD1328" s="49">
        <f t="shared" si="213"/>
        <v>1444.7526939999998</v>
      </c>
      <c r="AE1328" s="3">
        <f t="shared" si="214"/>
        <v>40000</v>
      </c>
      <c r="AF1328" s="3">
        <f t="shared" si="215"/>
        <v>100000</v>
      </c>
      <c r="AG1328" s="2">
        <f t="shared" si="216"/>
        <v>0</v>
      </c>
      <c r="AH1328" s="49">
        <f t="shared" si="217"/>
        <v>0</v>
      </c>
      <c r="AI1328" s="49">
        <f t="shared" si="218"/>
        <v>2179.9040584489339</v>
      </c>
      <c r="AJ1328" s="27" cm="1">
        <f t="array" ref="AJ1328">INDEX(Archetypes!Q$8:Q$16,$G1328)</f>
        <v>1022</v>
      </c>
      <c r="AK1328" s="27" cm="1">
        <f t="array" ref="AK1328">INDEX(Archetypes!R$8:R$16,$G1328)</f>
        <v>1039</v>
      </c>
      <c r="AL1328" s="27" cm="1">
        <f t="array" ref="AL1328">INDEX(Archetypes!S$8:S$16,$G1328)</f>
        <v>1139</v>
      </c>
      <c r="AM1328" s="5">
        <f t="shared" si="245"/>
        <v>1039</v>
      </c>
      <c r="AN1328" s="5">
        <f t="shared" si="219"/>
        <v>4156</v>
      </c>
      <c r="AO1328" s="49">
        <f t="shared" si="220"/>
        <v>19001.656752448933</v>
      </c>
      <c r="AP1328" s="61" cm="1">
        <f t="array" ref="AP1328">INDEX(Archetypes!$K$8:$N$16,$G1328,$I$2+1+2*$H$2)</f>
        <v>8177</v>
      </c>
      <c r="AQ1328" s="41" cm="1">
        <f t="array" ref="AQ1328">INDEX(Archetypes!$O$8:$P$16,$G1328,$AB$2)</f>
        <v>50</v>
      </c>
      <c r="AR1328" s="4">
        <f t="shared" si="221"/>
        <v>12.348800000000001</v>
      </c>
      <c r="AS1328" s="5">
        <f t="shared" si="222"/>
        <v>1234.8800000000001</v>
      </c>
      <c r="AT1328" s="8">
        <f t="shared" si="223"/>
        <v>908</v>
      </c>
      <c r="AU1328">
        <f t="shared" si="224"/>
        <v>1</v>
      </c>
      <c r="AV1328" s="49">
        <f t="shared" si="225"/>
        <v>4939.5200000000004</v>
      </c>
      <c r="AW1328" s="49">
        <f t="shared" si="226"/>
        <v>0</v>
      </c>
      <c r="AX1328" s="61">
        <f t="shared" si="227"/>
        <v>1588.5460730716454</v>
      </c>
      <c r="AY1328" s="27" cm="1">
        <f t="array" ref="AY1328">INDEX(Archetypes!T$8:T$16,$G1328)</f>
        <v>1012</v>
      </c>
      <c r="AZ1328" s="27" cm="1">
        <f t="array" ref="AZ1328">INDEX(Archetypes!U$8:U$16,$G1328)</f>
        <v>1497</v>
      </c>
      <c r="BA1328" s="27" cm="1">
        <f t="array" ref="BA1328">INDEX(Archetypes!V$8:V$16,$G1328)</f>
        <v>1668</v>
      </c>
      <c r="BB1328" s="5">
        <f t="shared" si="246"/>
        <v>1497</v>
      </c>
      <c r="BC1328" s="5">
        <f t="shared" si="228"/>
        <v>5988</v>
      </c>
      <c r="BD1328" s="60">
        <f t="shared" si="229"/>
        <v>20693.066073071648</v>
      </c>
      <c r="BE1328" s="28">
        <f t="shared" si="230"/>
        <v>1691.4093206227153</v>
      </c>
      <c r="BF1328" s="75">
        <f t="shared" si="231"/>
        <v>2.2757353542000001</v>
      </c>
      <c r="BG1328" s="75">
        <f t="shared" si="232"/>
        <v>8.4988799999999998</v>
      </c>
      <c r="BH1328" s="11">
        <f t="shared" si="248"/>
        <v>19001.656752448933</v>
      </c>
      <c r="BI1328" s="95">
        <f t="shared" si="249"/>
        <v>3</v>
      </c>
      <c r="BJ1328" t="b">
        <f t="shared" si="250"/>
        <v>1</v>
      </c>
      <c r="BK1328" s="43">
        <v>409.91321879217139</v>
      </c>
      <c r="BL1328" s="37">
        <f t="shared" si="233"/>
        <v>1281.4961018305439</v>
      </c>
    </row>
    <row r="1329" spans="1:64" x14ac:dyDescent="0.35">
      <c r="A1329" s="3">
        <v>10000</v>
      </c>
      <c r="D1329" s="6">
        <v>60</v>
      </c>
      <c r="E1329" s="6"/>
      <c r="F1329" s="6">
        <f t="shared" si="206"/>
        <v>100</v>
      </c>
      <c r="G1329" s="7">
        <v>4</v>
      </c>
      <c r="H1329" s="79" cm="1">
        <f t="array" ref="H1329">INDEX(Archetypes!$F$8:$F$16,$G1329)</f>
        <v>188.9</v>
      </c>
      <c r="I1329" s="7">
        <f t="shared" si="207"/>
        <v>1</v>
      </c>
      <c r="J1329" s="27" cm="1">
        <f t="array" ref="J1329">INDEX(Archetypes!$G$8:$H$16,$G1329,($H$2+1))+$N$2</f>
        <v>14619</v>
      </c>
      <c r="K1329" s="41" cm="1">
        <f t="array" ref="K1329">INDEX(Archetypes!$J$8:$J$16,$G1329)</f>
        <v>3.3879999999999999</v>
      </c>
      <c r="L1329" s="24" cm="1">
        <f t="array" ref="L1329">INDEX(Archetypes!$I$8:$I$16,$G1329)</f>
        <v>57.854166666666664</v>
      </c>
      <c r="M1329" s="41">
        <f t="shared" si="234"/>
        <v>17.71</v>
      </c>
      <c r="N1329" s="84">
        <f t="shared" si="208"/>
        <v>0.30611451206337775</v>
      </c>
      <c r="O1329" s="41">
        <f t="shared" si="209"/>
        <v>17.71</v>
      </c>
      <c r="P1329" s="64">
        <f t="shared" si="247"/>
        <v>2.5300000000000002</v>
      </c>
      <c r="Q1329" s="80">
        <f t="shared" si="235"/>
        <v>2.5300000000000002</v>
      </c>
      <c r="R1329" s="80">
        <f t="shared" si="236"/>
        <v>0</v>
      </c>
      <c r="S1329" s="64">
        <f t="shared" si="237"/>
        <v>17.71</v>
      </c>
      <c r="T1329" s="64">
        <f t="shared" si="210"/>
        <v>0</v>
      </c>
      <c r="U1329" s="64">
        <f t="shared" si="238"/>
        <v>0</v>
      </c>
      <c r="V1329" s="80">
        <f t="shared" si="239"/>
        <v>1</v>
      </c>
      <c r="W1329" s="80">
        <f t="shared" si="240"/>
        <v>0</v>
      </c>
      <c r="X1329" s="80">
        <f t="shared" si="241"/>
        <v>0</v>
      </c>
      <c r="Y1329" s="4">
        <f t="shared" si="211"/>
        <v>13.01</v>
      </c>
      <c r="Z1329" s="4">
        <f t="shared" si="212"/>
        <v>3.8400236127508856</v>
      </c>
      <c r="AA1329" s="64">
        <f t="shared" si="242"/>
        <v>2951.5940000000001</v>
      </c>
      <c r="AB1329" s="81">
        <f t="shared" si="243"/>
        <v>384.0023794</v>
      </c>
      <c r="AC1329">
        <f t="shared" si="244"/>
        <v>0.99999995280000231</v>
      </c>
      <c r="AD1329" s="49">
        <f t="shared" si="213"/>
        <v>1536.0095176</v>
      </c>
      <c r="AE1329" s="3">
        <f t="shared" si="214"/>
        <v>40000</v>
      </c>
      <c r="AF1329" s="3">
        <f t="shared" si="215"/>
        <v>100000</v>
      </c>
      <c r="AG1329" s="2">
        <f t="shared" si="216"/>
        <v>0</v>
      </c>
      <c r="AH1329" s="49">
        <f t="shared" si="217"/>
        <v>0</v>
      </c>
      <c r="AI1329" s="49">
        <f t="shared" si="218"/>
        <v>2840.0336360810056</v>
      </c>
      <c r="AJ1329" s="27" cm="1">
        <f t="array" ref="AJ1329">INDEX(Archetypes!Q$8:Q$16,$G1329)</f>
        <v>1022</v>
      </c>
      <c r="AK1329" s="27" cm="1">
        <f t="array" ref="AK1329">INDEX(Archetypes!R$8:R$16,$G1329)</f>
        <v>1039</v>
      </c>
      <c r="AL1329" s="27" cm="1">
        <f t="array" ref="AL1329">INDEX(Archetypes!S$8:S$16,$G1329)</f>
        <v>1139</v>
      </c>
      <c r="AM1329" s="5">
        <f t="shared" si="245"/>
        <v>1039</v>
      </c>
      <c r="AN1329" s="5">
        <f t="shared" si="219"/>
        <v>4156</v>
      </c>
      <c r="AO1329" s="49">
        <f t="shared" si="220"/>
        <v>23151.043153681007</v>
      </c>
      <c r="AP1329" s="61" cm="1">
        <f t="array" ref="AP1329">INDEX(Archetypes!$K$8:$N$16,$G1329,$I$2+1+2*$H$2)</f>
        <v>10895</v>
      </c>
      <c r="AQ1329" s="41" cm="1">
        <f t="array" ref="AQ1329">INDEX(Archetypes!$O$8:$P$16,$G1329,$AB$2)</f>
        <v>50</v>
      </c>
      <c r="AR1329" s="4">
        <f t="shared" si="221"/>
        <v>12.348800000000001</v>
      </c>
      <c r="AS1329" s="5">
        <f t="shared" si="222"/>
        <v>1234.8800000000001</v>
      </c>
      <c r="AT1329" s="8">
        <f t="shared" si="223"/>
        <v>908</v>
      </c>
      <c r="AU1329">
        <f t="shared" si="224"/>
        <v>1</v>
      </c>
      <c r="AV1329" s="49">
        <f t="shared" si="225"/>
        <v>4939.5200000000004</v>
      </c>
      <c r="AW1329" s="49">
        <f t="shared" si="226"/>
        <v>0</v>
      </c>
      <c r="AX1329" s="61">
        <f t="shared" si="227"/>
        <v>2116.5720271634555</v>
      </c>
      <c r="AY1329" s="27" cm="1">
        <f t="array" ref="AY1329">INDEX(Archetypes!T$8:T$16,$G1329)</f>
        <v>1012</v>
      </c>
      <c r="AZ1329" s="27" cm="1">
        <f t="array" ref="AZ1329">INDEX(Archetypes!U$8:U$16,$G1329)</f>
        <v>1497</v>
      </c>
      <c r="BA1329" s="27" cm="1">
        <f t="array" ref="BA1329">INDEX(Archetypes!V$8:V$16,$G1329)</f>
        <v>1668</v>
      </c>
      <c r="BB1329" s="5">
        <f t="shared" si="246"/>
        <v>1497</v>
      </c>
      <c r="BC1329" s="5">
        <f t="shared" si="228"/>
        <v>5988</v>
      </c>
      <c r="BD1329" s="60">
        <f t="shared" si="229"/>
        <v>23939.092027163457</v>
      </c>
      <c r="BE1329" s="28">
        <f t="shared" si="230"/>
        <v>788.04887348245029</v>
      </c>
      <c r="BF1329" s="75">
        <f t="shared" si="231"/>
        <v>2.4194806336800001</v>
      </c>
      <c r="BG1329" s="75">
        <f t="shared" si="232"/>
        <v>8.4988799999999998</v>
      </c>
      <c r="BH1329" s="11">
        <f t="shared" si="248"/>
        <v>19001.656752448933</v>
      </c>
      <c r="BI1329" s="95">
        <f t="shared" si="249"/>
        <v>3</v>
      </c>
      <c r="BJ1329" t="b">
        <f t="shared" si="250"/>
        <v>0</v>
      </c>
      <c r="BK1329" s="43">
        <v>-2724.1292058374383</v>
      </c>
      <c r="BL1329" s="37">
        <f t="shared" si="233"/>
        <v>3512.1780793198886</v>
      </c>
    </row>
    <row r="1330" spans="1:64" x14ac:dyDescent="0.35">
      <c r="A1330" s="3">
        <v>10000</v>
      </c>
      <c r="D1330" s="6">
        <v>60</v>
      </c>
      <c r="E1330" s="6"/>
      <c r="F1330" s="6">
        <f t="shared" si="206"/>
        <v>100</v>
      </c>
      <c r="G1330" s="7">
        <v>5</v>
      </c>
      <c r="H1330" s="79" cm="1">
        <f t="array" ref="H1330">INDEX(Archetypes!$F$8:$F$16,$G1330)</f>
        <v>213.7</v>
      </c>
      <c r="I1330" s="7">
        <f t="shared" si="207"/>
        <v>1</v>
      </c>
      <c r="J1330" s="27" cm="1">
        <f t="array" ref="J1330">INDEX(Archetypes!$G$8:$H$16,$G1330,($H$2+1))+$N$2</f>
        <v>16092</v>
      </c>
      <c r="K1330" s="41" cm="1">
        <f t="array" ref="K1330">INDEX(Archetypes!$J$8:$J$16,$G1330)</f>
        <v>3.3130000000000002</v>
      </c>
      <c r="L1330" s="24" cm="1">
        <f t="array" ref="L1330">INDEX(Archetypes!$I$8:$I$16,$G1330)</f>
        <v>65.243478260869566</v>
      </c>
      <c r="M1330" s="41">
        <f t="shared" si="234"/>
        <v>18.11</v>
      </c>
      <c r="N1330" s="84">
        <f t="shared" si="208"/>
        <v>0.27757563641210181</v>
      </c>
      <c r="O1330" s="41">
        <f t="shared" si="209"/>
        <v>18.11</v>
      </c>
      <c r="P1330" s="64">
        <f t="shared" si="247"/>
        <v>2.5871428571428572</v>
      </c>
      <c r="Q1330" s="80">
        <f t="shared" si="235"/>
        <v>2.5871428571428572</v>
      </c>
      <c r="R1330" s="80">
        <f t="shared" si="236"/>
        <v>0</v>
      </c>
      <c r="S1330" s="64">
        <f t="shared" si="237"/>
        <v>18.11</v>
      </c>
      <c r="T1330" s="64">
        <f t="shared" si="210"/>
        <v>0</v>
      </c>
      <c r="U1330" s="64">
        <f t="shared" si="238"/>
        <v>0</v>
      </c>
      <c r="V1330" s="80">
        <f t="shared" si="239"/>
        <v>1</v>
      </c>
      <c r="W1330" s="80">
        <f t="shared" si="240"/>
        <v>0</v>
      </c>
      <c r="X1330" s="80">
        <f t="shared" si="241"/>
        <v>0</v>
      </c>
      <c r="Y1330" s="4">
        <f t="shared" si="211"/>
        <v>13.01</v>
      </c>
      <c r="Z1330" s="4">
        <f t="shared" si="212"/>
        <v>3.9269544219740413</v>
      </c>
      <c r="AA1330" s="64">
        <f t="shared" si="242"/>
        <v>3018.4119999999998</v>
      </c>
      <c r="AB1330" s="81">
        <f t="shared" si="243"/>
        <v>392.69540119999999</v>
      </c>
      <c r="AC1330">
        <f t="shared" si="244"/>
        <v>1.0000001044000109</v>
      </c>
      <c r="AD1330" s="49">
        <f t="shared" si="213"/>
        <v>1570.7816048</v>
      </c>
      <c r="AE1330" s="3">
        <f t="shared" si="214"/>
        <v>40000</v>
      </c>
      <c r="AF1330" s="3">
        <f t="shared" si="215"/>
        <v>100000</v>
      </c>
      <c r="AG1330" s="2">
        <f t="shared" si="216"/>
        <v>0</v>
      </c>
      <c r="AH1330" s="49">
        <f t="shared" si="217"/>
        <v>0</v>
      </c>
      <c r="AI1330" s="49">
        <f t="shared" si="218"/>
        <v>3126.1933970733662</v>
      </c>
      <c r="AJ1330" s="27" cm="1">
        <f t="array" ref="AJ1330">INDEX(Archetypes!Q$8:Q$16,$G1330)</f>
        <v>1022</v>
      </c>
      <c r="AK1330" s="27" cm="1">
        <f t="array" ref="AK1330">INDEX(Archetypes!R$8:R$16,$G1330)</f>
        <v>1039</v>
      </c>
      <c r="AL1330" s="27" cm="1">
        <f t="array" ref="AL1330">INDEX(Archetypes!S$8:S$16,$G1330)</f>
        <v>1139</v>
      </c>
      <c r="AM1330" s="5">
        <f t="shared" si="245"/>
        <v>1039</v>
      </c>
      <c r="AN1330" s="5">
        <f t="shared" si="219"/>
        <v>4156</v>
      </c>
      <c r="AO1330" s="49">
        <f t="shared" si="220"/>
        <v>24944.975001873365</v>
      </c>
      <c r="AP1330" s="61" cm="1">
        <f t="array" ref="AP1330">INDEX(Archetypes!$K$8:$N$16,$G1330,$I$2+1+2*$H$2)</f>
        <v>12073</v>
      </c>
      <c r="AQ1330" s="41" cm="1">
        <f t="array" ref="AQ1330">INDEX(Archetypes!$O$8:$P$16,$G1330,$AB$2)</f>
        <v>50</v>
      </c>
      <c r="AR1330" s="4">
        <f t="shared" si="221"/>
        <v>12.348800000000001</v>
      </c>
      <c r="AS1330" s="5">
        <f t="shared" si="222"/>
        <v>1234.8800000000001</v>
      </c>
      <c r="AT1330" s="8">
        <f t="shared" si="223"/>
        <v>908</v>
      </c>
      <c r="AU1330">
        <f t="shared" si="224"/>
        <v>1</v>
      </c>
      <c r="AV1330" s="49">
        <f t="shared" si="225"/>
        <v>4939.5200000000004</v>
      </c>
      <c r="AW1330" s="49">
        <f t="shared" si="226"/>
        <v>0</v>
      </c>
      <c r="AX1330" s="61">
        <f t="shared" si="227"/>
        <v>2345.4221279434969</v>
      </c>
      <c r="AY1330" s="27" cm="1">
        <f t="array" ref="AY1330">INDEX(Archetypes!T$8:T$16,$G1330)</f>
        <v>1012</v>
      </c>
      <c r="AZ1330" s="27" cm="1">
        <f t="array" ref="AZ1330">INDEX(Archetypes!U$8:U$16,$G1330)</f>
        <v>1497</v>
      </c>
      <c r="BA1330" s="27" cm="1">
        <f t="array" ref="BA1330">INDEX(Archetypes!V$8:V$16,$G1330)</f>
        <v>1668</v>
      </c>
      <c r="BB1330" s="5">
        <f t="shared" si="246"/>
        <v>1497</v>
      </c>
      <c r="BC1330" s="5">
        <f t="shared" si="228"/>
        <v>5988</v>
      </c>
      <c r="BD1330" s="60">
        <f t="shared" si="229"/>
        <v>25345.942127943497</v>
      </c>
      <c r="BE1330" s="28">
        <f t="shared" si="230"/>
        <v>400.96712607013251</v>
      </c>
      <c r="BF1330" s="75">
        <f t="shared" si="231"/>
        <v>2.4742526846399997</v>
      </c>
      <c r="BG1330" s="75">
        <f t="shared" si="232"/>
        <v>8.4988799999999998</v>
      </c>
      <c r="BH1330" s="11">
        <f t="shared" si="248"/>
        <v>19001.656752448933</v>
      </c>
      <c r="BI1330" s="95">
        <f t="shared" si="249"/>
        <v>3</v>
      </c>
      <c r="BJ1330" t="b">
        <f t="shared" si="250"/>
        <v>0</v>
      </c>
      <c r="BK1330" s="43">
        <v>-4072.0773301097943</v>
      </c>
      <c r="BL1330" s="37">
        <f t="shared" si="233"/>
        <v>4473.0444561799268</v>
      </c>
    </row>
    <row r="1331" spans="1:64" x14ac:dyDescent="0.35">
      <c r="A1331" s="3">
        <v>10000</v>
      </c>
      <c r="D1331" s="6">
        <v>60</v>
      </c>
      <c r="E1331" s="6"/>
      <c r="F1331" s="6">
        <f t="shared" si="206"/>
        <v>100</v>
      </c>
      <c r="G1331" s="7">
        <v>6</v>
      </c>
      <c r="H1331" s="79" cm="1">
        <f t="array" ref="H1331">INDEX(Archetypes!$F$8:$F$16,$G1331)</f>
        <v>239.1</v>
      </c>
      <c r="I1331" s="7">
        <f t="shared" si="207"/>
        <v>1</v>
      </c>
      <c r="J1331" s="27" cm="1">
        <f t="array" ref="J1331">INDEX(Archetypes!$G$8:$H$16,$G1331,($H$2+1))+$N$2</f>
        <v>18581</v>
      </c>
      <c r="K1331" s="41" cm="1">
        <f t="array" ref="K1331">INDEX(Archetypes!$J$8:$J$16,$G1331)</f>
        <v>3.327</v>
      </c>
      <c r="L1331" s="24" cm="1">
        <f t="array" ref="L1331">INDEX(Archetypes!$I$8:$I$16,$G1331)</f>
        <v>72.380645161290317</v>
      </c>
      <c r="M1331" s="41">
        <f t="shared" si="234"/>
        <v>18.033999999999999</v>
      </c>
      <c r="N1331" s="84">
        <f t="shared" si="208"/>
        <v>0.24915500490239773</v>
      </c>
      <c r="O1331" s="41">
        <f t="shared" si="209"/>
        <v>18.033999999999999</v>
      </c>
      <c r="P1331" s="64">
        <f t="shared" si="247"/>
        <v>2.5762857142857141</v>
      </c>
      <c r="Q1331" s="80">
        <f t="shared" si="235"/>
        <v>2.5762857142857141</v>
      </c>
      <c r="R1331" s="80">
        <f t="shared" si="236"/>
        <v>0</v>
      </c>
      <c r="S1331" s="64">
        <f t="shared" si="237"/>
        <v>18.033999999999999</v>
      </c>
      <c r="T1331" s="64">
        <f t="shared" si="210"/>
        <v>0</v>
      </c>
      <c r="U1331" s="64">
        <f t="shared" si="238"/>
        <v>0</v>
      </c>
      <c r="V1331" s="80">
        <f t="shared" si="239"/>
        <v>1</v>
      </c>
      <c r="W1331" s="80">
        <f t="shared" si="240"/>
        <v>0</v>
      </c>
      <c r="X1331" s="80">
        <f t="shared" si="241"/>
        <v>0</v>
      </c>
      <c r="Y1331" s="4">
        <f t="shared" si="211"/>
        <v>13.01</v>
      </c>
      <c r="Z1331" s="4">
        <f t="shared" si="212"/>
        <v>3.910429816651638</v>
      </c>
      <c r="AA1331" s="64">
        <f t="shared" si="242"/>
        <v>3005.7109999999998</v>
      </c>
      <c r="AB1331" s="81">
        <f t="shared" si="243"/>
        <v>391.04300109999997</v>
      </c>
      <c r="AC1331">
        <f t="shared" si="244"/>
        <v>0.99999995030000266</v>
      </c>
      <c r="AD1331" s="49">
        <f t="shared" si="213"/>
        <v>1564.1720043999999</v>
      </c>
      <c r="AE1331" s="3">
        <f t="shared" si="214"/>
        <v>40000</v>
      </c>
      <c r="AF1331" s="3">
        <f t="shared" si="215"/>
        <v>100000</v>
      </c>
      <c r="AG1331" s="2">
        <f t="shared" si="216"/>
        <v>0</v>
      </c>
      <c r="AH1331" s="49">
        <f t="shared" si="217"/>
        <v>0</v>
      </c>
      <c r="AI1331" s="49">
        <f t="shared" si="218"/>
        <v>3609.7315132376475</v>
      </c>
      <c r="AJ1331" s="27" cm="1">
        <f t="array" ref="AJ1331">INDEX(Archetypes!Q$8:Q$16,$G1331)</f>
        <v>1022</v>
      </c>
      <c r="AK1331" s="27" cm="1">
        <f t="array" ref="AK1331">INDEX(Archetypes!R$8:R$16,$G1331)</f>
        <v>1039</v>
      </c>
      <c r="AL1331" s="27" cm="1">
        <f t="array" ref="AL1331">INDEX(Archetypes!S$8:S$16,$G1331)</f>
        <v>1139</v>
      </c>
      <c r="AM1331" s="5">
        <f t="shared" si="245"/>
        <v>1039</v>
      </c>
      <c r="AN1331" s="5">
        <f t="shared" si="219"/>
        <v>4156</v>
      </c>
      <c r="AO1331" s="49">
        <f t="shared" si="220"/>
        <v>27910.903517637646</v>
      </c>
      <c r="AP1331" s="61" cm="1">
        <f t="array" ref="AP1331">INDEX(Archetypes!$K$8:$N$16,$G1331,$I$2+1+2*$H$2)</f>
        <v>14065</v>
      </c>
      <c r="AQ1331" s="41" cm="1">
        <f t="array" ref="AQ1331">INDEX(Archetypes!$O$8:$P$16,$G1331,$AB$2)</f>
        <v>50</v>
      </c>
      <c r="AR1331" s="4">
        <f t="shared" si="221"/>
        <v>12.348800000000001</v>
      </c>
      <c r="AS1331" s="5">
        <f t="shared" si="222"/>
        <v>1234.8800000000001</v>
      </c>
      <c r="AT1331" s="8">
        <f t="shared" si="223"/>
        <v>908</v>
      </c>
      <c r="AU1331">
        <f t="shared" si="224"/>
        <v>1</v>
      </c>
      <c r="AV1331" s="49">
        <f t="shared" si="225"/>
        <v>4939.5200000000004</v>
      </c>
      <c r="AW1331" s="49">
        <f t="shared" si="226"/>
        <v>0</v>
      </c>
      <c r="AX1331" s="61">
        <f t="shared" si="227"/>
        <v>2732.408036902616</v>
      </c>
      <c r="AY1331" s="27" cm="1">
        <f t="array" ref="AY1331">INDEX(Archetypes!T$8:T$16,$G1331)</f>
        <v>1012</v>
      </c>
      <c r="AZ1331" s="27" cm="1">
        <f t="array" ref="AZ1331">INDEX(Archetypes!U$8:U$16,$G1331)</f>
        <v>1497</v>
      </c>
      <c r="BA1331" s="27" cm="1">
        <f t="array" ref="BA1331">INDEX(Archetypes!V$8:V$16,$G1331)</f>
        <v>1668</v>
      </c>
      <c r="BB1331" s="5">
        <f t="shared" si="246"/>
        <v>1497</v>
      </c>
      <c r="BC1331" s="5">
        <f t="shared" si="228"/>
        <v>5988</v>
      </c>
      <c r="BD1331" s="60">
        <f t="shared" si="229"/>
        <v>27724.928036902616</v>
      </c>
      <c r="BE1331" s="28">
        <f t="shared" si="230"/>
        <v>-185.97548073502912</v>
      </c>
      <c r="BF1331" s="75">
        <f t="shared" si="231"/>
        <v>2.4638414209200001</v>
      </c>
      <c r="BG1331" s="75">
        <f t="shared" si="232"/>
        <v>8.4988799999999998</v>
      </c>
      <c r="BH1331" s="11">
        <f t="shared" si="248"/>
        <v>19001.656752448933</v>
      </c>
      <c r="BI1331" s="95">
        <f t="shared" si="249"/>
        <v>3</v>
      </c>
      <c r="BJ1331" t="b">
        <f t="shared" si="250"/>
        <v>0</v>
      </c>
      <c r="BK1331" s="43">
        <v>-6220.945151369524</v>
      </c>
      <c r="BL1331" s="37">
        <f t="shared" si="233"/>
        <v>6034.9696706344948</v>
      </c>
    </row>
    <row r="1332" spans="1:64" x14ac:dyDescent="0.35">
      <c r="A1332" s="3">
        <v>10000</v>
      </c>
      <c r="D1332" s="6">
        <v>60</v>
      </c>
      <c r="E1332" s="6"/>
      <c r="F1332" s="6">
        <f t="shared" si="206"/>
        <v>100</v>
      </c>
      <c r="G1332" s="7">
        <v>7</v>
      </c>
      <c r="H1332" s="79" cm="1">
        <f t="array" ref="H1332">INDEX(Archetypes!$F$8:$F$16,$G1332)</f>
        <v>262.60000000000002</v>
      </c>
      <c r="I1332" s="7">
        <f t="shared" si="207"/>
        <v>1</v>
      </c>
      <c r="J1332" s="27" cm="1">
        <f t="array" ref="J1332">INDEX(Archetypes!$G$8:$H$16,$G1332,($H$2+1))+$N$2</f>
        <v>22881</v>
      </c>
      <c r="K1332" s="41" cm="1">
        <f t="array" ref="K1332">INDEX(Archetypes!$J$8:$J$16,$G1332)</f>
        <v>3.2349999999999999</v>
      </c>
      <c r="L1332" s="24" cm="1">
        <f t="array" ref="L1332">INDEX(Archetypes!$I$8:$I$16,$G1332)</f>
        <v>81.644444444444446</v>
      </c>
      <c r="M1332" s="41">
        <f t="shared" si="234"/>
        <v>18.547000000000001</v>
      </c>
      <c r="N1332" s="84">
        <f t="shared" si="208"/>
        <v>0.22716793685356559</v>
      </c>
      <c r="O1332" s="41">
        <f t="shared" si="209"/>
        <v>18.547000000000001</v>
      </c>
      <c r="P1332" s="64">
        <f t="shared" si="247"/>
        <v>2.6495714285714285</v>
      </c>
      <c r="Q1332" s="80">
        <f t="shared" si="235"/>
        <v>2.6495714285714285</v>
      </c>
      <c r="R1332" s="80">
        <f t="shared" si="236"/>
        <v>0</v>
      </c>
      <c r="S1332" s="64">
        <f t="shared" si="237"/>
        <v>18.547000000000001</v>
      </c>
      <c r="T1332" s="64">
        <f t="shared" si="210"/>
        <v>0</v>
      </c>
      <c r="U1332" s="64">
        <f t="shared" si="238"/>
        <v>0</v>
      </c>
      <c r="V1332" s="80">
        <f t="shared" si="239"/>
        <v>1</v>
      </c>
      <c r="W1332" s="80">
        <f t="shared" si="240"/>
        <v>0</v>
      </c>
      <c r="X1332" s="80">
        <f t="shared" si="241"/>
        <v>0</v>
      </c>
      <c r="Y1332" s="4">
        <f t="shared" si="211"/>
        <v>13.01</v>
      </c>
      <c r="Z1332" s="4">
        <f t="shared" si="212"/>
        <v>4.0216383307573418</v>
      </c>
      <c r="AA1332" s="64">
        <f t="shared" si="242"/>
        <v>3091.19</v>
      </c>
      <c r="AB1332" s="81">
        <f t="shared" si="243"/>
        <v>402.16381899999999</v>
      </c>
      <c r="AC1332">
        <f t="shared" si="244"/>
        <v>1.0000000350000011</v>
      </c>
      <c r="AD1332" s="49">
        <f t="shared" si="213"/>
        <v>1608.655276</v>
      </c>
      <c r="AE1332" s="3">
        <f t="shared" si="214"/>
        <v>40000</v>
      </c>
      <c r="AF1332" s="3">
        <f t="shared" si="215"/>
        <v>100000</v>
      </c>
      <c r="AG1332" s="2">
        <f t="shared" si="216"/>
        <v>0</v>
      </c>
      <c r="AH1332" s="49">
        <f t="shared" si="217"/>
        <v>0</v>
      </c>
      <c r="AI1332" s="49">
        <f t="shared" si="218"/>
        <v>4445.0926620951841</v>
      </c>
      <c r="AJ1332" s="27" cm="1">
        <f t="array" ref="AJ1332">INDEX(Archetypes!Q$8:Q$16,$G1332)</f>
        <v>1022</v>
      </c>
      <c r="AK1332" s="27" cm="1">
        <f t="array" ref="AK1332">INDEX(Archetypes!R$8:R$16,$G1332)</f>
        <v>1039</v>
      </c>
      <c r="AL1332" s="27" cm="1">
        <f t="array" ref="AL1332">INDEX(Archetypes!S$8:S$16,$G1332)</f>
        <v>1139</v>
      </c>
      <c r="AM1332" s="5">
        <f t="shared" si="245"/>
        <v>1039</v>
      </c>
      <c r="AN1332" s="5">
        <f t="shared" si="219"/>
        <v>4156</v>
      </c>
      <c r="AO1332" s="49">
        <f t="shared" si="220"/>
        <v>33090.747938095185</v>
      </c>
      <c r="AP1332" s="61" cm="1">
        <f t="array" ref="AP1332">INDEX(Archetypes!$K$8:$N$16,$G1332,$I$2+1+2*$H$2)</f>
        <v>17505</v>
      </c>
      <c r="AQ1332" s="41" cm="1">
        <f t="array" ref="AQ1332">INDEX(Archetypes!$O$8:$P$16,$G1332,$AB$2)</f>
        <v>50</v>
      </c>
      <c r="AR1332" s="4">
        <f t="shared" si="221"/>
        <v>12.348800000000001</v>
      </c>
      <c r="AS1332" s="5">
        <f t="shared" si="222"/>
        <v>1234.8800000000001</v>
      </c>
      <c r="AT1332" s="8">
        <f t="shared" si="223"/>
        <v>908</v>
      </c>
      <c r="AU1332">
        <f t="shared" si="224"/>
        <v>1</v>
      </c>
      <c r="AV1332" s="49">
        <f t="shared" si="225"/>
        <v>4939.5200000000004</v>
      </c>
      <c r="AW1332" s="49">
        <f t="shared" si="226"/>
        <v>0</v>
      </c>
      <c r="AX1332" s="61">
        <f t="shared" si="227"/>
        <v>3400.6969559886452</v>
      </c>
      <c r="AY1332" s="27" cm="1">
        <f t="array" ref="AY1332">INDEX(Archetypes!T$8:T$16,$G1332)</f>
        <v>1012</v>
      </c>
      <c r="AZ1332" s="27" cm="1">
        <f t="array" ref="AZ1332">INDEX(Archetypes!U$8:U$16,$G1332)</f>
        <v>1497</v>
      </c>
      <c r="BA1332" s="27" cm="1">
        <f t="array" ref="BA1332">INDEX(Archetypes!V$8:V$16,$G1332)</f>
        <v>1668</v>
      </c>
      <c r="BB1332" s="5">
        <f t="shared" si="246"/>
        <v>1497</v>
      </c>
      <c r="BC1332" s="5">
        <f t="shared" si="228"/>
        <v>5988</v>
      </c>
      <c r="BD1332" s="60">
        <f t="shared" si="229"/>
        <v>31833.216955988646</v>
      </c>
      <c r="BE1332" s="28">
        <f t="shared" si="230"/>
        <v>-1257.5309821065384</v>
      </c>
      <c r="BF1332" s="75">
        <f t="shared" si="231"/>
        <v>2.5339102668</v>
      </c>
      <c r="BG1332" s="75">
        <f t="shared" si="232"/>
        <v>8.4988799999999998</v>
      </c>
      <c r="BH1332" s="11">
        <f t="shared" si="248"/>
        <v>19001.656752448933</v>
      </c>
      <c r="BI1332" s="95">
        <f t="shared" si="249"/>
        <v>3</v>
      </c>
      <c r="BJ1332" t="b">
        <f t="shared" si="250"/>
        <v>0</v>
      </c>
      <c r="BK1332" s="43">
        <v>-10045.418962625976</v>
      </c>
      <c r="BL1332" s="37">
        <f t="shared" si="233"/>
        <v>8787.8879805194374</v>
      </c>
    </row>
    <row r="1333" spans="1:64" x14ac:dyDescent="0.35">
      <c r="A1333" s="3">
        <v>10000</v>
      </c>
      <c r="D1333" s="6">
        <v>60</v>
      </c>
      <c r="E1333" s="6"/>
      <c r="F1333" s="6">
        <f t="shared" si="206"/>
        <v>100</v>
      </c>
      <c r="G1333" s="7">
        <v>8</v>
      </c>
      <c r="H1333" s="79" cm="1">
        <f t="array" ref="H1333">INDEX(Archetypes!$F$8:$F$16,$G1333)</f>
        <v>285.8</v>
      </c>
      <c r="I1333" s="7">
        <f t="shared" si="207"/>
        <v>1</v>
      </c>
      <c r="J1333" s="27" cm="1">
        <f t="array" ref="J1333">INDEX(Archetypes!$G$8:$H$16,$G1333,($H$2+1))+$N$2</f>
        <v>26124</v>
      </c>
      <c r="K1333" s="41" cm="1">
        <f t="array" ref="K1333">INDEX(Archetypes!$J$8:$J$16,$G1333)</f>
        <v>3.2210000000000001</v>
      </c>
      <c r="L1333" s="24" cm="1">
        <f t="array" ref="L1333">INDEX(Archetypes!$I$8:$I$16,$G1333)</f>
        <v>90.076000000000008</v>
      </c>
      <c r="M1333" s="41">
        <f t="shared" si="234"/>
        <v>18.628</v>
      </c>
      <c r="N1333" s="84">
        <f t="shared" si="208"/>
        <v>0.20680314401172342</v>
      </c>
      <c r="O1333" s="41">
        <f t="shared" si="209"/>
        <v>18.628</v>
      </c>
      <c r="P1333" s="64">
        <f t="shared" si="247"/>
        <v>2.661142857142857</v>
      </c>
      <c r="Q1333" s="80">
        <f t="shared" si="235"/>
        <v>2.661142857142857</v>
      </c>
      <c r="R1333" s="80">
        <f t="shared" si="236"/>
        <v>0</v>
      </c>
      <c r="S1333" s="64">
        <f t="shared" si="237"/>
        <v>18.628</v>
      </c>
      <c r="T1333" s="64">
        <f t="shared" si="210"/>
        <v>0</v>
      </c>
      <c r="U1333" s="64">
        <f t="shared" si="238"/>
        <v>0</v>
      </c>
      <c r="V1333" s="80">
        <f t="shared" si="239"/>
        <v>1</v>
      </c>
      <c r="W1333" s="80">
        <f t="shared" si="240"/>
        <v>0</v>
      </c>
      <c r="X1333" s="80">
        <f t="shared" si="241"/>
        <v>0</v>
      </c>
      <c r="Y1333" s="4">
        <f t="shared" si="211"/>
        <v>13.01</v>
      </c>
      <c r="Z1333" s="4">
        <f t="shared" si="212"/>
        <v>4.0391182862465067</v>
      </c>
      <c r="AA1333" s="64">
        <f t="shared" si="242"/>
        <v>3104.6260000000002</v>
      </c>
      <c r="AB1333" s="81">
        <f t="shared" si="243"/>
        <v>403.9118426</v>
      </c>
      <c r="AC1333">
        <f t="shared" si="244"/>
        <v>0.99999996540000102</v>
      </c>
      <c r="AD1333" s="49">
        <f t="shared" si="213"/>
        <v>1615.6473704</v>
      </c>
      <c r="AE1333" s="3">
        <f t="shared" si="214"/>
        <v>40000</v>
      </c>
      <c r="AF1333" s="3">
        <f t="shared" si="215"/>
        <v>100000</v>
      </c>
      <c r="AG1333" s="2">
        <f t="shared" si="216"/>
        <v>0</v>
      </c>
      <c r="AH1333" s="49">
        <f t="shared" si="217"/>
        <v>0</v>
      </c>
      <c r="AI1333" s="49">
        <f t="shared" si="218"/>
        <v>5075.110384361461</v>
      </c>
      <c r="AJ1333" s="27" cm="1">
        <f t="array" ref="AJ1333">INDEX(Archetypes!Q$8:Q$16,$G1333)</f>
        <v>1022</v>
      </c>
      <c r="AK1333" s="27" cm="1">
        <f t="array" ref="AK1333">INDEX(Archetypes!R$8:R$16,$G1333)</f>
        <v>1039</v>
      </c>
      <c r="AL1333" s="27" cm="1">
        <f t="array" ref="AL1333">INDEX(Archetypes!S$8:S$16,$G1333)</f>
        <v>1139</v>
      </c>
      <c r="AM1333" s="5">
        <f t="shared" si="245"/>
        <v>1039</v>
      </c>
      <c r="AN1333" s="5">
        <f t="shared" si="219"/>
        <v>4156</v>
      </c>
      <c r="AO1333" s="49">
        <f t="shared" si="220"/>
        <v>36970.757754761464</v>
      </c>
      <c r="AP1333" s="61" cm="1">
        <f t="array" ref="AP1333">INDEX(Archetypes!$K$8:$N$16,$G1333,$I$2+1+2*$H$2)</f>
        <v>20099</v>
      </c>
      <c r="AQ1333" s="41" cm="1">
        <f t="array" ref="AQ1333">INDEX(Archetypes!$O$8:$P$16,$G1333,$AB$2)</f>
        <v>50</v>
      </c>
      <c r="AR1333" s="4">
        <f t="shared" si="221"/>
        <v>12.348800000000001</v>
      </c>
      <c r="AS1333" s="5">
        <f t="shared" si="222"/>
        <v>1234.8800000000001</v>
      </c>
      <c r="AT1333" s="8">
        <f t="shared" si="223"/>
        <v>908</v>
      </c>
      <c r="AU1333">
        <f t="shared" si="224"/>
        <v>1</v>
      </c>
      <c r="AV1333" s="49">
        <f t="shared" si="225"/>
        <v>4939.5200000000004</v>
      </c>
      <c r="AW1333" s="49">
        <f t="shared" si="226"/>
        <v>0</v>
      </c>
      <c r="AX1333" s="61">
        <f t="shared" si="227"/>
        <v>3904.6334257878193</v>
      </c>
      <c r="AY1333" s="27" cm="1">
        <f t="array" ref="AY1333">INDEX(Archetypes!T$8:T$16,$G1333)</f>
        <v>1012</v>
      </c>
      <c r="AZ1333" s="27" cm="1">
        <f t="array" ref="AZ1333">INDEX(Archetypes!U$8:U$16,$G1333)</f>
        <v>1497</v>
      </c>
      <c r="BA1333" s="27" cm="1">
        <f t="array" ref="BA1333">INDEX(Archetypes!V$8:V$16,$G1333)</f>
        <v>1668</v>
      </c>
      <c r="BB1333" s="5">
        <f t="shared" si="246"/>
        <v>1497</v>
      </c>
      <c r="BC1333" s="5">
        <f t="shared" si="228"/>
        <v>5988</v>
      </c>
      <c r="BD1333" s="60">
        <f t="shared" si="229"/>
        <v>34931.153425787823</v>
      </c>
      <c r="BE1333" s="28">
        <f t="shared" si="230"/>
        <v>-2039.6043289736408</v>
      </c>
      <c r="BF1333" s="75">
        <f t="shared" si="231"/>
        <v>2.5449240247200002</v>
      </c>
      <c r="BG1333" s="75">
        <f t="shared" si="232"/>
        <v>8.4988799999999998</v>
      </c>
      <c r="BH1333" s="11">
        <f t="shared" si="248"/>
        <v>19001.656752448933</v>
      </c>
      <c r="BI1333" s="95">
        <f t="shared" si="249"/>
        <v>3</v>
      </c>
      <c r="BJ1333" t="b">
        <f t="shared" si="250"/>
        <v>0</v>
      </c>
      <c r="BK1333" s="43">
        <v>-12875.716126465268</v>
      </c>
      <c r="BL1333" s="37">
        <f t="shared" si="233"/>
        <v>10836.111797491627</v>
      </c>
    </row>
    <row r="1334" spans="1:64" x14ac:dyDescent="0.35">
      <c r="A1334" s="3">
        <v>10000</v>
      </c>
      <c r="D1334" s="6">
        <v>60</v>
      </c>
      <c r="E1334" s="6"/>
      <c r="F1334" s="6">
        <f t="shared" si="206"/>
        <v>100</v>
      </c>
      <c r="G1334" s="7">
        <v>9</v>
      </c>
      <c r="H1334" s="79" cm="1">
        <f t="array" ref="H1334">INDEX(Archetypes!$F$8:$F$16,$G1334)</f>
        <v>312.60000000000002</v>
      </c>
      <c r="I1334" s="7">
        <f t="shared" si="207"/>
        <v>1</v>
      </c>
      <c r="J1334" s="27" cm="1">
        <f t="array" ref="J1334">INDEX(Archetypes!$G$8:$H$16,$G1334,($H$2+1))+$N$2</f>
        <v>27151</v>
      </c>
      <c r="K1334" s="41" cm="1">
        <f t="array" ref="K1334">INDEX(Archetypes!$J$8:$J$16,$G1334)</f>
        <v>3.1960000000000002</v>
      </c>
      <c r="L1334" s="24" cm="1">
        <f t="array" ref="L1334">INDEX(Archetypes!$I$8:$I$16,$G1334)</f>
        <v>98.868750000000006</v>
      </c>
      <c r="M1334" s="41">
        <f t="shared" si="234"/>
        <v>18.773</v>
      </c>
      <c r="N1334" s="84">
        <f t="shared" si="208"/>
        <v>0.18987799481636006</v>
      </c>
      <c r="O1334" s="41">
        <f t="shared" si="209"/>
        <v>18.773</v>
      </c>
      <c r="P1334" s="64">
        <f t="shared" si="247"/>
        <v>2.6818571428571429</v>
      </c>
      <c r="Q1334" s="80">
        <f t="shared" si="235"/>
        <v>2.6818571428571429</v>
      </c>
      <c r="R1334" s="80">
        <f t="shared" si="236"/>
        <v>0</v>
      </c>
      <c r="S1334" s="64">
        <f t="shared" si="237"/>
        <v>18.773</v>
      </c>
      <c r="T1334" s="64">
        <f t="shared" si="210"/>
        <v>0</v>
      </c>
      <c r="U1334" s="64">
        <f t="shared" si="238"/>
        <v>0</v>
      </c>
      <c r="V1334" s="80">
        <f t="shared" si="239"/>
        <v>1</v>
      </c>
      <c r="W1334" s="80">
        <f t="shared" si="240"/>
        <v>0</v>
      </c>
      <c r="X1334" s="80">
        <f t="shared" si="241"/>
        <v>0</v>
      </c>
      <c r="Y1334" s="4">
        <f t="shared" si="211"/>
        <v>13.01</v>
      </c>
      <c r="Z1334" s="4">
        <f t="shared" si="212"/>
        <v>4.0707133917396741</v>
      </c>
      <c r="AA1334" s="64">
        <f t="shared" si="242"/>
        <v>3128.9110000000001</v>
      </c>
      <c r="AB1334" s="81">
        <f t="shared" si="243"/>
        <v>407.07132109999998</v>
      </c>
      <c r="AC1334">
        <f t="shared" si="244"/>
        <v>1.0000000444000019</v>
      </c>
      <c r="AD1334" s="49">
        <f t="shared" si="213"/>
        <v>1628.2852843999999</v>
      </c>
      <c r="AE1334" s="3">
        <f t="shared" si="214"/>
        <v>40000</v>
      </c>
      <c r="AF1334" s="3">
        <f t="shared" si="215"/>
        <v>100000</v>
      </c>
      <c r="AG1334" s="2">
        <f t="shared" si="216"/>
        <v>0</v>
      </c>
      <c r="AH1334" s="49">
        <f t="shared" si="217"/>
        <v>0</v>
      </c>
      <c r="AI1334" s="49">
        <f t="shared" si="218"/>
        <v>5274.6257099141794</v>
      </c>
      <c r="AJ1334" s="27" cm="1">
        <f t="array" ref="AJ1334">INDEX(Archetypes!Q$8:Q$16,$G1334)</f>
        <v>1022</v>
      </c>
      <c r="AK1334" s="27" cm="1">
        <f t="array" ref="AK1334">INDEX(Archetypes!R$8:R$16,$G1334)</f>
        <v>1039</v>
      </c>
      <c r="AL1334" s="27" cm="1">
        <f t="array" ref="AL1334">INDEX(Archetypes!S$8:S$16,$G1334)</f>
        <v>1139</v>
      </c>
      <c r="AM1334" s="5">
        <f t="shared" si="245"/>
        <v>1039</v>
      </c>
      <c r="AN1334" s="5">
        <f t="shared" si="219"/>
        <v>4156</v>
      </c>
      <c r="AO1334" s="49">
        <f t="shared" si="220"/>
        <v>38209.910994314181</v>
      </c>
      <c r="AP1334" s="61" cm="1">
        <f t="array" ref="AP1334">INDEX(Archetypes!$K$8:$N$16,$G1334,$I$2+1+2*$H$2)</f>
        <v>20920</v>
      </c>
      <c r="AQ1334" s="41" cm="1">
        <f t="array" ref="AQ1334">INDEX(Archetypes!$O$8:$P$16,$G1334,$AB$2)</f>
        <v>50</v>
      </c>
      <c r="AR1334" s="4">
        <f t="shared" si="221"/>
        <v>12.348800000000001</v>
      </c>
      <c r="AS1334" s="5">
        <f t="shared" si="222"/>
        <v>1234.8800000000001</v>
      </c>
      <c r="AT1334" s="8">
        <f t="shared" si="223"/>
        <v>908</v>
      </c>
      <c r="AU1334">
        <f t="shared" si="224"/>
        <v>1</v>
      </c>
      <c r="AV1334" s="49">
        <f t="shared" si="225"/>
        <v>4939.5200000000004</v>
      </c>
      <c r="AW1334" s="49">
        <f t="shared" si="226"/>
        <v>0</v>
      </c>
      <c r="AX1334" s="61">
        <f t="shared" si="227"/>
        <v>4064.1291242092234</v>
      </c>
      <c r="AY1334" s="27" cm="1">
        <f t="array" ref="AY1334">INDEX(Archetypes!T$8:T$16,$G1334)</f>
        <v>1012</v>
      </c>
      <c r="AZ1334" s="27" cm="1">
        <f t="array" ref="AZ1334">INDEX(Archetypes!U$8:U$16,$G1334)</f>
        <v>1497</v>
      </c>
      <c r="BA1334" s="27" cm="1">
        <f t="array" ref="BA1334">INDEX(Archetypes!V$8:V$16,$G1334)</f>
        <v>1668</v>
      </c>
      <c r="BB1334" s="5">
        <f t="shared" si="246"/>
        <v>1497</v>
      </c>
      <c r="BC1334" s="5">
        <f t="shared" si="228"/>
        <v>5988</v>
      </c>
      <c r="BD1334" s="60">
        <f t="shared" si="229"/>
        <v>35911.649124209223</v>
      </c>
      <c r="BE1334" s="28">
        <f t="shared" si="230"/>
        <v>-2298.2618701049578</v>
      </c>
      <c r="BF1334" s="75">
        <f t="shared" si="231"/>
        <v>2.5648309249200003</v>
      </c>
      <c r="BG1334" s="75">
        <f t="shared" si="232"/>
        <v>8.4988799999999998</v>
      </c>
      <c r="BH1334" s="11">
        <f t="shared" si="248"/>
        <v>19001.656752448933</v>
      </c>
      <c r="BI1334" s="95">
        <f t="shared" si="249"/>
        <v>3</v>
      </c>
      <c r="BJ1334" t="b">
        <f t="shared" si="250"/>
        <v>0</v>
      </c>
      <c r="BK1334" s="43">
        <v>-13792.869923767212</v>
      </c>
      <c r="BL1334" s="37">
        <f t="shared" si="233"/>
        <v>11494.608053662254</v>
      </c>
    </row>
    <row r="1335" spans="1:64" x14ac:dyDescent="0.35">
      <c r="A1335" s="3">
        <v>10000</v>
      </c>
      <c r="D1335" s="6">
        <v>75</v>
      </c>
      <c r="E1335" s="6"/>
      <c r="F1335" s="6">
        <f t="shared" si="206"/>
        <v>125</v>
      </c>
      <c r="G1335" s="7">
        <v>2</v>
      </c>
      <c r="H1335" s="79" cm="1">
        <f t="array" ref="H1335">INDEX(Archetypes!$F$8:$F$16,$G1335)</f>
        <v>137.5</v>
      </c>
      <c r="I1335" s="7">
        <f t="shared" si="207"/>
        <v>1</v>
      </c>
      <c r="J1335" s="27" cm="1">
        <f t="array" ref="J1335">INDEX(Archetypes!$G$8:$H$16,$G1335,($H$2+1))+$N$2</f>
        <v>11219</v>
      </c>
      <c r="K1335" s="41" cm="1">
        <f t="array" ref="K1335">INDEX(Archetypes!$J$8:$J$16,$G1335)</f>
        <v>3.3919999999999999</v>
      </c>
      <c r="L1335" s="24" cm="1">
        <f t="array" ref="L1335">INDEX(Archetypes!$I$8:$I$16,$G1335)</f>
        <v>41.125</v>
      </c>
      <c r="M1335" s="41">
        <f t="shared" si="234"/>
        <v>22.111000000000001</v>
      </c>
      <c r="N1335" s="84">
        <f t="shared" si="208"/>
        <v>0.53765349544072949</v>
      </c>
      <c r="O1335" s="41">
        <f t="shared" si="209"/>
        <v>22.111000000000001</v>
      </c>
      <c r="P1335" s="64">
        <f t="shared" si="247"/>
        <v>3.1587142857142858</v>
      </c>
      <c r="Q1335" s="80">
        <f t="shared" si="235"/>
        <v>3.1587142857142858</v>
      </c>
      <c r="R1335" s="80">
        <f t="shared" si="236"/>
        <v>0</v>
      </c>
      <c r="S1335" s="64">
        <f t="shared" si="237"/>
        <v>22.111000000000001</v>
      </c>
      <c r="T1335" s="64">
        <f t="shared" si="210"/>
        <v>0</v>
      </c>
      <c r="U1335" s="64">
        <f t="shared" si="238"/>
        <v>0</v>
      </c>
      <c r="V1335" s="80">
        <f t="shared" si="239"/>
        <v>1</v>
      </c>
      <c r="W1335" s="80">
        <f t="shared" si="240"/>
        <v>0</v>
      </c>
      <c r="X1335" s="80">
        <f t="shared" si="241"/>
        <v>0</v>
      </c>
      <c r="Y1335" s="4">
        <f t="shared" si="211"/>
        <v>13.01</v>
      </c>
      <c r="Z1335" s="4">
        <f t="shared" si="212"/>
        <v>3.8354952830188678</v>
      </c>
      <c r="AA1335" s="64">
        <f t="shared" si="242"/>
        <v>2948.1129999999998</v>
      </c>
      <c r="AB1335" s="81">
        <f t="shared" si="243"/>
        <v>383.54950129999997</v>
      </c>
      <c r="AC1335">
        <f t="shared" si="244"/>
        <v>1.0000000704000049</v>
      </c>
      <c r="AD1335" s="49">
        <f t="shared" si="213"/>
        <v>1534.1980051999999</v>
      </c>
      <c r="AE1335" s="3">
        <f t="shared" si="214"/>
        <v>40000</v>
      </c>
      <c r="AF1335" s="3">
        <f t="shared" si="215"/>
        <v>100000</v>
      </c>
      <c r="AG1335" s="2">
        <f t="shared" si="216"/>
        <v>0</v>
      </c>
      <c r="AH1335" s="49">
        <f t="shared" si="217"/>
        <v>0</v>
      </c>
      <c r="AI1335" s="49">
        <f t="shared" si="218"/>
        <v>2179.5155183796978</v>
      </c>
      <c r="AJ1335" s="27" cm="1">
        <f t="array" ref="AJ1335">INDEX(Archetypes!Q$8:Q$16,$G1335)</f>
        <v>1022</v>
      </c>
      <c r="AK1335" s="27" cm="1">
        <f t="array" ref="AK1335">INDEX(Archetypes!R$8:R$16,$G1335)</f>
        <v>1039</v>
      </c>
      <c r="AL1335" s="27" cm="1">
        <f t="array" ref="AL1335">INDEX(Archetypes!S$8:S$16,$G1335)</f>
        <v>1139</v>
      </c>
      <c r="AM1335" s="5">
        <f t="shared" si="245"/>
        <v>1039</v>
      </c>
      <c r="AN1335" s="5">
        <f t="shared" si="219"/>
        <v>4156</v>
      </c>
      <c r="AO1335" s="49">
        <f t="shared" si="220"/>
        <v>19088.713523579696</v>
      </c>
      <c r="AP1335" s="61" cm="1">
        <f t="array" ref="AP1335">INDEX(Archetypes!$K$8:$N$16,$G1335,$I$2+1+2*$H$2)</f>
        <v>8176</v>
      </c>
      <c r="AQ1335" s="41" cm="1">
        <f t="array" ref="AQ1335">INDEX(Archetypes!$O$8:$P$16,$G1335,$AB$2)</f>
        <v>50</v>
      </c>
      <c r="AR1335" s="4">
        <f t="shared" si="221"/>
        <v>12.348800000000001</v>
      </c>
      <c r="AS1335" s="5">
        <f t="shared" si="222"/>
        <v>1234.8800000000001</v>
      </c>
      <c r="AT1335" s="8">
        <f t="shared" si="223"/>
        <v>908</v>
      </c>
      <c r="AU1335">
        <f t="shared" si="224"/>
        <v>1</v>
      </c>
      <c r="AV1335" s="49">
        <f t="shared" si="225"/>
        <v>4939.5200000000004</v>
      </c>
      <c r="AW1335" s="49">
        <f t="shared" si="226"/>
        <v>0</v>
      </c>
      <c r="AX1335" s="61">
        <f t="shared" si="227"/>
        <v>1588.3518030370274</v>
      </c>
      <c r="AY1335" s="27" cm="1">
        <f t="array" ref="AY1335">INDEX(Archetypes!T$8:T$16,$G1335)</f>
        <v>1012</v>
      </c>
      <c r="AZ1335" s="27" cm="1">
        <f t="array" ref="AZ1335">INDEX(Archetypes!U$8:U$16,$G1335)</f>
        <v>1497</v>
      </c>
      <c r="BA1335" s="27" cm="1">
        <f t="array" ref="BA1335">INDEX(Archetypes!V$8:V$16,$G1335)</f>
        <v>1668</v>
      </c>
      <c r="BB1335" s="5">
        <f t="shared" si="246"/>
        <v>1497</v>
      </c>
      <c r="BC1335" s="5">
        <f t="shared" si="228"/>
        <v>5988</v>
      </c>
      <c r="BD1335" s="60">
        <f t="shared" si="229"/>
        <v>20691.871803037029</v>
      </c>
      <c r="BE1335" s="28">
        <f t="shared" si="230"/>
        <v>1603.1582794573333</v>
      </c>
      <c r="BF1335" s="75">
        <f t="shared" si="231"/>
        <v>2.4166271883599997</v>
      </c>
      <c r="BG1335" s="75">
        <f t="shared" si="232"/>
        <v>8.4988799999999998</v>
      </c>
      <c r="BH1335" s="11">
        <f t="shared" si="248"/>
        <v>19001.656752448933</v>
      </c>
      <c r="BI1335" s="95">
        <f t="shared" si="249"/>
        <v>3</v>
      </c>
      <c r="BJ1335" t="b">
        <f t="shared" si="250"/>
        <v>0</v>
      </c>
      <c r="BK1335" s="43">
        <v>232.38841257792228</v>
      </c>
      <c r="BL1335" s="37">
        <f t="shared" si="233"/>
        <v>1370.769866879411</v>
      </c>
    </row>
    <row r="1336" spans="1:64" x14ac:dyDescent="0.35">
      <c r="A1336" s="3">
        <v>10000</v>
      </c>
      <c r="D1336" s="6">
        <v>75</v>
      </c>
      <c r="E1336" s="6"/>
      <c r="F1336" s="6">
        <f t="shared" si="206"/>
        <v>125</v>
      </c>
      <c r="G1336" s="7">
        <v>3</v>
      </c>
      <c r="H1336" s="79" cm="1">
        <f t="array" ref="H1336">INDEX(Archetypes!$F$8:$F$16,$G1336)</f>
        <v>163.1</v>
      </c>
      <c r="I1336" s="7">
        <f t="shared" si="207"/>
        <v>1</v>
      </c>
      <c r="J1336" s="27" cm="1">
        <f t="array" ref="J1336">INDEX(Archetypes!$G$8:$H$16,$G1336,($H$2+1))+$N$2</f>
        <v>11221</v>
      </c>
      <c r="K1336" s="41" cm="1">
        <f t="array" ref="K1336">INDEX(Archetypes!$J$8:$J$16,$G1336)</f>
        <v>3.6019999999999999</v>
      </c>
      <c r="L1336" s="24" cm="1">
        <f t="array" ref="L1336">INDEX(Archetypes!$I$8:$I$16,$G1336)</f>
        <v>45.416666666666664</v>
      </c>
      <c r="M1336" s="41">
        <f t="shared" si="234"/>
        <v>20.821999999999999</v>
      </c>
      <c r="N1336" s="84">
        <f t="shared" si="208"/>
        <v>0.45846605504587157</v>
      </c>
      <c r="O1336" s="41">
        <f t="shared" si="209"/>
        <v>20.821999999999999</v>
      </c>
      <c r="P1336" s="64">
        <f t="shared" si="247"/>
        <v>2.9745714285714286</v>
      </c>
      <c r="Q1336" s="80">
        <f t="shared" si="235"/>
        <v>2.9745714285714286</v>
      </c>
      <c r="R1336" s="80">
        <f t="shared" si="236"/>
        <v>0</v>
      </c>
      <c r="S1336" s="64">
        <f t="shared" si="237"/>
        <v>20.821999999999999</v>
      </c>
      <c r="T1336" s="64">
        <f t="shared" si="210"/>
        <v>0</v>
      </c>
      <c r="U1336" s="64">
        <f t="shared" si="238"/>
        <v>0</v>
      </c>
      <c r="V1336" s="80">
        <f t="shared" si="239"/>
        <v>1</v>
      </c>
      <c r="W1336" s="80">
        <f t="shared" si="240"/>
        <v>0</v>
      </c>
      <c r="X1336" s="80">
        <f t="shared" si="241"/>
        <v>0</v>
      </c>
      <c r="Y1336" s="4">
        <f t="shared" si="211"/>
        <v>13.01</v>
      </c>
      <c r="Z1336" s="4">
        <f t="shared" si="212"/>
        <v>3.6118822876179899</v>
      </c>
      <c r="AA1336" s="64">
        <f t="shared" si="242"/>
        <v>2776.2350000000001</v>
      </c>
      <c r="AB1336" s="81">
        <f t="shared" si="243"/>
        <v>361.18817349999995</v>
      </c>
      <c r="AC1336">
        <f t="shared" si="244"/>
        <v>1.0000001530000233</v>
      </c>
      <c r="AD1336" s="49">
        <f t="shared" si="213"/>
        <v>1444.7526939999998</v>
      </c>
      <c r="AE1336" s="3">
        <f t="shared" si="214"/>
        <v>40000</v>
      </c>
      <c r="AF1336" s="3">
        <f t="shared" si="215"/>
        <v>100000</v>
      </c>
      <c r="AG1336" s="2">
        <f t="shared" si="216"/>
        <v>0</v>
      </c>
      <c r="AH1336" s="49">
        <f t="shared" si="217"/>
        <v>0</v>
      </c>
      <c r="AI1336" s="49">
        <f t="shared" si="218"/>
        <v>2179.9040584489339</v>
      </c>
      <c r="AJ1336" s="27" cm="1">
        <f t="array" ref="AJ1336">INDEX(Archetypes!Q$8:Q$16,$G1336)</f>
        <v>1022</v>
      </c>
      <c r="AK1336" s="27" cm="1">
        <f t="array" ref="AK1336">INDEX(Archetypes!R$8:R$16,$G1336)</f>
        <v>1039</v>
      </c>
      <c r="AL1336" s="27" cm="1">
        <f t="array" ref="AL1336">INDEX(Archetypes!S$8:S$16,$G1336)</f>
        <v>1139</v>
      </c>
      <c r="AM1336" s="5">
        <f t="shared" si="245"/>
        <v>1039</v>
      </c>
      <c r="AN1336" s="5">
        <f t="shared" si="219"/>
        <v>4156</v>
      </c>
      <c r="AO1336" s="49">
        <f t="shared" si="220"/>
        <v>19001.656752448933</v>
      </c>
      <c r="AP1336" s="61" cm="1">
        <f t="array" ref="AP1336">INDEX(Archetypes!$K$8:$N$16,$G1336,$I$2+1+2*$H$2)</f>
        <v>8177</v>
      </c>
      <c r="AQ1336" s="41" cm="1">
        <f t="array" ref="AQ1336">INDEX(Archetypes!$O$8:$P$16,$G1336,$AB$2)</f>
        <v>50</v>
      </c>
      <c r="AR1336" s="4">
        <f t="shared" si="221"/>
        <v>12.348800000000001</v>
      </c>
      <c r="AS1336" s="5">
        <f t="shared" si="222"/>
        <v>1234.8800000000001</v>
      </c>
      <c r="AT1336" s="8">
        <f t="shared" si="223"/>
        <v>908</v>
      </c>
      <c r="AU1336">
        <f t="shared" si="224"/>
        <v>1</v>
      </c>
      <c r="AV1336" s="49">
        <f t="shared" si="225"/>
        <v>4939.5200000000004</v>
      </c>
      <c r="AW1336" s="49">
        <f t="shared" si="226"/>
        <v>0</v>
      </c>
      <c r="AX1336" s="61">
        <f t="shared" si="227"/>
        <v>1588.5460730716454</v>
      </c>
      <c r="AY1336" s="27" cm="1">
        <f t="array" ref="AY1336">INDEX(Archetypes!T$8:T$16,$G1336)</f>
        <v>1012</v>
      </c>
      <c r="AZ1336" s="27" cm="1">
        <f t="array" ref="AZ1336">INDEX(Archetypes!U$8:U$16,$G1336)</f>
        <v>1497</v>
      </c>
      <c r="BA1336" s="27" cm="1">
        <f t="array" ref="BA1336">INDEX(Archetypes!V$8:V$16,$G1336)</f>
        <v>1668</v>
      </c>
      <c r="BB1336" s="5">
        <f t="shared" si="246"/>
        <v>1497</v>
      </c>
      <c r="BC1336" s="5">
        <f t="shared" si="228"/>
        <v>5988</v>
      </c>
      <c r="BD1336" s="60">
        <f t="shared" si="229"/>
        <v>20693.066073071648</v>
      </c>
      <c r="BE1336" s="28">
        <f t="shared" si="230"/>
        <v>1691.4093206227153</v>
      </c>
      <c r="BF1336" s="75">
        <f t="shared" si="231"/>
        <v>2.2757353542000001</v>
      </c>
      <c r="BG1336" s="75">
        <f t="shared" si="232"/>
        <v>8.4988799999999998</v>
      </c>
      <c r="BH1336" s="11">
        <f t="shared" si="248"/>
        <v>19001.656752448933</v>
      </c>
      <c r="BI1336" s="95">
        <f t="shared" si="249"/>
        <v>3</v>
      </c>
      <c r="BJ1336" t="b">
        <f t="shared" si="250"/>
        <v>1</v>
      </c>
      <c r="BK1336" s="43">
        <v>409.91321879217139</v>
      </c>
      <c r="BL1336" s="37">
        <f t="shared" si="233"/>
        <v>1281.4961018305439</v>
      </c>
    </row>
    <row r="1337" spans="1:64" x14ac:dyDescent="0.35">
      <c r="A1337" s="3">
        <v>10000</v>
      </c>
      <c r="D1337" s="6">
        <v>75</v>
      </c>
      <c r="E1337" s="6"/>
      <c r="F1337" s="6">
        <f t="shared" si="206"/>
        <v>125</v>
      </c>
      <c r="G1337" s="7">
        <v>4</v>
      </c>
      <c r="H1337" s="79" cm="1">
        <f t="array" ref="H1337">INDEX(Archetypes!$F$8:$F$16,$G1337)</f>
        <v>188.9</v>
      </c>
      <c r="I1337" s="7">
        <f t="shared" si="207"/>
        <v>1</v>
      </c>
      <c r="J1337" s="27" cm="1">
        <f t="array" ref="J1337">INDEX(Archetypes!$G$8:$H$16,$G1337,($H$2+1))+$N$2</f>
        <v>14619</v>
      </c>
      <c r="K1337" s="41" cm="1">
        <f t="array" ref="K1337">INDEX(Archetypes!$J$8:$J$16,$G1337)</f>
        <v>3.3879999999999999</v>
      </c>
      <c r="L1337" s="24" cm="1">
        <f t="array" ref="L1337">INDEX(Archetypes!$I$8:$I$16,$G1337)</f>
        <v>57.854166666666664</v>
      </c>
      <c r="M1337" s="41">
        <f t="shared" si="234"/>
        <v>22.137</v>
      </c>
      <c r="N1337" s="84">
        <f t="shared" si="208"/>
        <v>0.38263449765934465</v>
      </c>
      <c r="O1337" s="41">
        <f t="shared" si="209"/>
        <v>22.137</v>
      </c>
      <c r="P1337" s="64">
        <f t="shared" si="247"/>
        <v>3.1624285714285714</v>
      </c>
      <c r="Q1337" s="80">
        <f t="shared" si="235"/>
        <v>3.1624285714285714</v>
      </c>
      <c r="R1337" s="80">
        <f t="shared" si="236"/>
        <v>0</v>
      </c>
      <c r="S1337" s="64">
        <f t="shared" si="237"/>
        <v>22.137</v>
      </c>
      <c r="T1337" s="64">
        <f t="shared" si="210"/>
        <v>0</v>
      </c>
      <c r="U1337" s="64">
        <f t="shared" si="238"/>
        <v>0</v>
      </c>
      <c r="V1337" s="80">
        <f t="shared" si="239"/>
        <v>1</v>
      </c>
      <c r="W1337" s="80">
        <f t="shared" si="240"/>
        <v>0</v>
      </c>
      <c r="X1337" s="80">
        <f t="shared" si="241"/>
        <v>0</v>
      </c>
      <c r="Y1337" s="4">
        <f t="shared" si="211"/>
        <v>13.01</v>
      </c>
      <c r="Z1337" s="4">
        <f t="shared" si="212"/>
        <v>3.8400236127508856</v>
      </c>
      <c r="AA1337" s="64">
        <f t="shared" si="242"/>
        <v>2951.5940000000001</v>
      </c>
      <c r="AB1337" s="81">
        <f t="shared" si="243"/>
        <v>384.0023794</v>
      </c>
      <c r="AC1337">
        <f t="shared" si="244"/>
        <v>0.99999995280000231</v>
      </c>
      <c r="AD1337" s="49">
        <f t="shared" si="213"/>
        <v>1536.0095176</v>
      </c>
      <c r="AE1337" s="3">
        <f t="shared" si="214"/>
        <v>40000</v>
      </c>
      <c r="AF1337" s="3">
        <f t="shared" si="215"/>
        <v>100000</v>
      </c>
      <c r="AG1337" s="2">
        <f t="shared" si="216"/>
        <v>0</v>
      </c>
      <c r="AH1337" s="49">
        <f t="shared" si="217"/>
        <v>0</v>
      </c>
      <c r="AI1337" s="49">
        <f t="shared" si="218"/>
        <v>2840.0336360810056</v>
      </c>
      <c r="AJ1337" s="27" cm="1">
        <f t="array" ref="AJ1337">INDEX(Archetypes!Q$8:Q$16,$G1337)</f>
        <v>1022</v>
      </c>
      <c r="AK1337" s="27" cm="1">
        <f t="array" ref="AK1337">INDEX(Archetypes!R$8:R$16,$G1337)</f>
        <v>1039</v>
      </c>
      <c r="AL1337" s="27" cm="1">
        <f t="array" ref="AL1337">INDEX(Archetypes!S$8:S$16,$G1337)</f>
        <v>1139</v>
      </c>
      <c r="AM1337" s="5">
        <f t="shared" si="245"/>
        <v>1039</v>
      </c>
      <c r="AN1337" s="5">
        <f t="shared" si="219"/>
        <v>4156</v>
      </c>
      <c r="AO1337" s="49">
        <f t="shared" si="220"/>
        <v>23151.043153681007</v>
      </c>
      <c r="AP1337" s="61" cm="1">
        <f t="array" ref="AP1337">INDEX(Archetypes!$K$8:$N$16,$G1337,$I$2+1+2*$H$2)</f>
        <v>10895</v>
      </c>
      <c r="AQ1337" s="41" cm="1">
        <f t="array" ref="AQ1337">INDEX(Archetypes!$O$8:$P$16,$G1337,$AB$2)</f>
        <v>50</v>
      </c>
      <c r="AR1337" s="4">
        <f t="shared" si="221"/>
        <v>12.348800000000001</v>
      </c>
      <c r="AS1337" s="5">
        <f t="shared" si="222"/>
        <v>1234.8800000000001</v>
      </c>
      <c r="AT1337" s="8">
        <f t="shared" si="223"/>
        <v>908</v>
      </c>
      <c r="AU1337">
        <f t="shared" si="224"/>
        <v>1</v>
      </c>
      <c r="AV1337" s="49">
        <f t="shared" si="225"/>
        <v>4939.5200000000004</v>
      </c>
      <c r="AW1337" s="49">
        <f t="shared" si="226"/>
        <v>0</v>
      </c>
      <c r="AX1337" s="61">
        <f t="shared" si="227"/>
        <v>2116.5720271634555</v>
      </c>
      <c r="AY1337" s="27" cm="1">
        <f t="array" ref="AY1337">INDEX(Archetypes!T$8:T$16,$G1337)</f>
        <v>1012</v>
      </c>
      <c r="AZ1337" s="27" cm="1">
        <f t="array" ref="AZ1337">INDEX(Archetypes!U$8:U$16,$G1337)</f>
        <v>1497</v>
      </c>
      <c r="BA1337" s="27" cm="1">
        <f t="array" ref="BA1337">INDEX(Archetypes!V$8:V$16,$G1337)</f>
        <v>1668</v>
      </c>
      <c r="BB1337" s="5">
        <f t="shared" si="246"/>
        <v>1497</v>
      </c>
      <c r="BC1337" s="5">
        <f t="shared" si="228"/>
        <v>5988</v>
      </c>
      <c r="BD1337" s="60">
        <f t="shared" si="229"/>
        <v>23939.092027163457</v>
      </c>
      <c r="BE1337" s="28">
        <f t="shared" si="230"/>
        <v>788.04887348245029</v>
      </c>
      <c r="BF1337" s="75">
        <f t="shared" si="231"/>
        <v>2.4194806336800001</v>
      </c>
      <c r="BG1337" s="75">
        <f t="shared" si="232"/>
        <v>8.4988799999999998</v>
      </c>
      <c r="BH1337" s="11">
        <f t="shared" si="248"/>
        <v>19001.656752448933</v>
      </c>
      <c r="BI1337" s="95">
        <f t="shared" si="249"/>
        <v>3</v>
      </c>
      <c r="BJ1337" t="b">
        <f t="shared" si="250"/>
        <v>0</v>
      </c>
      <c r="BK1337" s="43">
        <v>-2724.1292058374383</v>
      </c>
      <c r="BL1337" s="37">
        <f t="shared" si="233"/>
        <v>3512.1780793198886</v>
      </c>
    </row>
    <row r="1338" spans="1:64" x14ac:dyDescent="0.35">
      <c r="A1338" s="3">
        <v>10000</v>
      </c>
      <c r="D1338" s="6">
        <v>75</v>
      </c>
      <c r="E1338" s="6"/>
      <c r="F1338" s="6">
        <f t="shared" si="206"/>
        <v>125</v>
      </c>
      <c r="G1338" s="7">
        <v>5</v>
      </c>
      <c r="H1338" s="79" cm="1">
        <f t="array" ref="H1338">INDEX(Archetypes!$F$8:$F$16,$G1338)</f>
        <v>213.7</v>
      </c>
      <c r="I1338" s="7">
        <f t="shared" si="207"/>
        <v>1</v>
      </c>
      <c r="J1338" s="27" cm="1">
        <f t="array" ref="J1338">INDEX(Archetypes!$G$8:$H$16,$G1338,($H$2+1))+$N$2</f>
        <v>16092</v>
      </c>
      <c r="K1338" s="41" cm="1">
        <f t="array" ref="K1338">INDEX(Archetypes!$J$8:$J$16,$G1338)</f>
        <v>3.3130000000000002</v>
      </c>
      <c r="L1338" s="24" cm="1">
        <f t="array" ref="L1338">INDEX(Archetypes!$I$8:$I$16,$G1338)</f>
        <v>65.243478260869566</v>
      </c>
      <c r="M1338" s="41">
        <f t="shared" si="234"/>
        <v>22.638000000000002</v>
      </c>
      <c r="N1338" s="84">
        <f t="shared" si="208"/>
        <v>0.34697720911635349</v>
      </c>
      <c r="O1338" s="41">
        <f t="shared" si="209"/>
        <v>22.638000000000002</v>
      </c>
      <c r="P1338" s="64">
        <f t="shared" si="247"/>
        <v>3.2340000000000004</v>
      </c>
      <c r="Q1338" s="80">
        <f t="shared" si="235"/>
        <v>3.2340000000000004</v>
      </c>
      <c r="R1338" s="80">
        <f t="shared" si="236"/>
        <v>0</v>
      </c>
      <c r="S1338" s="64">
        <f t="shared" si="237"/>
        <v>22.638000000000002</v>
      </c>
      <c r="T1338" s="64">
        <f t="shared" si="210"/>
        <v>0</v>
      </c>
      <c r="U1338" s="64">
        <f t="shared" si="238"/>
        <v>0</v>
      </c>
      <c r="V1338" s="80">
        <f t="shared" si="239"/>
        <v>1</v>
      </c>
      <c r="W1338" s="80">
        <f t="shared" si="240"/>
        <v>0</v>
      </c>
      <c r="X1338" s="80">
        <f t="shared" si="241"/>
        <v>0</v>
      </c>
      <c r="Y1338" s="4">
        <f t="shared" si="211"/>
        <v>13.01</v>
      </c>
      <c r="Z1338" s="4">
        <f t="shared" si="212"/>
        <v>3.9269544219740413</v>
      </c>
      <c r="AA1338" s="64">
        <f t="shared" si="242"/>
        <v>3018.4119999999998</v>
      </c>
      <c r="AB1338" s="81">
        <f t="shared" si="243"/>
        <v>392.69540119999999</v>
      </c>
      <c r="AC1338">
        <f t="shared" si="244"/>
        <v>1.0000001044000109</v>
      </c>
      <c r="AD1338" s="49">
        <f t="shared" si="213"/>
        <v>1570.7816048</v>
      </c>
      <c r="AE1338" s="3">
        <f t="shared" si="214"/>
        <v>40000</v>
      </c>
      <c r="AF1338" s="3">
        <f t="shared" si="215"/>
        <v>100000</v>
      </c>
      <c r="AG1338" s="2">
        <f t="shared" si="216"/>
        <v>0</v>
      </c>
      <c r="AH1338" s="49">
        <f t="shared" si="217"/>
        <v>0</v>
      </c>
      <c r="AI1338" s="49">
        <f t="shared" si="218"/>
        <v>3126.1933970733662</v>
      </c>
      <c r="AJ1338" s="27" cm="1">
        <f t="array" ref="AJ1338">INDEX(Archetypes!Q$8:Q$16,$G1338)</f>
        <v>1022</v>
      </c>
      <c r="AK1338" s="27" cm="1">
        <f t="array" ref="AK1338">INDEX(Archetypes!R$8:R$16,$G1338)</f>
        <v>1039</v>
      </c>
      <c r="AL1338" s="27" cm="1">
        <f t="array" ref="AL1338">INDEX(Archetypes!S$8:S$16,$G1338)</f>
        <v>1139</v>
      </c>
      <c r="AM1338" s="5">
        <f t="shared" si="245"/>
        <v>1039</v>
      </c>
      <c r="AN1338" s="5">
        <f t="shared" si="219"/>
        <v>4156</v>
      </c>
      <c r="AO1338" s="49">
        <f t="shared" si="220"/>
        <v>24944.975001873365</v>
      </c>
      <c r="AP1338" s="61" cm="1">
        <f t="array" ref="AP1338">INDEX(Archetypes!$K$8:$N$16,$G1338,$I$2+1+2*$H$2)</f>
        <v>12073</v>
      </c>
      <c r="AQ1338" s="41" cm="1">
        <f t="array" ref="AQ1338">INDEX(Archetypes!$O$8:$P$16,$G1338,$AB$2)</f>
        <v>50</v>
      </c>
      <c r="AR1338" s="4">
        <f t="shared" si="221"/>
        <v>12.348800000000001</v>
      </c>
      <c r="AS1338" s="5">
        <f t="shared" si="222"/>
        <v>1234.8800000000001</v>
      </c>
      <c r="AT1338" s="8">
        <f t="shared" si="223"/>
        <v>908</v>
      </c>
      <c r="AU1338">
        <f t="shared" si="224"/>
        <v>1</v>
      </c>
      <c r="AV1338" s="49">
        <f t="shared" si="225"/>
        <v>4939.5200000000004</v>
      </c>
      <c r="AW1338" s="49">
        <f t="shared" si="226"/>
        <v>0</v>
      </c>
      <c r="AX1338" s="61">
        <f t="shared" si="227"/>
        <v>2345.4221279434969</v>
      </c>
      <c r="AY1338" s="27" cm="1">
        <f t="array" ref="AY1338">INDEX(Archetypes!T$8:T$16,$G1338)</f>
        <v>1012</v>
      </c>
      <c r="AZ1338" s="27" cm="1">
        <f t="array" ref="AZ1338">INDEX(Archetypes!U$8:U$16,$G1338)</f>
        <v>1497</v>
      </c>
      <c r="BA1338" s="27" cm="1">
        <f t="array" ref="BA1338">INDEX(Archetypes!V$8:V$16,$G1338)</f>
        <v>1668</v>
      </c>
      <c r="BB1338" s="5">
        <f t="shared" si="246"/>
        <v>1497</v>
      </c>
      <c r="BC1338" s="5">
        <f t="shared" si="228"/>
        <v>5988</v>
      </c>
      <c r="BD1338" s="60">
        <f t="shared" si="229"/>
        <v>25345.942127943497</v>
      </c>
      <c r="BE1338" s="28">
        <f t="shared" si="230"/>
        <v>400.96712607013251</v>
      </c>
      <c r="BF1338" s="75">
        <f t="shared" si="231"/>
        <v>2.4742526846399997</v>
      </c>
      <c r="BG1338" s="75">
        <f t="shared" si="232"/>
        <v>8.4988799999999998</v>
      </c>
      <c r="BH1338" s="11">
        <f t="shared" si="248"/>
        <v>19001.656752448933</v>
      </c>
      <c r="BI1338" s="95">
        <f t="shared" si="249"/>
        <v>3</v>
      </c>
      <c r="BJ1338" t="b">
        <f t="shared" si="250"/>
        <v>0</v>
      </c>
      <c r="BK1338" s="43">
        <v>-4072.0773301097943</v>
      </c>
      <c r="BL1338" s="37">
        <f t="shared" si="233"/>
        <v>4473.0444561799268</v>
      </c>
    </row>
    <row r="1339" spans="1:64" x14ac:dyDescent="0.35">
      <c r="A1339" s="3">
        <v>10000</v>
      </c>
      <c r="D1339" s="6">
        <v>75</v>
      </c>
      <c r="E1339" s="6"/>
      <c r="F1339" s="6">
        <f t="shared" si="206"/>
        <v>125</v>
      </c>
      <c r="G1339" s="7">
        <v>6</v>
      </c>
      <c r="H1339" s="79" cm="1">
        <f t="array" ref="H1339">INDEX(Archetypes!$F$8:$F$16,$G1339)</f>
        <v>239.1</v>
      </c>
      <c r="I1339" s="7">
        <f t="shared" si="207"/>
        <v>1</v>
      </c>
      <c r="J1339" s="27" cm="1">
        <f t="array" ref="J1339">INDEX(Archetypes!$G$8:$H$16,$G1339,($H$2+1))+$N$2</f>
        <v>18581</v>
      </c>
      <c r="K1339" s="41" cm="1">
        <f t="array" ref="K1339">INDEX(Archetypes!$J$8:$J$16,$G1339)</f>
        <v>3.327</v>
      </c>
      <c r="L1339" s="24" cm="1">
        <f t="array" ref="L1339">INDEX(Archetypes!$I$8:$I$16,$G1339)</f>
        <v>72.380645161290317</v>
      </c>
      <c r="M1339" s="41">
        <f t="shared" si="234"/>
        <v>22.542999999999999</v>
      </c>
      <c r="N1339" s="84">
        <f t="shared" si="208"/>
        <v>0.31145066405205457</v>
      </c>
      <c r="O1339" s="41">
        <f t="shared" si="209"/>
        <v>22.542999999999999</v>
      </c>
      <c r="P1339" s="64">
        <f t="shared" si="247"/>
        <v>3.2204285714285712</v>
      </c>
      <c r="Q1339" s="80">
        <f t="shared" si="235"/>
        <v>3.2204285714285712</v>
      </c>
      <c r="R1339" s="80">
        <f t="shared" si="236"/>
        <v>0</v>
      </c>
      <c r="S1339" s="64">
        <f t="shared" si="237"/>
        <v>22.542999999999999</v>
      </c>
      <c r="T1339" s="64">
        <f t="shared" si="210"/>
        <v>0</v>
      </c>
      <c r="U1339" s="64">
        <f t="shared" si="238"/>
        <v>0</v>
      </c>
      <c r="V1339" s="80">
        <f t="shared" si="239"/>
        <v>1</v>
      </c>
      <c r="W1339" s="80">
        <f t="shared" si="240"/>
        <v>0</v>
      </c>
      <c r="X1339" s="80">
        <f t="shared" si="241"/>
        <v>0</v>
      </c>
      <c r="Y1339" s="4">
        <f t="shared" si="211"/>
        <v>13.01</v>
      </c>
      <c r="Z1339" s="4">
        <f t="shared" si="212"/>
        <v>3.910429816651638</v>
      </c>
      <c r="AA1339" s="64">
        <f t="shared" si="242"/>
        <v>3005.7109999999998</v>
      </c>
      <c r="AB1339" s="81">
        <f t="shared" si="243"/>
        <v>391.04300109999997</v>
      </c>
      <c r="AC1339">
        <f t="shared" si="244"/>
        <v>0.99999995030000266</v>
      </c>
      <c r="AD1339" s="49">
        <f t="shared" si="213"/>
        <v>1564.1720043999999</v>
      </c>
      <c r="AE1339" s="3">
        <f t="shared" si="214"/>
        <v>40000</v>
      </c>
      <c r="AF1339" s="3">
        <f t="shared" si="215"/>
        <v>100000</v>
      </c>
      <c r="AG1339" s="2">
        <f t="shared" si="216"/>
        <v>0</v>
      </c>
      <c r="AH1339" s="49">
        <f t="shared" si="217"/>
        <v>0</v>
      </c>
      <c r="AI1339" s="49">
        <f t="shared" si="218"/>
        <v>3609.7315132376475</v>
      </c>
      <c r="AJ1339" s="27" cm="1">
        <f t="array" ref="AJ1339">INDEX(Archetypes!Q$8:Q$16,$G1339)</f>
        <v>1022</v>
      </c>
      <c r="AK1339" s="27" cm="1">
        <f t="array" ref="AK1339">INDEX(Archetypes!R$8:R$16,$G1339)</f>
        <v>1039</v>
      </c>
      <c r="AL1339" s="27" cm="1">
        <f t="array" ref="AL1339">INDEX(Archetypes!S$8:S$16,$G1339)</f>
        <v>1139</v>
      </c>
      <c r="AM1339" s="5">
        <f t="shared" si="245"/>
        <v>1039</v>
      </c>
      <c r="AN1339" s="5">
        <f t="shared" si="219"/>
        <v>4156</v>
      </c>
      <c r="AO1339" s="49">
        <f t="shared" si="220"/>
        <v>27910.903517637646</v>
      </c>
      <c r="AP1339" s="61" cm="1">
        <f t="array" ref="AP1339">INDEX(Archetypes!$K$8:$N$16,$G1339,$I$2+1+2*$H$2)</f>
        <v>14065</v>
      </c>
      <c r="AQ1339" s="41" cm="1">
        <f t="array" ref="AQ1339">INDEX(Archetypes!$O$8:$P$16,$G1339,$AB$2)</f>
        <v>50</v>
      </c>
      <c r="AR1339" s="4">
        <f t="shared" si="221"/>
        <v>12.348800000000001</v>
      </c>
      <c r="AS1339" s="5">
        <f t="shared" si="222"/>
        <v>1234.8800000000001</v>
      </c>
      <c r="AT1339" s="8">
        <f t="shared" si="223"/>
        <v>908</v>
      </c>
      <c r="AU1339">
        <f t="shared" si="224"/>
        <v>1</v>
      </c>
      <c r="AV1339" s="49">
        <f t="shared" si="225"/>
        <v>4939.5200000000004</v>
      </c>
      <c r="AW1339" s="49">
        <f t="shared" si="226"/>
        <v>0</v>
      </c>
      <c r="AX1339" s="61">
        <f t="shared" si="227"/>
        <v>2732.408036902616</v>
      </c>
      <c r="AY1339" s="27" cm="1">
        <f t="array" ref="AY1339">INDEX(Archetypes!T$8:T$16,$G1339)</f>
        <v>1012</v>
      </c>
      <c r="AZ1339" s="27" cm="1">
        <f t="array" ref="AZ1339">INDEX(Archetypes!U$8:U$16,$G1339)</f>
        <v>1497</v>
      </c>
      <c r="BA1339" s="27" cm="1">
        <f t="array" ref="BA1339">INDEX(Archetypes!V$8:V$16,$G1339)</f>
        <v>1668</v>
      </c>
      <c r="BB1339" s="5">
        <f t="shared" si="246"/>
        <v>1497</v>
      </c>
      <c r="BC1339" s="5">
        <f t="shared" si="228"/>
        <v>5988</v>
      </c>
      <c r="BD1339" s="60">
        <f t="shared" si="229"/>
        <v>27724.928036902616</v>
      </c>
      <c r="BE1339" s="28">
        <f t="shared" si="230"/>
        <v>-185.97548073502912</v>
      </c>
      <c r="BF1339" s="75">
        <f t="shared" si="231"/>
        <v>2.4638414209200001</v>
      </c>
      <c r="BG1339" s="75">
        <f t="shared" si="232"/>
        <v>8.4988799999999998</v>
      </c>
      <c r="BH1339" s="11">
        <f t="shared" si="248"/>
        <v>19001.656752448933</v>
      </c>
      <c r="BI1339" s="95">
        <f t="shared" si="249"/>
        <v>3</v>
      </c>
      <c r="BJ1339" t="b">
        <f t="shared" si="250"/>
        <v>0</v>
      </c>
      <c r="BK1339" s="43">
        <v>-6220.945151369524</v>
      </c>
      <c r="BL1339" s="37">
        <f t="shared" si="233"/>
        <v>6034.9696706344948</v>
      </c>
    </row>
    <row r="1340" spans="1:64" x14ac:dyDescent="0.35">
      <c r="A1340" s="3">
        <v>10000</v>
      </c>
      <c r="D1340" s="6">
        <v>75</v>
      </c>
      <c r="E1340" s="6"/>
      <c r="F1340" s="6">
        <f t="shared" si="206"/>
        <v>125</v>
      </c>
      <c r="G1340" s="7">
        <v>7</v>
      </c>
      <c r="H1340" s="79" cm="1">
        <f t="array" ref="H1340">INDEX(Archetypes!$F$8:$F$16,$G1340)</f>
        <v>262.60000000000002</v>
      </c>
      <c r="I1340" s="7">
        <f t="shared" si="207"/>
        <v>1</v>
      </c>
      <c r="J1340" s="27" cm="1">
        <f t="array" ref="J1340">INDEX(Archetypes!$G$8:$H$16,$G1340,($H$2+1))+$N$2</f>
        <v>22881</v>
      </c>
      <c r="K1340" s="41" cm="1">
        <f t="array" ref="K1340">INDEX(Archetypes!$J$8:$J$16,$G1340)</f>
        <v>3.2349999999999999</v>
      </c>
      <c r="L1340" s="24" cm="1">
        <f t="array" ref="L1340">INDEX(Archetypes!$I$8:$I$16,$G1340)</f>
        <v>81.644444444444446</v>
      </c>
      <c r="M1340" s="41">
        <f t="shared" si="234"/>
        <v>23.184000000000001</v>
      </c>
      <c r="N1340" s="84">
        <f t="shared" si="208"/>
        <v>0.28396298312465978</v>
      </c>
      <c r="O1340" s="41">
        <f t="shared" si="209"/>
        <v>23.184000000000001</v>
      </c>
      <c r="P1340" s="64">
        <f t="shared" si="247"/>
        <v>3.3120000000000003</v>
      </c>
      <c r="Q1340" s="80">
        <f t="shared" si="235"/>
        <v>3.3120000000000003</v>
      </c>
      <c r="R1340" s="80">
        <f t="shared" si="236"/>
        <v>0</v>
      </c>
      <c r="S1340" s="64">
        <f t="shared" si="237"/>
        <v>23.184000000000001</v>
      </c>
      <c r="T1340" s="64">
        <f t="shared" si="210"/>
        <v>0</v>
      </c>
      <c r="U1340" s="64">
        <f t="shared" si="238"/>
        <v>0</v>
      </c>
      <c r="V1340" s="80">
        <f t="shared" si="239"/>
        <v>1</v>
      </c>
      <c r="W1340" s="80">
        <f t="shared" si="240"/>
        <v>0</v>
      </c>
      <c r="X1340" s="80">
        <f t="shared" si="241"/>
        <v>0</v>
      </c>
      <c r="Y1340" s="4">
        <f t="shared" si="211"/>
        <v>13.01</v>
      </c>
      <c r="Z1340" s="4">
        <f t="shared" si="212"/>
        <v>4.0216383307573418</v>
      </c>
      <c r="AA1340" s="64">
        <f t="shared" si="242"/>
        <v>3091.19</v>
      </c>
      <c r="AB1340" s="81">
        <f t="shared" si="243"/>
        <v>402.16381899999999</v>
      </c>
      <c r="AC1340">
        <f t="shared" si="244"/>
        <v>1.0000000350000011</v>
      </c>
      <c r="AD1340" s="49">
        <f t="shared" si="213"/>
        <v>1608.655276</v>
      </c>
      <c r="AE1340" s="3">
        <f t="shared" si="214"/>
        <v>40000</v>
      </c>
      <c r="AF1340" s="3">
        <f t="shared" si="215"/>
        <v>100000</v>
      </c>
      <c r="AG1340" s="2">
        <f t="shared" si="216"/>
        <v>0</v>
      </c>
      <c r="AH1340" s="49">
        <f t="shared" si="217"/>
        <v>0</v>
      </c>
      <c r="AI1340" s="49">
        <f t="shared" si="218"/>
        <v>4445.0926620951841</v>
      </c>
      <c r="AJ1340" s="27" cm="1">
        <f t="array" ref="AJ1340">INDEX(Archetypes!Q$8:Q$16,$G1340)</f>
        <v>1022</v>
      </c>
      <c r="AK1340" s="27" cm="1">
        <f t="array" ref="AK1340">INDEX(Archetypes!R$8:R$16,$G1340)</f>
        <v>1039</v>
      </c>
      <c r="AL1340" s="27" cm="1">
        <f t="array" ref="AL1340">INDEX(Archetypes!S$8:S$16,$G1340)</f>
        <v>1139</v>
      </c>
      <c r="AM1340" s="5">
        <f t="shared" si="245"/>
        <v>1039</v>
      </c>
      <c r="AN1340" s="5">
        <f t="shared" si="219"/>
        <v>4156</v>
      </c>
      <c r="AO1340" s="49">
        <f t="shared" si="220"/>
        <v>33090.747938095185</v>
      </c>
      <c r="AP1340" s="61" cm="1">
        <f t="array" ref="AP1340">INDEX(Archetypes!$K$8:$N$16,$G1340,$I$2+1+2*$H$2)</f>
        <v>17505</v>
      </c>
      <c r="AQ1340" s="41" cm="1">
        <f t="array" ref="AQ1340">INDEX(Archetypes!$O$8:$P$16,$G1340,$AB$2)</f>
        <v>50</v>
      </c>
      <c r="AR1340" s="4">
        <f t="shared" si="221"/>
        <v>12.348800000000001</v>
      </c>
      <c r="AS1340" s="5">
        <f t="shared" si="222"/>
        <v>1234.8800000000001</v>
      </c>
      <c r="AT1340" s="8">
        <f t="shared" si="223"/>
        <v>908</v>
      </c>
      <c r="AU1340">
        <f t="shared" si="224"/>
        <v>1</v>
      </c>
      <c r="AV1340" s="49">
        <f t="shared" si="225"/>
        <v>4939.5200000000004</v>
      </c>
      <c r="AW1340" s="49">
        <f t="shared" si="226"/>
        <v>0</v>
      </c>
      <c r="AX1340" s="61">
        <f t="shared" si="227"/>
        <v>3400.6969559886452</v>
      </c>
      <c r="AY1340" s="27" cm="1">
        <f t="array" ref="AY1340">INDEX(Archetypes!T$8:T$16,$G1340)</f>
        <v>1012</v>
      </c>
      <c r="AZ1340" s="27" cm="1">
        <f t="array" ref="AZ1340">INDEX(Archetypes!U$8:U$16,$G1340)</f>
        <v>1497</v>
      </c>
      <c r="BA1340" s="27" cm="1">
        <f t="array" ref="BA1340">INDEX(Archetypes!V$8:V$16,$G1340)</f>
        <v>1668</v>
      </c>
      <c r="BB1340" s="5">
        <f t="shared" si="246"/>
        <v>1497</v>
      </c>
      <c r="BC1340" s="5">
        <f t="shared" si="228"/>
        <v>5988</v>
      </c>
      <c r="BD1340" s="60">
        <f t="shared" si="229"/>
        <v>31833.216955988646</v>
      </c>
      <c r="BE1340" s="28">
        <f t="shared" si="230"/>
        <v>-1257.5309821065384</v>
      </c>
      <c r="BF1340" s="75">
        <f t="shared" si="231"/>
        <v>2.5339102668</v>
      </c>
      <c r="BG1340" s="75">
        <f t="shared" si="232"/>
        <v>8.4988799999999998</v>
      </c>
      <c r="BH1340" s="11">
        <f t="shared" si="248"/>
        <v>19001.656752448933</v>
      </c>
      <c r="BI1340" s="95">
        <f t="shared" si="249"/>
        <v>3</v>
      </c>
      <c r="BJ1340" t="b">
        <f t="shared" si="250"/>
        <v>0</v>
      </c>
      <c r="BK1340" s="43">
        <v>-10045.418962625976</v>
      </c>
      <c r="BL1340" s="37">
        <f t="shared" si="233"/>
        <v>8787.8879805194374</v>
      </c>
    </row>
    <row r="1341" spans="1:64" x14ac:dyDescent="0.35">
      <c r="A1341" s="3">
        <v>10000</v>
      </c>
      <c r="D1341" s="6">
        <v>75</v>
      </c>
      <c r="E1341" s="6"/>
      <c r="F1341" s="6">
        <f t="shared" si="206"/>
        <v>125</v>
      </c>
      <c r="G1341" s="7">
        <v>8</v>
      </c>
      <c r="H1341" s="79" cm="1">
        <f t="array" ref="H1341">INDEX(Archetypes!$F$8:$F$16,$G1341)</f>
        <v>285.8</v>
      </c>
      <c r="I1341" s="7">
        <f t="shared" si="207"/>
        <v>1</v>
      </c>
      <c r="J1341" s="27" cm="1">
        <f t="array" ref="J1341">INDEX(Archetypes!$G$8:$H$16,$G1341,($H$2+1))+$N$2</f>
        <v>26124</v>
      </c>
      <c r="K1341" s="41" cm="1">
        <f t="array" ref="K1341">INDEX(Archetypes!$J$8:$J$16,$G1341)</f>
        <v>3.2210000000000001</v>
      </c>
      <c r="L1341" s="24" cm="1">
        <f t="array" ref="L1341">INDEX(Archetypes!$I$8:$I$16,$G1341)</f>
        <v>90.076000000000008</v>
      </c>
      <c r="M1341" s="41">
        <f t="shared" si="234"/>
        <v>23.285</v>
      </c>
      <c r="N1341" s="84">
        <f t="shared" si="208"/>
        <v>0.25850393001465427</v>
      </c>
      <c r="O1341" s="41">
        <f t="shared" si="209"/>
        <v>23.285</v>
      </c>
      <c r="P1341" s="64">
        <f t="shared" si="247"/>
        <v>3.3264285714285715</v>
      </c>
      <c r="Q1341" s="80">
        <f t="shared" si="235"/>
        <v>3.3264285714285715</v>
      </c>
      <c r="R1341" s="80">
        <f t="shared" si="236"/>
        <v>0</v>
      </c>
      <c r="S1341" s="64">
        <f t="shared" si="237"/>
        <v>23.285</v>
      </c>
      <c r="T1341" s="64">
        <f t="shared" si="210"/>
        <v>0</v>
      </c>
      <c r="U1341" s="64">
        <f t="shared" si="238"/>
        <v>0</v>
      </c>
      <c r="V1341" s="80">
        <f t="shared" si="239"/>
        <v>1</v>
      </c>
      <c r="W1341" s="80">
        <f t="shared" si="240"/>
        <v>0</v>
      </c>
      <c r="X1341" s="80">
        <f t="shared" si="241"/>
        <v>0</v>
      </c>
      <c r="Y1341" s="4">
        <f t="shared" si="211"/>
        <v>13.01</v>
      </c>
      <c r="Z1341" s="4">
        <f t="shared" si="212"/>
        <v>4.0391182862465067</v>
      </c>
      <c r="AA1341" s="64">
        <f t="shared" si="242"/>
        <v>3104.6260000000002</v>
      </c>
      <c r="AB1341" s="81">
        <f t="shared" si="243"/>
        <v>403.9118426</v>
      </c>
      <c r="AC1341">
        <f t="shared" si="244"/>
        <v>0.99999996540000102</v>
      </c>
      <c r="AD1341" s="49">
        <f t="shared" si="213"/>
        <v>1615.6473704</v>
      </c>
      <c r="AE1341" s="3">
        <f t="shared" si="214"/>
        <v>40000</v>
      </c>
      <c r="AF1341" s="3">
        <f t="shared" si="215"/>
        <v>100000</v>
      </c>
      <c r="AG1341" s="2">
        <f t="shared" si="216"/>
        <v>0</v>
      </c>
      <c r="AH1341" s="49">
        <f t="shared" si="217"/>
        <v>0</v>
      </c>
      <c r="AI1341" s="49">
        <f t="shared" si="218"/>
        <v>5075.110384361461</v>
      </c>
      <c r="AJ1341" s="27" cm="1">
        <f t="array" ref="AJ1341">INDEX(Archetypes!Q$8:Q$16,$G1341)</f>
        <v>1022</v>
      </c>
      <c r="AK1341" s="27" cm="1">
        <f t="array" ref="AK1341">INDEX(Archetypes!R$8:R$16,$G1341)</f>
        <v>1039</v>
      </c>
      <c r="AL1341" s="27" cm="1">
        <f t="array" ref="AL1341">INDEX(Archetypes!S$8:S$16,$G1341)</f>
        <v>1139</v>
      </c>
      <c r="AM1341" s="5">
        <f t="shared" si="245"/>
        <v>1039</v>
      </c>
      <c r="AN1341" s="5">
        <f t="shared" si="219"/>
        <v>4156</v>
      </c>
      <c r="AO1341" s="49">
        <f t="shared" si="220"/>
        <v>36970.757754761464</v>
      </c>
      <c r="AP1341" s="61" cm="1">
        <f t="array" ref="AP1341">INDEX(Archetypes!$K$8:$N$16,$G1341,$I$2+1+2*$H$2)</f>
        <v>20099</v>
      </c>
      <c r="AQ1341" s="41" cm="1">
        <f t="array" ref="AQ1341">INDEX(Archetypes!$O$8:$P$16,$G1341,$AB$2)</f>
        <v>50</v>
      </c>
      <c r="AR1341" s="4">
        <f t="shared" si="221"/>
        <v>12.348800000000001</v>
      </c>
      <c r="AS1341" s="5">
        <f t="shared" si="222"/>
        <v>1234.8800000000001</v>
      </c>
      <c r="AT1341" s="8">
        <f t="shared" si="223"/>
        <v>908</v>
      </c>
      <c r="AU1341">
        <f t="shared" si="224"/>
        <v>1</v>
      </c>
      <c r="AV1341" s="49">
        <f t="shared" si="225"/>
        <v>4939.5200000000004</v>
      </c>
      <c r="AW1341" s="49">
        <f t="shared" si="226"/>
        <v>0</v>
      </c>
      <c r="AX1341" s="61">
        <f t="shared" si="227"/>
        <v>3904.6334257878193</v>
      </c>
      <c r="AY1341" s="27" cm="1">
        <f t="array" ref="AY1341">INDEX(Archetypes!T$8:T$16,$G1341)</f>
        <v>1012</v>
      </c>
      <c r="AZ1341" s="27" cm="1">
        <f t="array" ref="AZ1341">INDEX(Archetypes!U$8:U$16,$G1341)</f>
        <v>1497</v>
      </c>
      <c r="BA1341" s="27" cm="1">
        <f t="array" ref="BA1341">INDEX(Archetypes!V$8:V$16,$G1341)</f>
        <v>1668</v>
      </c>
      <c r="BB1341" s="5">
        <f t="shared" si="246"/>
        <v>1497</v>
      </c>
      <c r="BC1341" s="5">
        <f t="shared" si="228"/>
        <v>5988</v>
      </c>
      <c r="BD1341" s="60">
        <f t="shared" si="229"/>
        <v>34931.153425787823</v>
      </c>
      <c r="BE1341" s="28">
        <f t="shared" si="230"/>
        <v>-2039.6043289736408</v>
      </c>
      <c r="BF1341" s="75">
        <f t="shared" si="231"/>
        <v>2.5449240247200002</v>
      </c>
      <c r="BG1341" s="75">
        <f t="shared" si="232"/>
        <v>8.4988799999999998</v>
      </c>
      <c r="BH1341" s="11">
        <f t="shared" si="248"/>
        <v>19001.656752448933</v>
      </c>
      <c r="BI1341" s="95">
        <f t="shared" si="249"/>
        <v>3</v>
      </c>
      <c r="BJ1341" t="b">
        <f t="shared" si="250"/>
        <v>0</v>
      </c>
      <c r="BK1341" s="43">
        <v>-12875.716126465268</v>
      </c>
      <c r="BL1341" s="37">
        <f t="shared" si="233"/>
        <v>10836.111797491627</v>
      </c>
    </row>
    <row r="1342" spans="1:64" x14ac:dyDescent="0.35">
      <c r="A1342" s="3">
        <v>10000</v>
      </c>
      <c r="D1342" s="6">
        <v>75</v>
      </c>
      <c r="E1342" s="6"/>
      <c r="F1342" s="6">
        <f t="shared" si="206"/>
        <v>125</v>
      </c>
      <c r="G1342" s="7">
        <v>9</v>
      </c>
      <c r="H1342" s="79" cm="1">
        <f t="array" ref="H1342">INDEX(Archetypes!$F$8:$F$16,$G1342)</f>
        <v>312.60000000000002</v>
      </c>
      <c r="I1342" s="7">
        <f t="shared" si="207"/>
        <v>1</v>
      </c>
      <c r="J1342" s="27" cm="1">
        <f t="array" ref="J1342">INDEX(Archetypes!$G$8:$H$16,$G1342,($H$2+1))+$N$2</f>
        <v>27151</v>
      </c>
      <c r="K1342" s="41" cm="1">
        <f t="array" ref="K1342">INDEX(Archetypes!$J$8:$J$16,$G1342)</f>
        <v>3.1960000000000002</v>
      </c>
      <c r="L1342" s="24" cm="1">
        <f t="array" ref="L1342">INDEX(Archetypes!$I$8:$I$16,$G1342)</f>
        <v>98.868750000000006</v>
      </c>
      <c r="M1342" s="41">
        <f t="shared" si="234"/>
        <v>23.466999999999999</v>
      </c>
      <c r="N1342" s="84">
        <f t="shared" si="208"/>
        <v>0.2373550793349769</v>
      </c>
      <c r="O1342" s="41">
        <f t="shared" si="209"/>
        <v>23.466999999999999</v>
      </c>
      <c r="P1342" s="64">
        <f t="shared" si="247"/>
        <v>3.3524285714285713</v>
      </c>
      <c r="Q1342" s="80">
        <f t="shared" si="235"/>
        <v>3.3524285714285713</v>
      </c>
      <c r="R1342" s="80">
        <f t="shared" si="236"/>
        <v>0</v>
      </c>
      <c r="S1342" s="64">
        <f t="shared" si="237"/>
        <v>23.466999999999999</v>
      </c>
      <c r="T1342" s="64">
        <f t="shared" si="210"/>
        <v>0</v>
      </c>
      <c r="U1342" s="64">
        <f t="shared" si="238"/>
        <v>0</v>
      </c>
      <c r="V1342" s="80">
        <f t="shared" si="239"/>
        <v>1</v>
      </c>
      <c r="W1342" s="80">
        <f t="shared" si="240"/>
        <v>0</v>
      </c>
      <c r="X1342" s="80">
        <f t="shared" si="241"/>
        <v>0</v>
      </c>
      <c r="Y1342" s="4">
        <f t="shared" si="211"/>
        <v>13.01</v>
      </c>
      <c r="Z1342" s="4">
        <f t="shared" si="212"/>
        <v>4.0707133917396741</v>
      </c>
      <c r="AA1342" s="64">
        <f t="shared" si="242"/>
        <v>3128.9110000000001</v>
      </c>
      <c r="AB1342" s="81">
        <f t="shared" si="243"/>
        <v>407.07132109999998</v>
      </c>
      <c r="AC1342">
        <f t="shared" si="244"/>
        <v>1.0000000444000019</v>
      </c>
      <c r="AD1342" s="49">
        <f t="shared" si="213"/>
        <v>1628.2852843999999</v>
      </c>
      <c r="AE1342" s="3">
        <f t="shared" si="214"/>
        <v>40000</v>
      </c>
      <c r="AF1342" s="3">
        <f t="shared" si="215"/>
        <v>100000</v>
      </c>
      <c r="AG1342" s="2">
        <f t="shared" si="216"/>
        <v>0</v>
      </c>
      <c r="AH1342" s="49">
        <f t="shared" si="217"/>
        <v>0</v>
      </c>
      <c r="AI1342" s="49">
        <f t="shared" si="218"/>
        <v>5274.6257099141794</v>
      </c>
      <c r="AJ1342" s="27" cm="1">
        <f t="array" ref="AJ1342">INDEX(Archetypes!Q$8:Q$16,$G1342)</f>
        <v>1022</v>
      </c>
      <c r="AK1342" s="27" cm="1">
        <f t="array" ref="AK1342">INDEX(Archetypes!R$8:R$16,$G1342)</f>
        <v>1039</v>
      </c>
      <c r="AL1342" s="27" cm="1">
        <f t="array" ref="AL1342">INDEX(Archetypes!S$8:S$16,$G1342)</f>
        <v>1139</v>
      </c>
      <c r="AM1342" s="5">
        <f t="shared" si="245"/>
        <v>1039</v>
      </c>
      <c r="AN1342" s="5">
        <f t="shared" si="219"/>
        <v>4156</v>
      </c>
      <c r="AO1342" s="49">
        <f t="shared" si="220"/>
        <v>38209.910994314181</v>
      </c>
      <c r="AP1342" s="61" cm="1">
        <f t="array" ref="AP1342">INDEX(Archetypes!$K$8:$N$16,$G1342,$I$2+1+2*$H$2)</f>
        <v>20920</v>
      </c>
      <c r="AQ1342" s="41" cm="1">
        <f t="array" ref="AQ1342">INDEX(Archetypes!$O$8:$P$16,$G1342,$AB$2)</f>
        <v>50</v>
      </c>
      <c r="AR1342" s="4">
        <f t="shared" si="221"/>
        <v>12.348800000000001</v>
      </c>
      <c r="AS1342" s="5">
        <f t="shared" si="222"/>
        <v>1234.8800000000001</v>
      </c>
      <c r="AT1342" s="8">
        <f t="shared" si="223"/>
        <v>908</v>
      </c>
      <c r="AU1342">
        <f t="shared" si="224"/>
        <v>1</v>
      </c>
      <c r="AV1342" s="49">
        <f t="shared" si="225"/>
        <v>4939.5200000000004</v>
      </c>
      <c r="AW1342" s="49">
        <f t="shared" si="226"/>
        <v>0</v>
      </c>
      <c r="AX1342" s="61">
        <f t="shared" si="227"/>
        <v>4064.1291242092234</v>
      </c>
      <c r="AY1342" s="27" cm="1">
        <f t="array" ref="AY1342">INDEX(Archetypes!T$8:T$16,$G1342)</f>
        <v>1012</v>
      </c>
      <c r="AZ1342" s="27" cm="1">
        <f t="array" ref="AZ1342">INDEX(Archetypes!U$8:U$16,$G1342)</f>
        <v>1497</v>
      </c>
      <c r="BA1342" s="27" cm="1">
        <f t="array" ref="BA1342">INDEX(Archetypes!V$8:V$16,$G1342)</f>
        <v>1668</v>
      </c>
      <c r="BB1342" s="5">
        <f t="shared" si="246"/>
        <v>1497</v>
      </c>
      <c r="BC1342" s="5">
        <f t="shared" si="228"/>
        <v>5988</v>
      </c>
      <c r="BD1342" s="60">
        <f t="shared" si="229"/>
        <v>35911.649124209223</v>
      </c>
      <c r="BE1342" s="28">
        <f t="shared" si="230"/>
        <v>-2298.2618701049578</v>
      </c>
      <c r="BF1342" s="75">
        <f t="shared" si="231"/>
        <v>2.5648309249200003</v>
      </c>
      <c r="BG1342" s="75">
        <f t="shared" si="232"/>
        <v>8.4988799999999998</v>
      </c>
      <c r="BH1342" s="11">
        <f t="shared" si="248"/>
        <v>19001.656752448933</v>
      </c>
      <c r="BI1342" s="95">
        <f t="shared" si="249"/>
        <v>3</v>
      </c>
      <c r="BJ1342" t="b">
        <f t="shared" si="250"/>
        <v>0</v>
      </c>
      <c r="BK1342" s="43">
        <v>-13792.869923767212</v>
      </c>
      <c r="BL1342" s="37">
        <f t="shared" si="233"/>
        <v>11494.608053662254</v>
      </c>
    </row>
    <row r="1343" spans="1:64" x14ac:dyDescent="0.35">
      <c r="A1343" s="3">
        <v>10000</v>
      </c>
      <c r="D1343" s="6">
        <v>90</v>
      </c>
      <c r="E1343" s="6"/>
      <c r="F1343" s="6">
        <f t="shared" si="206"/>
        <v>150</v>
      </c>
      <c r="G1343" s="7">
        <v>3</v>
      </c>
      <c r="H1343" s="79" cm="1">
        <f t="array" ref="H1343">INDEX(Archetypes!$F$8:$F$16,$G1343)</f>
        <v>163.1</v>
      </c>
      <c r="I1343" s="7">
        <f t="shared" si="207"/>
        <v>1</v>
      </c>
      <c r="J1343" s="27" cm="1">
        <f t="array" ref="J1343">INDEX(Archetypes!$G$8:$H$16,$G1343,($H$2+1))+$N$2</f>
        <v>11221</v>
      </c>
      <c r="K1343" s="41" cm="1">
        <f t="array" ref="K1343">INDEX(Archetypes!$J$8:$J$16,$G1343)</f>
        <v>3.6019999999999999</v>
      </c>
      <c r="L1343" s="24" cm="1">
        <f t="array" ref="L1343">INDEX(Archetypes!$I$8:$I$16,$G1343)</f>
        <v>45.416666666666664</v>
      </c>
      <c r="M1343" s="41">
        <f t="shared" si="234"/>
        <v>24.986000000000001</v>
      </c>
      <c r="N1343" s="84">
        <f t="shared" si="208"/>
        <v>0.55015045871559642</v>
      </c>
      <c r="O1343" s="41">
        <f t="shared" si="209"/>
        <v>24.986000000000001</v>
      </c>
      <c r="P1343" s="64">
        <f t="shared" si="247"/>
        <v>3.5694285714285714</v>
      </c>
      <c r="Q1343" s="80">
        <f t="shared" si="235"/>
        <v>3.5694285714285714</v>
      </c>
      <c r="R1343" s="80">
        <f t="shared" si="236"/>
        <v>0</v>
      </c>
      <c r="S1343" s="64">
        <f t="shared" si="237"/>
        <v>24.986000000000001</v>
      </c>
      <c r="T1343" s="64">
        <f t="shared" si="210"/>
        <v>0</v>
      </c>
      <c r="U1343" s="64">
        <f t="shared" si="238"/>
        <v>0</v>
      </c>
      <c r="V1343" s="80">
        <f t="shared" si="239"/>
        <v>1</v>
      </c>
      <c r="W1343" s="80">
        <f t="shared" si="240"/>
        <v>0</v>
      </c>
      <c r="X1343" s="80">
        <f t="shared" si="241"/>
        <v>0</v>
      </c>
      <c r="Y1343" s="4">
        <f t="shared" si="211"/>
        <v>13.01</v>
      </c>
      <c r="Z1343" s="4">
        <f t="shared" si="212"/>
        <v>3.6118822876179899</v>
      </c>
      <c r="AA1343" s="64">
        <f t="shared" si="242"/>
        <v>2776.2350000000001</v>
      </c>
      <c r="AB1343" s="81">
        <f t="shared" si="243"/>
        <v>361.18817349999995</v>
      </c>
      <c r="AC1343">
        <f t="shared" si="244"/>
        <v>1.0000001530000233</v>
      </c>
      <c r="AD1343" s="49">
        <f t="shared" si="213"/>
        <v>1444.7526939999998</v>
      </c>
      <c r="AE1343" s="3">
        <f t="shared" si="214"/>
        <v>40000</v>
      </c>
      <c r="AF1343" s="3">
        <f t="shared" si="215"/>
        <v>100000</v>
      </c>
      <c r="AG1343" s="2">
        <f t="shared" si="216"/>
        <v>0</v>
      </c>
      <c r="AH1343" s="49">
        <f t="shared" si="217"/>
        <v>0</v>
      </c>
      <c r="AI1343" s="49">
        <f t="shared" si="218"/>
        <v>2179.9040584489339</v>
      </c>
      <c r="AJ1343" s="27" cm="1">
        <f t="array" ref="AJ1343">INDEX(Archetypes!Q$8:Q$16,$G1343)</f>
        <v>1022</v>
      </c>
      <c r="AK1343" s="27" cm="1">
        <f t="array" ref="AK1343">INDEX(Archetypes!R$8:R$16,$G1343)</f>
        <v>1039</v>
      </c>
      <c r="AL1343" s="27" cm="1">
        <f t="array" ref="AL1343">INDEX(Archetypes!S$8:S$16,$G1343)</f>
        <v>1139</v>
      </c>
      <c r="AM1343" s="5">
        <f t="shared" si="245"/>
        <v>1039</v>
      </c>
      <c r="AN1343" s="5">
        <f t="shared" si="219"/>
        <v>4156</v>
      </c>
      <c r="AO1343" s="49">
        <f t="shared" si="220"/>
        <v>19001.656752448933</v>
      </c>
      <c r="AP1343" s="61" cm="1">
        <f t="array" ref="AP1343">INDEX(Archetypes!$K$8:$N$16,$G1343,$I$2+1+2*$H$2)</f>
        <v>8177</v>
      </c>
      <c r="AQ1343" s="41" cm="1">
        <f t="array" ref="AQ1343">INDEX(Archetypes!$O$8:$P$16,$G1343,$AB$2)</f>
        <v>50</v>
      </c>
      <c r="AR1343" s="4">
        <f t="shared" si="221"/>
        <v>12.348800000000001</v>
      </c>
      <c r="AS1343" s="5">
        <f t="shared" si="222"/>
        <v>1234.8800000000001</v>
      </c>
      <c r="AT1343" s="8">
        <f t="shared" si="223"/>
        <v>908</v>
      </c>
      <c r="AU1343">
        <f t="shared" si="224"/>
        <v>1</v>
      </c>
      <c r="AV1343" s="49">
        <f t="shared" si="225"/>
        <v>4939.5200000000004</v>
      </c>
      <c r="AW1343" s="49">
        <f t="shared" si="226"/>
        <v>0</v>
      </c>
      <c r="AX1343" s="61">
        <f t="shared" si="227"/>
        <v>1588.5460730716454</v>
      </c>
      <c r="AY1343" s="27" cm="1">
        <f t="array" ref="AY1343">INDEX(Archetypes!T$8:T$16,$G1343)</f>
        <v>1012</v>
      </c>
      <c r="AZ1343" s="27" cm="1">
        <f t="array" ref="AZ1343">INDEX(Archetypes!U$8:U$16,$G1343)</f>
        <v>1497</v>
      </c>
      <c r="BA1343" s="27" cm="1">
        <f t="array" ref="BA1343">INDEX(Archetypes!V$8:V$16,$G1343)</f>
        <v>1668</v>
      </c>
      <c r="BB1343" s="5">
        <f t="shared" si="246"/>
        <v>1497</v>
      </c>
      <c r="BC1343" s="5">
        <f t="shared" si="228"/>
        <v>5988</v>
      </c>
      <c r="BD1343" s="60">
        <f t="shared" si="229"/>
        <v>20693.066073071648</v>
      </c>
      <c r="BE1343" s="28">
        <f t="shared" si="230"/>
        <v>1691.4093206227153</v>
      </c>
      <c r="BF1343" s="75">
        <f t="shared" si="231"/>
        <v>2.2757353542000001</v>
      </c>
      <c r="BG1343" s="75">
        <f t="shared" si="232"/>
        <v>8.4988799999999998</v>
      </c>
      <c r="BH1343" s="11">
        <f t="shared" si="248"/>
        <v>19001.656752448933</v>
      </c>
      <c r="BI1343" s="95">
        <f t="shared" si="249"/>
        <v>3</v>
      </c>
      <c r="BJ1343" t="b">
        <f t="shared" si="250"/>
        <v>1</v>
      </c>
      <c r="BK1343" s="43">
        <v>409.91321879217139</v>
      </c>
      <c r="BL1343" s="37">
        <f t="shared" si="233"/>
        <v>1281.4961018305439</v>
      </c>
    </row>
    <row r="1344" spans="1:64" x14ac:dyDescent="0.35">
      <c r="A1344" s="3">
        <v>10000</v>
      </c>
      <c r="D1344" s="6">
        <v>90</v>
      </c>
      <c r="E1344" s="6"/>
      <c r="F1344" s="6">
        <f t="shared" si="206"/>
        <v>150</v>
      </c>
      <c r="G1344" s="7">
        <v>4</v>
      </c>
      <c r="H1344" s="79" cm="1">
        <f t="array" ref="H1344">INDEX(Archetypes!$F$8:$F$16,$G1344)</f>
        <v>188.9</v>
      </c>
      <c r="I1344" s="7">
        <f t="shared" si="207"/>
        <v>1</v>
      </c>
      <c r="J1344" s="27" cm="1">
        <f t="array" ref="J1344">INDEX(Archetypes!$G$8:$H$16,$G1344,($H$2+1))+$N$2</f>
        <v>14619</v>
      </c>
      <c r="K1344" s="41" cm="1">
        <f t="array" ref="K1344">INDEX(Archetypes!$J$8:$J$16,$G1344)</f>
        <v>3.3879999999999999</v>
      </c>
      <c r="L1344" s="24" cm="1">
        <f t="array" ref="L1344">INDEX(Archetypes!$I$8:$I$16,$G1344)</f>
        <v>57.854166666666664</v>
      </c>
      <c r="M1344" s="41">
        <f t="shared" si="234"/>
        <v>26.564</v>
      </c>
      <c r="N1344" s="84">
        <f t="shared" si="208"/>
        <v>0.4591544832553115</v>
      </c>
      <c r="O1344" s="41">
        <f t="shared" si="209"/>
        <v>26.564</v>
      </c>
      <c r="P1344" s="64">
        <f t="shared" si="247"/>
        <v>3.7948571428571429</v>
      </c>
      <c r="Q1344" s="80">
        <f t="shared" si="235"/>
        <v>3.7948571428571429</v>
      </c>
      <c r="R1344" s="80">
        <f t="shared" si="236"/>
        <v>0</v>
      </c>
      <c r="S1344" s="64">
        <f t="shared" si="237"/>
        <v>26.564</v>
      </c>
      <c r="T1344" s="64">
        <f t="shared" si="210"/>
        <v>0</v>
      </c>
      <c r="U1344" s="64">
        <f t="shared" si="238"/>
        <v>0</v>
      </c>
      <c r="V1344" s="80">
        <f t="shared" si="239"/>
        <v>1</v>
      </c>
      <c r="W1344" s="80">
        <f t="shared" si="240"/>
        <v>0</v>
      </c>
      <c r="X1344" s="80">
        <f t="shared" si="241"/>
        <v>0</v>
      </c>
      <c r="Y1344" s="4">
        <f t="shared" si="211"/>
        <v>13.01</v>
      </c>
      <c r="Z1344" s="4">
        <f t="shared" si="212"/>
        <v>3.8400236127508856</v>
      </c>
      <c r="AA1344" s="64">
        <f t="shared" si="242"/>
        <v>2951.5940000000001</v>
      </c>
      <c r="AB1344" s="81">
        <f t="shared" si="243"/>
        <v>384.0023794</v>
      </c>
      <c r="AC1344">
        <f t="shared" si="244"/>
        <v>0.99999995280000231</v>
      </c>
      <c r="AD1344" s="49">
        <f t="shared" si="213"/>
        <v>1536.0095176</v>
      </c>
      <c r="AE1344" s="3">
        <f t="shared" si="214"/>
        <v>40000</v>
      </c>
      <c r="AF1344" s="3">
        <f t="shared" si="215"/>
        <v>100000</v>
      </c>
      <c r="AG1344" s="2">
        <f t="shared" si="216"/>
        <v>0</v>
      </c>
      <c r="AH1344" s="49">
        <f t="shared" si="217"/>
        <v>0</v>
      </c>
      <c r="AI1344" s="49">
        <f t="shared" si="218"/>
        <v>2840.0336360810056</v>
      </c>
      <c r="AJ1344" s="27" cm="1">
        <f t="array" ref="AJ1344">INDEX(Archetypes!Q$8:Q$16,$G1344)</f>
        <v>1022</v>
      </c>
      <c r="AK1344" s="27" cm="1">
        <f t="array" ref="AK1344">INDEX(Archetypes!R$8:R$16,$G1344)</f>
        <v>1039</v>
      </c>
      <c r="AL1344" s="27" cm="1">
        <f t="array" ref="AL1344">INDEX(Archetypes!S$8:S$16,$G1344)</f>
        <v>1139</v>
      </c>
      <c r="AM1344" s="5">
        <f t="shared" si="245"/>
        <v>1039</v>
      </c>
      <c r="AN1344" s="5">
        <f t="shared" si="219"/>
        <v>4156</v>
      </c>
      <c r="AO1344" s="49">
        <f t="shared" si="220"/>
        <v>23151.043153681007</v>
      </c>
      <c r="AP1344" s="61" cm="1">
        <f t="array" ref="AP1344">INDEX(Archetypes!$K$8:$N$16,$G1344,$I$2+1+2*$H$2)</f>
        <v>10895</v>
      </c>
      <c r="AQ1344" s="41" cm="1">
        <f t="array" ref="AQ1344">INDEX(Archetypes!$O$8:$P$16,$G1344,$AB$2)</f>
        <v>50</v>
      </c>
      <c r="AR1344" s="4">
        <f t="shared" si="221"/>
        <v>12.348800000000001</v>
      </c>
      <c r="AS1344" s="5">
        <f t="shared" si="222"/>
        <v>1234.8800000000001</v>
      </c>
      <c r="AT1344" s="8">
        <f t="shared" si="223"/>
        <v>908</v>
      </c>
      <c r="AU1344">
        <f t="shared" si="224"/>
        <v>1</v>
      </c>
      <c r="AV1344" s="49">
        <f t="shared" si="225"/>
        <v>4939.5200000000004</v>
      </c>
      <c r="AW1344" s="49">
        <f t="shared" si="226"/>
        <v>0</v>
      </c>
      <c r="AX1344" s="61">
        <f t="shared" si="227"/>
        <v>2116.5720271634555</v>
      </c>
      <c r="AY1344" s="27" cm="1">
        <f t="array" ref="AY1344">INDEX(Archetypes!T$8:T$16,$G1344)</f>
        <v>1012</v>
      </c>
      <c r="AZ1344" s="27" cm="1">
        <f t="array" ref="AZ1344">INDEX(Archetypes!U$8:U$16,$G1344)</f>
        <v>1497</v>
      </c>
      <c r="BA1344" s="27" cm="1">
        <f t="array" ref="BA1344">INDEX(Archetypes!V$8:V$16,$G1344)</f>
        <v>1668</v>
      </c>
      <c r="BB1344" s="5">
        <f t="shared" si="246"/>
        <v>1497</v>
      </c>
      <c r="BC1344" s="5">
        <f t="shared" si="228"/>
        <v>5988</v>
      </c>
      <c r="BD1344" s="60">
        <f t="shared" si="229"/>
        <v>23939.092027163457</v>
      </c>
      <c r="BE1344" s="28">
        <f t="shared" si="230"/>
        <v>788.04887348245029</v>
      </c>
      <c r="BF1344" s="75">
        <f t="shared" si="231"/>
        <v>2.4194806336800001</v>
      </c>
      <c r="BG1344" s="75">
        <f t="shared" si="232"/>
        <v>8.4988799999999998</v>
      </c>
      <c r="BH1344" s="11">
        <f t="shared" si="248"/>
        <v>19001.656752448933</v>
      </c>
      <c r="BI1344" s="95">
        <f t="shared" si="249"/>
        <v>3</v>
      </c>
      <c r="BJ1344" t="b">
        <f t="shared" si="250"/>
        <v>0</v>
      </c>
      <c r="BK1344" s="43">
        <v>-2724.1292058374383</v>
      </c>
      <c r="BL1344" s="37">
        <f t="shared" si="233"/>
        <v>3512.1780793198886</v>
      </c>
    </row>
    <row r="1345" spans="1:64" x14ac:dyDescent="0.35">
      <c r="A1345" s="3">
        <v>10000</v>
      </c>
      <c r="D1345" s="6">
        <v>90</v>
      </c>
      <c r="E1345" s="6"/>
      <c r="F1345" s="6">
        <f t="shared" si="206"/>
        <v>150</v>
      </c>
      <c r="G1345" s="7">
        <v>5</v>
      </c>
      <c r="H1345" s="79" cm="1">
        <f t="array" ref="H1345">INDEX(Archetypes!$F$8:$F$16,$G1345)</f>
        <v>213.7</v>
      </c>
      <c r="I1345" s="7">
        <f t="shared" si="207"/>
        <v>1</v>
      </c>
      <c r="J1345" s="27" cm="1">
        <f t="array" ref="J1345">INDEX(Archetypes!$G$8:$H$16,$G1345,($H$2+1))+$N$2</f>
        <v>16092</v>
      </c>
      <c r="K1345" s="41" cm="1">
        <f t="array" ref="K1345">INDEX(Archetypes!$J$8:$J$16,$G1345)</f>
        <v>3.3130000000000002</v>
      </c>
      <c r="L1345" s="24" cm="1">
        <f t="array" ref="L1345">INDEX(Archetypes!$I$8:$I$16,$G1345)</f>
        <v>65.243478260869566</v>
      </c>
      <c r="M1345" s="41">
        <f t="shared" si="234"/>
        <v>27.166</v>
      </c>
      <c r="N1345" s="84">
        <f t="shared" si="208"/>
        <v>0.41637878182060512</v>
      </c>
      <c r="O1345" s="41">
        <f t="shared" si="209"/>
        <v>27.166</v>
      </c>
      <c r="P1345" s="64">
        <f t="shared" si="247"/>
        <v>3.8808571428571428</v>
      </c>
      <c r="Q1345" s="80">
        <f t="shared" si="235"/>
        <v>3.8808571428571428</v>
      </c>
      <c r="R1345" s="80">
        <f t="shared" si="236"/>
        <v>0</v>
      </c>
      <c r="S1345" s="64">
        <f t="shared" si="237"/>
        <v>27.166</v>
      </c>
      <c r="T1345" s="64">
        <f t="shared" si="210"/>
        <v>0</v>
      </c>
      <c r="U1345" s="64">
        <f t="shared" si="238"/>
        <v>0</v>
      </c>
      <c r="V1345" s="80">
        <f t="shared" si="239"/>
        <v>1</v>
      </c>
      <c r="W1345" s="80">
        <f t="shared" si="240"/>
        <v>0</v>
      </c>
      <c r="X1345" s="80">
        <f t="shared" si="241"/>
        <v>0</v>
      </c>
      <c r="Y1345" s="4">
        <f t="shared" si="211"/>
        <v>13.01</v>
      </c>
      <c r="Z1345" s="4">
        <f t="shared" si="212"/>
        <v>3.9269544219740413</v>
      </c>
      <c r="AA1345" s="64">
        <f t="shared" si="242"/>
        <v>3018.4119999999998</v>
      </c>
      <c r="AB1345" s="81">
        <f t="shared" si="243"/>
        <v>392.69540119999999</v>
      </c>
      <c r="AC1345">
        <f t="shared" si="244"/>
        <v>1.0000001044000109</v>
      </c>
      <c r="AD1345" s="49">
        <f t="shared" si="213"/>
        <v>1570.7816048</v>
      </c>
      <c r="AE1345" s="3">
        <f t="shared" si="214"/>
        <v>40000</v>
      </c>
      <c r="AF1345" s="3">
        <f t="shared" si="215"/>
        <v>100000</v>
      </c>
      <c r="AG1345" s="2">
        <f t="shared" si="216"/>
        <v>0</v>
      </c>
      <c r="AH1345" s="49">
        <f t="shared" si="217"/>
        <v>0</v>
      </c>
      <c r="AI1345" s="49">
        <f t="shared" si="218"/>
        <v>3126.1933970733662</v>
      </c>
      <c r="AJ1345" s="27" cm="1">
        <f t="array" ref="AJ1345">INDEX(Archetypes!Q$8:Q$16,$G1345)</f>
        <v>1022</v>
      </c>
      <c r="AK1345" s="27" cm="1">
        <f t="array" ref="AK1345">INDEX(Archetypes!R$8:R$16,$G1345)</f>
        <v>1039</v>
      </c>
      <c r="AL1345" s="27" cm="1">
        <f t="array" ref="AL1345">INDEX(Archetypes!S$8:S$16,$G1345)</f>
        <v>1139</v>
      </c>
      <c r="AM1345" s="5">
        <f t="shared" si="245"/>
        <v>1039</v>
      </c>
      <c r="AN1345" s="5">
        <f t="shared" si="219"/>
        <v>4156</v>
      </c>
      <c r="AO1345" s="49">
        <f t="shared" si="220"/>
        <v>24944.975001873365</v>
      </c>
      <c r="AP1345" s="61" cm="1">
        <f t="array" ref="AP1345">INDEX(Archetypes!$K$8:$N$16,$G1345,$I$2+1+2*$H$2)</f>
        <v>12073</v>
      </c>
      <c r="AQ1345" s="41" cm="1">
        <f t="array" ref="AQ1345">INDEX(Archetypes!$O$8:$P$16,$G1345,$AB$2)</f>
        <v>50</v>
      </c>
      <c r="AR1345" s="4">
        <f t="shared" si="221"/>
        <v>12.348800000000001</v>
      </c>
      <c r="AS1345" s="5">
        <f t="shared" si="222"/>
        <v>1234.8800000000001</v>
      </c>
      <c r="AT1345" s="8">
        <f t="shared" si="223"/>
        <v>908</v>
      </c>
      <c r="AU1345">
        <f t="shared" si="224"/>
        <v>1</v>
      </c>
      <c r="AV1345" s="49">
        <f t="shared" si="225"/>
        <v>4939.5200000000004</v>
      </c>
      <c r="AW1345" s="49">
        <f t="shared" si="226"/>
        <v>0</v>
      </c>
      <c r="AX1345" s="61">
        <f t="shared" si="227"/>
        <v>2345.4221279434969</v>
      </c>
      <c r="AY1345" s="27" cm="1">
        <f t="array" ref="AY1345">INDEX(Archetypes!T$8:T$16,$G1345)</f>
        <v>1012</v>
      </c>
      <c r="AZ1345" s="27" cm="1">
        <f t="array" ref="AZ1345">INDEX(Archetypes!U$8:U$16,$G1345)</f>
        <v>1497</v>
      </c>
      <c r="BA1345" s="27" cm="1">
        <f t="array" ref="BA1345">INDEX(Archetypes!V$8:V$16,$G1345)</f>
        <v>1668</v>
      </c>
      <c r="BB1345" s="5">
        <f t="shared" si="246"/>
        <v>1497</v>
      </c>
      <c r="BC1345" s="5">
        <f t="shared" si="228"/>
        <v>5988</v>
      </c>
      <c r="BD1345" s="60">
        <f t="shared" si="229"/>
        <v>25345.942127943497</v>
      </c>
      <c r="BE1345" s="28">
        <f t="shared" si="230"/>
        <v>400.96712607013251</v>
      </c>
      <c r="BF1345" s="75">
        <f t="shared" si="231"/>
        <v>2.4742526846399997</v>
      </c>
      <c r="BG1345" s="75">
        <f t="shared" si="232"/>
        <v>8.4988799999999998</v>
      </c>
      <c r="BH1345" s="11">
        <f t="shared" si="248"/>
        <v>19001.656752448933</v>
      </c>
      <c r="BI1345" s="95">
        <f t="shared" si="249"/>
        <v>3</v>
      </c>
      <c r="BJ1345" t="b">
        <f t="shared" si="250"/>
        <v>0</v>
      </c>
      <c r="BK1345" s="43">
        <v>-4072.0773301097943</v>
      </c>
      <c r="BL1345" s="37">
        <f t="shared" si="233"/>
        <v>4473.0444561799268</v>
      </c>
    </row>
    <row r="1346" spans="1:64" x14ac:dyDescent="0.35">
      <c r="A1346" s="3">
        <v>10000</v>
      </c>
      <c r="D1346" s="6">
        <v>90</v>
      </c>
      <c r="E1346" s="6"/>
      <c r="F1346" s="6">
        <f t="shared" si="206"/>
        <v>150</v>
      </c>
      <c r="G1346" s="7">
        <v>6</v>
      </c>
      <c r="H1346" s="79" cm="1">
        <f t="array" ref="H1346">INDEX(Archetypes!$F$8:$F$16,$G1346)</f>
        <v>239.1</v>
      </c>
      <c r="I1346" s="7">
        <f t="shared" si="207"/>
        <v>1</v>
      </c>
      <c r="J1346" s="27" cm="1">
        <f t="array" ref="J1346">INDEX(Archetypes!$G$8:$H$16,$G1346,($H$2+1))+$N$2</f>
        <v>18581</v>
      </c>
      <c r="K1346" s="41" cm="1">
        <f t="array" ref="K1346">INDEX(Archetypes!$J$8:$J$16,$G1346)</f>
        <v>3.327</v>
      </c>
      <c r="L1346" s="24" cm="1">
        <f t="array" ref="L1346">INDEX(Archetypes!$I$8:$I$16,$G1346)</f>
        <v>72.380645161290317</v>
      </c>
      <c r="M1346" s="41">
        <f t="shared" si="234"/>
        <v>27.050999999999998</v>
      </c>
      <c r="N1346" s="84">
        <f t="shared" si="208"/>
        <v>0.37373250735359659</v>
      </c>
      <c r="O1346" s="41">
        <f t="shared" si="209"/>
        <v>27.050999999999998</v>
      </c>
      <c r="P1346" s="64">
        <f t="shared" si="247"/>
        <v>3.8644285714285713</v>
      </c>
      <c r="Q1346" s="80">
        <f t="shared" si="235"/>
        <v>3.8644285714285713</v>
      </c>
      <c r="R1346" s="80">
        <f t="shared" si="236"/>
        <v>0</v>
      </c>
      <c r="S1346" s="64">
        <f t="shared" si="237"/>
        <v>27.050999999999998</v>
      </c>
      <c r="T1346" s="64">
        <f t="shared" si="210"/>
        <v>0</v>
      </c>
      <c r="U1346" s="64">
        <f t="shared" si="238"/>
        <v>0</v>
      </c>
      <c r="V1346" s="80">
        <f t="shared" si="239"/>
        <v>1</v>
      </c>
      <c r="W1346" s="80">
        <f t="shared" si="240"/>
        <v>0</v>
      </c>
      <c r="X1346" s="80">
        <f t="shared" si="241"/>
        <v>0</v>
      </c>
      <c r="Y1346" s="4">
        <f t="shared" si="211"/>
        <v>13.01</v>
      </c>
      <c r="Z1346" s="4">
        <f t="shared" si="212"/>
        <v>3.910429816651638</v>
      </c>
      <c r="AA1346" s="64">
        <f t="shared" si="242"/>
        <v>3005.7109999999998</v>
      </c>
      <c r="AB1346" s="81">
        <f t="shared" si="243"/>
        <v>391.04300109999997</v>
      </c>
      <c r="AC1346">
        <f t="shared" si="244"/>
        <v>0.99999995030000266</v>
      </c>
      <c r="AD1346" s="49">
        <f t="shared" si="213"/>
        <v>1564.1720043999999</v>
      </c>
      <c r="AE1346" s="3">
        <f t="shared" si="214"/>
        <v>40000</v>
      </c>
      <c r="AF1346" s="3">
        <f t="shared" si="215"/>
        <v>100000</v>
      </c>
      <c r="AG1346" s="2">
        <f t="shared" si="216"/>
        <v>0</v>
      </c>
      <c r="AH1346" s="49">
        <f t="shared" si="217"/>
        <v>0</v>
      </c>
      <c r="AI1346" s="49">
        <f t="shared" si="218"/>
        <v>3609.7315132376475</v>
      </c>
      <c r="AJ1346" s="27" cm="1">
        <f t="array" ref="AJ1346">INDEX(Archetypes!Q$8:Q$16,$G1346)</f>
        <v>1022</v>
      </c>
      <c r="AK1346" s="27" cm="1">
        <f t="array" ref="AK1346">INDEX(Archetypes!R$8:R$16,$G1346)</f>
        <v>1039</v>
      </c>
      <c r="AL1346" s="27" cm="1">
        <f t="array" ref="AL1346">INDEX(Archetypes!S$8:S$16,$G1346)</f>
        <v>1139</v>
      </c>
      <c r="AM1346" s="5">
        <f t="shared" si="245"/>
        <v>1039</v>
      </c>
      <c r="AN1346" s="5">
        <f t="shared" si="219"/>
        <v>4156</v>
      </c>
      <c r="AO1346" s="49">
        <f t="shared" si="220"/>
        <v>27910.903517637646</v>
      </c>
      <c r="AP1346" s="61" cm="1">
        <f t="array" ref="AP1346">INDEX(Archetypes!$K$8:$N$16,$G1346,$I$2+1+2*$H$2)</f>
        <v>14065</v>
      </c>
      <c r="AQ1346" s="41" cm="1">
        <f t="array" ref="AQ1346">INDEX(Archetypes!$O$8:$P$16,$G1346,$AB$2)</f>
        <v>50</v>
      </c>
      <c r="AR1346" s="4">
        <f t="shared" si="221"/>
        <v>12.348800000000001</v>
      </c>
      <c r="AS1346" s="5">
        <f t="shared" si="222"/>
        <v>1234.8800000000001</v>
      </c>
      <c r="AT1346" s="8">
        <f t="shared" si="223"/>
        <v>908</v>
      </c>
      <c r="AU1346">
        <f t="shared" si="224"/>
        <v>1</v>
      </c>
      <c r="AV1346" s="49">
        <f t="shared" si="225"/>
        <v>4939.5200000000004</v>
      </c>
      <c r="AW1346" s="49">
        <f t="shared" si="226"/>
        <v>0</v>
      </c>
      <c r="AX1346" s="61">
        <f t="shared" si="227"/>
        <v>2732.408036902616</v>
      </c>
      <c r="AY1346" s="27" cm="1">
        <f t="array" ref="AY1346">INDEX(Archetypes!T$8:T$16,$G1346)</f>
        <v>1012</v>
      </c>
      <c r="AZ1346" s="27" cm="1">
        <f t="array" ref="AZ1346">INDEX(Archetypes!U$8:U$16,$G1346)</f>
        <v>1497</v>
      </c>
      <c r="BA1346" s="27" cm="1">
        <f t="array" ref="BA1346">INDEX(Archetypes!V$8:V$16,$G1346)</f>
        <v>1668</v>
      </c>
      <c r="BB1346" s="5">
        <f t="shared" si="246"/>
        <v>1497</v>
      </c>
      <c r="BC1346" s="5">
        <f t="shared" si="228"/>
        <v>5988</v>
      </c>
      <c r="BD1346" s="60">
        <f t="shared" si="229"/>
        <v>27724.928036902616</v>
      </c>
      <c r="BE1346" s="28">
        <f t="shared" si="230"/>
        <v>-185.97548073502912</v>
      </c>
      <c r="BF1346" s="75">
        <f t="shared" si="231"/>
        <v>2.4638414209200001</v>
      </c>
      <c r="BG1346" s="75">
        <f t="shared" si="232"/>
        <v>8.4988799999999998</v>
      </c>
      <c r="BH1346" s="11">
        <f t="shared" si="248"/>
        <v>19001.656752448933</v>
      </c>
      <c r="BI1346" s="95">
        <f t="shared" si="249"/>
        <v>3</v>
      </c>
      <c r="BJ1346" t="b">
        <f t="shared" si="250"/>
        <v>0</v>
      </c>
      <c r="BK1346" s="43">
        <v>-6220.945151369524</v>
      </c>
      <c r="BL1346" s="37">
        <f t="shared" si="233"/>
        <v>6034.9696706344948</v>
      </c>
    </row>
    <row r="1347" spans="1:64" x14ac:dyDescent="0.35">
      <c r="A1347" s="3">
        <v>10000</v>
      </c>
      <c r="D1347" s="6">
        <v>90</v>
      </c>
      <c r="E1347" s="6"/>
      <c r="F1347" s="6">
        <f t="shared" si="206"/>
        <v>150</v>
      </c>
      <c r="G1347" s="7">
        <v>7</v>
      </c>
      <c r="H1347" s="79" cm="1">
        <f t="array" ref="H1347">INDEX(Archetypes!$F$8:$F$16,$G1347)</f>
        <v>262.60000000000002</v>
      </c>
      <c r="I1347" s="7">
        <f t="shared" si="207"/>
        <v>1</v>
      </c>
      <c r="J1347" s="27" cm="1">
        <f t="array" ref="J1347">INDEX(Archetypes!$G$8:$H$16,$G1347,($H$2+1))+$N$2</f>
        <v>22881</v>
      </c>
      <c r="K1347" s="41" cm="1">
        <f t="array" ref="K1347">INDEX(Archetypes!$J$8:$J$16,$G1347)</f>
        <v>3.2349999999999999</v>
      </c>
      <c r="L1347" s="24" cm="1">
        <f t="array" ref="L1347">INDEX(Archetypes!$I$8:$I$16,$G1347)</f>
        <v>81.644444444444446</v>
      </c>
      <c r="M1347" s="41">
        <f t="shared" si="234"/>
        <v>27.821000000000002</v>
      </c>
      <c r="N1347" s="84">
        <f t="shared" si="208"/>
        <v>0.34075802939575395</v>
      </c>
      <c r="O1347" s="41">
        <f t="shared" si="209"/>
        <v>27.821000000000002</v>
      </c>
      <c r="P1347" s="64">
        <f t="shared" si="247"/>
        <v>3.9744285714285716</v>
      </c>
      <c r="Q1347" s="80">
        <f t="shared" si="235"/>
        <v>3.9744285714285716</v>
      </c>
      <c r="R1347" s="80">
        <f t="shared" si="236"/>
        <v>0</v>
      </c>
      <c r="S1347" s="64">
        <f t="shared" si="237"/>
        <v>27.821000000000002</v>
      </c>
      <c r="T1347" s="64">
        <f t="shared" si="210"/>
        <v>0</v>
      </c>
      <c r="U1347" s="64">
        <f t="shared" si="238"/>
        <v>0</v>
      </c>
      <c r="V1347" s="80">
        <f t="shared" si="239"/>
        <v>1</v>
      </c>
      <c r="W1347" s="80">
        <f t="shared" si="240"/>
        <v>0</v>
      </c>
      <c r="X1347" s="80">
        <f t="shared" si="241"/>
        <v>0</v>
      </c>
      <c r="Y1347" s="4">
        <f t="shared" si="211"/>
        <v>13.01</v>
      </c>
      <c r="Z1347" s="4">
        <f t="shared" si="212"/>
        <v>4.0216383307573418</v>
      </c>
      <c r="AA1347" s="64">
        <f t="shared" si="242"/>
        <v>3091.19</v>
      </c>
      <c r="AB1347" s="81">
        <f t="shared" si="243"/>
        <v>402.16381899999999</v>
      </c>
      <c r="AC1347">
        <f t="shared" si="244"/>
        <v>1.0000000350000011</v>
      </c>
      <c r="AD1347" s="49">
        <f t="shared" si="213"/>
        <v>1608.655276</v>
      </c>
      <c r="AE1347" s="3">
        <f t="shared" si="214"/>
        <v>40000</v>
      </c>
      <c r="AF1347" s="3">
        <f t="shared" si="215"/>
        <v>100000</v>
      </c>
      <c r="AG1347" s="2">
        <f t="shared" si="216"/>
        <v>0</v>
      </c>
      <c r="AH1347" s="49">
        <f t="shared" si="217"/>
        <v>0</v>
      </c>
      <c r="AI1347" s="49">
        <f t="shared" si="218"/>
        <v>4445.0926620951841</v>
      </c>
      <c r="AJ1347" s="27" cm="1">
        <f t="array" ref="AJ1347">INDEX(Archetypes!Q$8:Q$16,$G1347)</f>
        <v>1022</v>
      </c>
      <c r="AK1347" s="27" cm="1">
        <f t="array" ref="AK1347">INDEX(Archetypes!R$8:R$16,$G1347)</f>
        <v>1039</v>
      </c>
      <c r="AL1347" s="27" cm="1">
        <f t="array" ref="AL1347">INDEX(Archetypes!S$8:S$16,$G1347)</f>
        <v>1139</v>
      </c>
      <c r="AM1347" s="5">
        <f t="shared" si="245"/>
        <v>1039</v>
      </c>
      <c r="AN1347" s="5">
        <f t="shared" si="219"/>
        <v>4156</v>
      </c>
      <c r="AO1347" s="49">
        <f t="shared" si="220"/>
        <v>33090.747938095185</v>
      </c>
      <c r="AP1347" s="61" cm="1">
        <f t="array" ref="AP1347">INDEX(Archetypes!$K$8:$N$16,$G1347,$I$2+1+2*$H$2)</f>
        <v>17505</v>
      </c>
      <c r="AQ1347" s="41" cm="1">
        <f t="array" ref="AQ1347">INDEX(Archetypes!$O$8:$P$16,$G1347,$AB$2)</f>
        <v>50</v>
      </c>
      <c r="AR1347" s="4">
        <f t="shared" si="221"/>
        <v>12.348800000000001</v>
      </c>
      <c r="AS1347" s="5">
        <f t="shared" si="222"/>
        <v>1234.8800000000001</v>
      </c>
      <c r="AT1347" s="8">
        <f t="shared" si="223"/>
        <v>908</v>
      </c>
      <c r="AU1347">
        <f t="shared" si="224"/>
        <v>1</v>
      </c>
      <c r="AV1347" s="49">
        <f t="shared" si="225"/>
        <v>4939.5200000000004</v>
      </c>
      <c r="AW1347" s="49">
        <f t="shared" si="226"/>
        <v>0</v>
      </c>
      <c r="AX1347" s="61">
        <f t="shared" si="227"/>
        <v>3400.6969559886452</v>
      </c>
      <c r="AY1347" s="27" cm="1">
        <f t="array" ref="AY1347">INDEX(Archetypes!T$8:T$16,$G1347)</f>
        <v>1012</v>
      </c>
      <c r="AZ1347" s="27" cm="1">
        <f t="array" ref="AZ1347">INDEX(Archetypes!U$8:U$16,$G1347)</f>
        <v>1497</v>
      </c>
      <c r="BA1347" s="27" cm="1">
        <f t="array" ref="BA1347">INDEX(Archetypes!V$8:V$16,$G1347)</f>
        <v>1668</v>
      </c>
      <c r="BB1347" s="5">
        <f t="shared" si="246"/>
        <v>1497</v>
      </c>
      <c r="BC1347" s="5">
        <f t="shared" si="228"/>
        <v>5988</v>
      </c>
      <c r="BD1347" s="60">
        <f t="shared" si="229"/>
        <v>31833.216955988646</v>
      </c>
      <c r="BE1347" s="28">
        <f t="shared" si="230"/>
        <v>-1257.5309821065384</v>
      </c>
      <c r="BF1347" s="75">
        <f t="shared" si="231"/>
        <v>2.5339102668</v>
      </c>
      <c r="BG1347" s="75">
        <f t="shared" si="232"/>
        <v>8.4988799999999998</v>
      </c>
      <c r="BH1347" s="11">
        <f t="shared" si="248"/>
        <v>19001.656752448933</v>
      </c>
      <c r="BI1347" s="95">
        <f t="shared" si="249"/>
        <v>3</v>
      </c>
      <c r="BJ1347" t="b">
        <f t="shared" si="250"/>
        <v>0</v>
      </c>
      <c r="BK1347" s="43">
        <v>-10045.418962625976</v>
      </c>
      <c r="BL1347" s="37">
        <f t="shared" si="233"/>
        <v>8787.8879805194374</v>
      </c>
    </row>
    <row r="1348" spans="1:64" x14ac:dyDescent="0.35">
      <c r="A1348" s="3">
        <v>10000</v>
      </c>
      <c r="D1348" s="6">
        <v>90</v>
      </c>
      <c r="E1348" s="6"/>
      <c r="F1348" s="6">
        <f t="shared" si="206"/>
        <v>150</v>
      </c>
      <c r="G1348" s="7">
        <v>8</v>
      </c>
      <c r="H1348" s="79" cm="1">
        <f t="array" ref="H1348">INDEX(Archetypes!$F$8:$F$16,$G1348)</f>
        <v>285.8</v>
      </c>
      <c r="I1348" s="7">
        <f t="shared" si="207"/>
        <v>1</v>
      </c>
      <c r="J1348" s="27" cm="1">
        <f t="array" ref="J1348">INDEX(Archetypes!$G$8:$H$16,$G1348,($H$2+1))+$N$2</f>
        <v>26124</v>
      </c>
      <c r="K1348" s="41" cm="1">
        <f t="array" ref="K1348">INDEX(Archetypes!$J$8:$J$16,$G1348)</f>
        <v>3.2210000000000001</v>
      </c>
      <c r="L1348" s="24" cm="1">
        <f t="array" ref="L1348">INDEX(Archetypes!$I$8:$I$16,$G1348)</f>
        <v>90.076000000000008</v>
      </c>
      <c r="M1348" s="41">
        <f t="shared" si="234"/>
        <v>27.942</v>
      </c>
      <c r="N1348" s="84">
        <f t="shared" si="208"/>
        <v>0.31020471601758515</v>
      </c>
      <c r="O1348" s="41">
        <f t="shared" si="209"/>
        <v>27.942</v>
      </c>
      <c r="P1348" s="64">
        <f t="shared" si="247"/>
        <v>3.9917142857142855</v>
      </c>
      <c r="Q1348" s="80">
        <f t="shared" si="235"/>
        <v>3.9917142857142855</v>
      </c>
      <c r="R1348" s="80">
        <f t="shared" si="236"/>
        <v>0</v>
      </c>
      <c r="S1348" s="64">
        <f t="shared" si="237"/>
        <v>27.942</v>
      </c>
      <c r="T1348" s="64">
        <f t="shared" si="210"/>
        <v>0</v>
      </c>
      <c r="U1348" s="64">
        <f t="shared" si="238"/>
        <v>0</v>
      </c>
      <c r="V1348" s="80">
        <f t="shared" si="239"/>
        <v>1</v>
      </c>
      <c r="W1348" s="80">
        <f t="shared" si="240"/>
        <v>0</v>
      </c>
      <c r="X1348" s="80">
        <f t="shared" si="241"/>
        <v>0</v>
      </c>
      <c r="Y1348" s="4">
        <f t="shared" si="211"/>
        <v>13.01</v>
      </c>
      <c r="Z1348" s="4">
        <f t="shared" si="212"/>
        <v>4.0391182862465067</v>
      </c>
      <c r="AA1348" s="64">
        <f t="shared" si="242"/>
        <v>3104.6260000000002</v>
      </c>
      <c r="AB1348" s="81">
        <f t="shared" si="243"/>
        <v>403.9118426</v>
      </c>
      <c r="AC1348">
        <f t="shared" si="244"/>
        <v>0.99999996540000102</v>
      </c>
      <c r="AD1348" s="49">
        <f t="shared" si="213"/>
        <v>1615.6473704</v>
      </c>
      <c r="AE1348" s="3">
        <f t="shared" si="214"/>
        <v>40000</v>
      </c>
      <c r="AF1348" s="3">
        <f t="shared" si="215"/>
        <v>100000</v>
      </c>
      <c r="AG1348" s="2">
        <f t="shared" si="216"/>
        <v>0</v>
      </c>
      <c r="AH1348" s="49">
        <f t="shared" si="217"/>
        <v>0</v>
      </c>
      <c r="AI1348" s="49">
        <f t="shared" si="218"/>
        <v>5075.110384361461</v>
      </c>
      <c r="AJ1348" s="27" cm="1">
        <f t="array" ref="AJ1348">INDEX(Archetypes!Q$8:Q$16,$G1348)</f>
        <v>1022</v>
      </c>
      <c r="AK1348" s="27" cm="1">
        <f t="array" ref="AK1348">INDEX(Archetypes!R$8:R$16,$G1348)</f>
        <v>1039</v>
      </c>
      <c r="AL1348" s="27" cm="1">
        <f t="array" ref="AL1348">INDEX(Archetypes!S$8:S$16,$G1348)</f>
        <v>1139</v>
      </c>
      <c r="AM1348" s="5">
        <f t="shared" si="245"/>
        <v>1039</v>
      </c>
      <c r="AN1348" s="5">
        <f t="shared" si="219"/>
        <v>4156</v>
      </c>
      <c r="AO1348" s="49">
        <f t="shared" si="220"/>
        <v>36970.757754761464</v>
      </c>
      <c r="AP1348" s="61" cm="1">
        <f t="array" ref="AP1348">INDEX(Archetypes!$K$8:$N$16,$G1348,$I$2+1+2*$H$2)</f>
        <v>20099</v>
      </c>
      <c r="AQ1348" s="41" cm="1">
        <f t="array" ref="AQ1348">INDEX(Archetypes!$O$8:$P$16,$G1348,$AB$2)</f>
        <v>50</v>
      </c>
      <c r="AR1348" s="4">
        <f t="shared" si="221"/>
        <v>12.348800000000001</v>
      </c>
      <c r="AS1348" s="5">
        <f t="shared" si="222"/>
        <v>1234.8800000000001</v>
      </c>
      <c r="AT1348" s="8">
        <f t="shared" si="223"/>
        <v>908</v>
      </c>
      <c r="AU1348">
        <f t="shared" si="224"/>
        <v>1</v>
      </c>
      <c r="AV1348" s="49">
        <f t="shared" si="225"/>
        <v>4939.5200000000004</v>
      </c>
      <c r="AW1348" s="49">
        <f t="shared" si="226"/>
        <v>0</v>
      </c>
      <c r="AX1348" s="61">
        <f t="shared" si="227"/>
        <v>3904.6334257878193</v>
      </c>
      <c r="AY1348" s="27" cm="1">
        <f t="array" ref="AY1348">INDEX(Archetypes!T$8:T$16,$G1348)</f>
        <v>1012</v>
      </c>
      <c r="AZ1348" s="27" cm="1">
        <f t="array" ref="AZ1348">INDEX(Archetypes!U$8:U$16,$G1348)</f>
        <v>1497</v>
      </c>
      <c r="BA1348" s="27" cm="1">
        <f t="array" ref="BA1348">INDEX(Archetypes!V$8:V$16,$G1348)</f>
        <v>1668</v>
      </c>
      <c r="BB1348" s="5">
        <f t="shared" si="246"/>
        <v>1497</v>
      </c>
      <c r="BC1348" s="5">
        <f t="shared" si="228"/>
        <v>5988</v>
      </c>
      <c r="BD1348" s="60">
        <f t="shared" si="229"/>
        <v>34931.153425787823</v>
      </c>
      <c r="BE1348" s="28">
        <f t="shared" si="230"/>
        <v>-2039.6043289736408</v>
      </c>
      <c r="BF1348" s="75">
        <f t="shared" si="231"/>
        <v>2.5449240247200002</v>
      </c>
      <c r="BG1348" s="75">
        <f t="shared" si="232"/>
        <v>8.4988799999999998</v>
      </c>
      <c r="BH1348" s="11">
        <f t="shared" si="248"/>
        <v>19001.656752448933</v>
      </c>
      <c r="BI1348" s="95">
        <f t="shared" si="249"/>
        <v>3</v>
      </c>
      <c r="BJ1348" t="b">
        <f t="shared" si="250"/>
        <v>0</v>
      </c>
      <c r="BK1348" s="43">
        <v>-12875.716126465268</v>
      </c>
      <c r="BL1348" s="37">
        <f t="shared" si="233"/>
        <v>10836.111797491627</v>
      </c>
    </row>
    <row r="1349" spans="1:64" x14ac:dyDescent="0.35">
      <c r="A1349" s="3">
        <v>10000</v>
      </c>
      <c r="D1349" s="6">
        <v>90</v>
      </c>
      <c r="E1349" s="6"/>
      <c r="F1349" s="6">
        <f t="shared" si="206"/>
        <v>150</v>
      </c>
      <c r="G1349" s="7">
        <v>9</v>
      </c>
      <c r="H1349" s="79" cm="1">
        <f t="array" ref="H1349">INDEX(Archetypes!$F$8:$F$16,$G1349)</f>
        <v>312.60000000000002</v>
      </c>
      <c r="I1349" s="7">
        <f t="shared" si="207"/>
        <v>1</v>
      </c>
      <c r="J1349" s="27" cm="1">
        <f t="array" ref="J1349">INDEX(Archetypes!$G$8:$H$16,$G1349,($H$2+1))+$N$2</f>
        <v>27151</v>
      </c>
      <c r="K1349" s="41" cm="1">
        <f t="array" ref="K1349">INDEX(Archetypes!$J$8:$J$16,$G1349)</f>
        <v>3.1960000000000002</v>
      </c>
      <c r="L1349" s="24" cm="1">
        <f t="array" ref="L1349">INDEX(Archetypes!$I$8:$I$16,$G1349)</f>
        <v>98.868750000000006</v>
      </c>
      <c r="M1349" s="41">
        <f t="shared" si="234"/>
        <v>28.16</v>
      </c>
      <c r="N1349" s="84">
        <f t="shared" si="208"/>
        <v>0.28482204943422468</v>
      </c>
      <c r="O1349" s="41">
        <f t="shared" si="209"/>
        <v>28.16</v>
      </c>
      <c r="P1349" s="64">
        <f t="shared" si="247"/>
        <v>4.0228571428571431</v>
      </c>
      <c r="Q1349" s="80">
        <f t="shared" si="235"/>
        <v>4.0228571428571431</v>
      </c>
      <c r="R1349" s="80">
        <f t="shared" si="236"/>
        <v>0</v>
      </c>
      <c r="S1349" s="64">
        <f t="shared" si="237"/>
        <v>28.160000000000004</v>
      </c>
      <c r="T1349" s="64">
        <f t="shared" si="210"/>
        <v>0</v>
      </c>
      <c r="U1349" s="64">
        <f t="shared" si="238"/>
        <v>-3.5527136788005009E-15</v>
      </c>
      <c r="V1349" s="80">
        <f t="shared" si="239"/>
        <v>1.0000000000000002</v>
      </c>
      <c r="W1349" s="80">
        <f t="shared" si="240"/>
        <v>0</v>
      </c>
      <c r="X1349" s="80">
        <f t="shared" si="241"/>
        <v>-1.261617073437678E-16</v>
      </c>
      <c r="Y1349" s="4">
        <f t="shared" si="211"/>
        <v>13.009999999999996</v>
      </c>
      <c r="Z1349" s="4">
        <f t="shared" si="212"/>
        <v>4.0707133917396732</v>
      </c>
      <c r="AA1349" s="64">
        <f t="shared" si="242"/>
        <v>3128.9110000000001</v>
      </c>
      <c r="AB1349" s="81">
        <f t="shared" si="243"/>
        <v>407.07132109999992</v>
      </c>
      <c r="AC1349">
        <f t="shared" si="244"/>
        <v>1.0000000444000017</v>
      </c>
      <c r="AD1349" s="49">
        <f t="shared" si="213"/>
        <v>1628.2852843999997</v>
      </c>
      <c r="AE1349" s="3">
        <f t="shared" si="214"/>
        <v>40000</v>
      </c>
      <c r="AF1349" s="3">
        <f t="shared" si="215"/>
        <v>100000</v>
      </c>
      <c r="AG1349" s="2">
        <f t="shared" si="216"/>
        <v>0</v>
      </c>
      <c r="AH1349" s="49">
        <f t="shared" si="217"/>
        <v>0</v>
      </c>
      <c r="AI1349" s="49">
        <f t="shared" si="218"/>
        <v>5274.6257099141794</v>
      </c>
      <c r="AJ1349" s="27" cm="1">
        <f t="array" ref="AJ1349">INDEX(Archetypes!Q$8:Q$16,$G1349)</f>
        <v>1022</v>
      </c>
      <c r="AK1349" s="27" cm="1">
        <f t="array" ref="AK1349">INDEX(Archetypes!R$8:R$16,$G1349)</f>
        <v>1039</v>
      </c>
      <c r="AL1349" s="27" cm="1">
        <f t="array" ref="AL1349">INDEX(Archetypes!S$8:S$16,$G1349)</f>
        <v>1139</v>
      </c>
      <c r="AM1349" s="5">
        <f t="shared" si="245"/>
        <v>1039</v>
      </c>
      <c r="AN1349" s="5">
        <f t="shared" si="219"/>
        <v>4156</v>
      </c>
      <c r="AO1349" s="49">
        <f t="shared" si="220"/>
        <v>38209.910994314181</v>
      </c>
      <c r="AP1349" s="61" cm="1">
        <f t="array" ref="AP1349">INDEX(Archetypes!$K$8:$N$16,$G1349,$I$2+1+2*$H$2)</f>
        <v>20920</v>
      </c>
      <c r="AQ1349" s="41" cm="1">
        <f t="array" ref="AQ1349">INDEX(Archetypes!$O$8:$P$16,$G1349,$AB$2)</f>
        <v>50</v>
      </c>
      <c r="AR1349" s="4">
        <f t="shared" si="221"/>
        <v>12.348800000000001</v>
      </c>
      <c r="AS1349" s="5">
        <f t="shared" si="222"/>
        <v>1234.8800000000001</v>
      </c>
      <c r="AT1349" s="8">
        <f t="shared" si="223"/>
        <v>908</v>
      </c>
      <c r="AU1349">
        <f t="shared" si="224"/>
        <v>1</v>
      </c>
      <c r="AV1349" s="49">
        <f t="shared" si="225"/>
        <v>4939.5200000000004</v>
      </c>
      <c r="AW1349" s="49">
        <f t="shared" si="226"/>
        <v>0</v>
      </c>
      <c r="AX1349" s="61">
        <f t="shared" si="227"/>
        <v>4064.1291242092234</v>
      </c>
      <c r="AY1349" s="27" cm="1">
        <f t="array" ref="AY1349">INDEX(Archetypes!T$8:T$16,$G1349)</f>
        <v>1012</v>
      </c>
      <c r="AZ1349" s="27" cm="1">
        <f t="array" ref="AZ1349">INDEX(Archetypes!U$8:U$16,$G1349)</f>
        <v>1497</v>
      </c>
      <c r="BA1349" s="27" cm="1">
        <f t="array" ref="BA1349">INDEX(Archetypes!V$8:V$16,$G1349)</f>
        <v>1668</v>
      </c>
      <c r="BB1349" s="5">
        <f t="shared" si="246"/>
        <v>1497</v>
      </c>
      <c r="BC1349" s="5">
        <f t="shared" si="228"/>
        <v>5988</v>
      </c>
      <c r="BD1349" s="60">
        <f t="shared" si="229"/>
        <v>35911.649124209223</v>
      </c>
      <c r="BE1349" s="28">
        <f t="shared" si="230"/>
        <v>-2298.2618701049578</v>
      </c>
      <c r="BF1349" s="75">
        <f t="shared" si="231"/>
        <v>2.5648309249200008</v>
      </c>
      <c r="BG1349" s="75">
        <f t="shared" si="232"/>
        <v>8.4988799999999998</v>
      </c>
      <c r="BH1349" s="11">
        <f t="shared" si="248"/>
        <v>19001.656752448933</v>
      </c>
      <c r="BI1349" s="95">
        <f t="shared" si="249"/>
        <v>3</v>
      </c>
      <c r="BJ1349" t="b">
        <f t="shared" si="250"/>
        <v>0</v>
      </c>
      <c r="BK1349" s="43">
        <v>-13792.869923767212</v>
      </c>
      <c r="BL1349" s="37">
        <f t="shared" si="233"/>
        <v>11494.608053662254</v>
      </c>
    </row>
    <row r="1350" spans="1:64" x14ac:dyDescent="0.35">
      <c r="A1350" s="3">
        <v>10000</v>
      </c>
      <c r="D1350" s="6">
        <v>105</v>
      </c>
      <c r="E1350" s="6"/>
      <c r="F1350" s="6">
        <f t="shared" si="206"/>
        <v>175</v>
      </c>
      <c r="G1350" s="7">
        <v>4</v>
      </c>
      <c r="H1350" s="79" cm="1">
        <f t="array" ref="H1350">INDEX(Archetypes!$F$8:$F$16,$G1350)</f>
        <v>188.9</v>
      </c>
      <c r="I1350" s="7">
        <f t="shared" si="207"/>
        <v>1</v>
      </c>
      <c r="J1350" s="27" cm="1">
        <f t="array" ref="J1350">INDEX(Archetypes!$G$8:$H$16,$G1350,($H$2+1))+$N$2</f>
        <v>14619</v>
      </c>
      <c r="K1350" s="41" cm="1">
        <f t="array" ref="K1350">INDEX(Archetypes!$J$8:$J$16,$G1350)</f>
        <v>3.3879999999999999</v>
      </c>
      <c r="L1350" s="24" cm="1">
        <f t="array" ref="L1350">INDEX(Archetypes!$I$8:$I$16,$G1350)</f>
        <v>57.854166666666664</v>
      </c>
      <c r="M1350" s="41">
        <f t="shared" si="234"/>
        <v>30.992000000000001</v>
      </c>
      <c r="N1350" s="84">
        <f t="shared" si="208"/>
        <v>0.5356917536910335</v>
      </c>
      <c r="O1350" s="41">
        <f t="shared" si="209"/>
        <v>30.992000000000001</v>
      </c>
      <c r="P1350" s="64">
        <f t="shared" si="247"/>
        <v>4.4274285714285719</v>
      </c>
      <c r="Q1350" s="80">
        <f t="shared" si="235"/>
        <v>4.4274285714285719</v>
      </c>
      <c r="R1350" s="80">
        <f t="shared" si="236"/>
        <v>0</v>
      </c>
      <c r="S1350" s="64">
        <f t="shared" si="237"/>
        <v>30.992000000000004</v>
      </c>
      <c r="T1350" s="64">
        <f t="shared" si="210"/>
        <v>0</v>
      </c>
      <c r="U1350" s="64">
        <f t="shared" si="238"/>
        <v>-3.5527136788005009E-15</v>
      </c>
      <c r="V1350" s="80">
        <f t="shared" si="239"/>
        <v>1.0000000000000002</v>
      </c>
      <c r="W1350" s="80">
        <f t="shared" si="240"/>
        <v>0</v>
      </c>
      <c r="X1350" s="80">
        <f t="shared" si="241"/>
        <v>-1.1463324983223094E-16</v>
      </c>
      <c r="Y1350" s="4">
        <f t="shared" si="211"/>
        <v>13.009999999999998</v>
      </c>
      <c r="Z1350" s="4">
        <f t="shared" si="212"/>
        <v>3.8400236127508851</v>
      </c>
      <c r="AA1350" s="64">
        <f t="shared" si="242"/>
        <v>2951.5940000000001</v>
      </c>
      <c r="AB1350" s="81">
        <f t="shared" si="243"/>
        <v>384.00237939999994</v>
      </c>
      <c r="AC1350">
        <f t="shared" si="244"/>
        <v>0.99999995280000231</v>
      </c>
      <c r="AD1350" s="49">
        <f t="shared" si="213"/>
        <v>1536.0095175999998</v>
      </c>
      <c r="AE1350" s="3">
        <f t="shared" si="214"/>
        <v>40000</v>
      </c>
      <c r="AF1350" s="3">
        <f t="shared" si="215"/>
        <v>100000</v>
      </c>
      <c r="AG1350" s="2">
        <f t="shared" si="216"/>
        <v>0</v>
      </c>
      <c r="AH1350" s="49">
        <f t="shared" si="217"/>
        <v>0</v>
      </c>
      <c r="AI1350" s="49">
        <f t="shared" si="218"/>
        <v>2840.0336360810056</v>
      </c>
      <c r="AJ1350" s="27" cm="1">
        <f t="array" ref="AJ1350">INDEX(Archetypes!Q$8:Q$16,$G1350)</f>
        <v>1022</v>
      </c>
      <c r="AK1350" s="27" cm="1">
        <f t="array" ref="AK1350">INDEX(Archetypes!R$8:R$16,$G1350)</f>
        <v>1039</v>
      </c>
      <c r="AL1350" s="27" cm="1">
        <f t="array" ref="AL1350">INDEX(Archetypes!S$8:S$16,$G1350)</f>
        <v>1139</v>
      </c>
      <c r="AM1350" s="5">
        <f t="shared" si="245"/>
        <v>1039</v>
      </c>
      <c r="AN1350" s="5">
        <f t="shared" si="219"/>
        <v>4156</v>
      </c>
      <c r="AO1350" s="49">
        <f t="shared" si="220"/>
        <v>23151.043153681007</v>
      </c>
      <c r="AP1350" s="61" cm="1">
        <f t="array" ref="AP1350">INDEX(Archetypes!$K$8:$N$16,$G1350,$I$2+1+2*$H$2)</f>
        <v>10895</v>
      </c>
      <c r="AQ1350" s="41" cm="1">
        <f t="array" ref="AQ1350">INDEX(Archetypes!$O$8:$P$16,$G1350,$AB$2)</f>
        <v>50</v>
      </c>
      <c r="AR1350" s="4">
        <f t="shared" si="221"/>
        <v>12.348800000000001</v>
      </c>
      <c r="AS1350" s="5">
        <f t="shared" si="222"/>
        <v>1234.8800000000001</v>
      </c>
      <c r="AT1350" s="8">
        <f t="shared" si="223"/>
        <v>908</v>
      </c>
      <c r="AU1350">
        <f t="shared" si="224"/>
        <v>1</v>
      </c>
      <c r="AV1350" s="49">
        <f t="shared" si="225"/>
        <v>4939.5200000000004</v>
      </c>
      <c r="AW1350" s="49">
        <f t="shared" si="226"/>
        <v>0</v>
      </c>
      <c r="AX1350" s="61">
        <f t="shared" si="227"/>
        <v>2116.5720271634555</v>
      </c>
      <c r="AY1350" s="27" cm="1">
        <f t="array" ref="AY1350">INDEX(Archetypes!T$8:T$16,$G1350)</f>
        <v>1012</v>
      </c>
      <c r="AZ1350" s="27" cm="1">
        <f t="array" ref="AZ1350">INDEX(Archetypes!U$8:U$16,$G1350)</f>
        <v>1497</v>
      </c>
      <c r="BA1350" s="27" cm="1">
        <f t="array" ref="BA1350">INDEX(Archetypes!V$8:V$16,$G1350)</f>
        <v>1668</v>
      </c>
      <c r="BB1350" s="5">
        <f t="shared" si="246"/>
        <v>1497</v>
      </c>
      <c r="BC1350" s="5">
        <f t="shared" si="228"/>
        <v>5988</v>
      </c>
      <c r="BD1350" s="60">
        <f t="shared" si="229"/>
        <v>23939.092027163457</v>
      </c>
      <c r="BE1350" s="28">
        <f t="shared" si="230"/>
        <v>788.04887348245029</v>
      </c>
      <c r="BF1350" s="75">
        <f t="shared" si="231"/>
        <v>2.4194806336800001</v>
      </c>
      <c r="BG1350" s="75">
        <f t="shared" si="232"/>
        <v>8.4988799999999998</v>
      </c>
      <c r="BH1350" s="11">
        <f t="shared" si="248"/>
        <v>23151.043153681007</v>
      </c>
      <c r="BI1350" s="95">
        <f t="shared" si="249"/>
        <v>4</v>
      </c>
      <c r="BJ1350" t="b">
        <f t="shared" si="250"/>
        <v>1</v>
      </c>
      <c r="BK1350" s="43">
        <v>-2724.1292058374383</v>
      </c>
      <c r="BL1350" s="37">
        <f t="shared" si="233"/>
        <v>3512.1780793198886</v>
      </c>
    </row>
    <row r="1351" spans="1:64" x14ac:dyDescent="0.35">
      <c r="A1351" s="3">
        <v>10000</v>
      </c>
      <c r="D1351" s="6">
        <v>105</v>
      </c>
      <c r="E1351" s="6"/>
      <c r="F1351" s="6">
        <f t="shared" si="206"/>
        <v>175</v>
      </c>
      <c r="G1351" s="7">
        <v>5</v>
      </c>
      <c r="H1351" s="79" cm="1">
        <f t="array" ref="H1351">INDEX(Archetypes!$F$8:$F$16,$G1351)</f>
        <v>213.7</v>
      </c>
      <c r="I1351" s="7">
        <f t="shared" si="207"/>
        <v>1</v>
      </c>
      <c r="J1351" s="27" cm="1">
        <f t="array" ref="J1351">INDEX(Archetypes!$G$8:$H$16,$G1351,($H$2+1))+$N$2</f>
        <v>16092</v>
      </c>
      <c r="K1351" s="41" cm="1">
        <f t="array" ref="K1351">INDEX(Archetypes!$J$8:$J$16,$G1351)</f>
        <v>3.3130000000000002</v>
      </c>
      <c r="L1351" s="24" cm="1">
        <f t="array" ref="L1351">INDEX(Archetypes!$I$8:$I$16,$G1351)</f>
        <v>65.243478260869566</v>
      </c>
      <c r="M1351" s="41">
        <f t="shared" si="234"/>
        <v>31.693000000000001</v>
      </c>
      <c r="N1351" s="84">
        <f t="shared" si="208"/>
        <v>0.4857650273224044</v>
      </c>
      <c r="O1351" s="41">
        <f t="shared" si="209"/>
        <v>31.693000000000001</v>
      </c>
      <c r="P1351" s="64">
        <f t="shared" si="247"/>
        <v>4.527571428571429</v>
      </c>
      <c r="Q1351" s="80">
        <f t="shared" si="235"/>
        <v>4.527571428571429</v>
      </c>
      <c r="R1351" s="80">
        <f t="shared" si="236"/>
        <v>0</v>
      </c>
      <c r="S1351" s="64">
        <f t="shared" si="237"/>
        <v>31.693000000000005</v>
      </c>
      <c r="T1351" s="64">
        <f t="shared" si="210"/>
        <v>0</v>
      </c>
      <c r="U1351" s="64">
        <f t="shared" si="238"/>
        <v>-3.5527136788005009E-15</v>
      </c>
      <c r="V1351" s="80">
        <f t="shared" si="239"/>
        <v>1.0000000000000002</v>
      </c>
      <c r="W1351" s="80">
        <f t="shared" si="240"/>
        <v>0</v>
      </c>
      <c r="X1351" s="80">
        <f t="shared" si="241"/>
        <v>-1.1209774015714829E-16</v>
      </c>
      <c r="Y1351" s="4">
        <f t="shared" si="211"/>
        <v>13.009999999999998</v>
      </c>
      <c r="Z1351" s="4">
        <f t="shared" si="212"/>
        <v>3.9269544219740409</v>
      </c>
      <c r="AA1351" s="64">
        <f t="shared" si="242"/>
        <v>3018.4119999999998</v>
      </c>
      <c r="AB1351" s="81">
        <f t="shared" si="243"/>
        <v>392.69540119999988</v>
      </c>
      <c r="AC1351">
        <f t="shared" si="244"/>
        <v>1.0000001044000111</v>
      </c>
      <c r="AD1351" s="49">
        <f t="shared" si="213"/>
        <v>1570.7816047999995</v>
      </c>
      <c r="AE1351" s="3">
        <f t="shared" si="214"/>
        <v>40000</v>
      </c>
      <c r="AF1351" s="3">
        <f t="shared" si="215"/>
        <v>100000</v>
      </c>
      <c r="AG1351" s="2">
        <f t="shared" si="216"/>
        <v>0</v>
      </c>
      <c r="AH1351" s="49">
        <f t="shared" si="217"/>
        <v>0</v>
      </c>
      <c r="AI1351" s="49">
        <f t="shared" si="218"/>
        <v>3126.1933970733662</v>
      </c>
      <c r="AJ1351" s="27" cm="1">
        <f t="array" ref="AJ1351">INDEX(Archetypes!Q$8:Q$16,$G1351)</f>
        <v>1022</v>
      </c>
      <c r="AK1351" s="27" cm="1">
        <f t="array" ref="AK1351">INDEX(Archetypes!R$8:R$16,$G1351)</f>
        <v>1039</v>
      </c>
      <c r="AL1351" s="27" cm="1">
        <f t="array" ref="AL1351">INDEX(Archetypes!S$8:S$16,$G1351)</f>
        <v>1139</v>
      </c>
      <c r="AM1351" s="5">
        <f t="shared" si="245"/>
        <v>1039</v>
      </c>
      <c r="AN1351" s="5">
        <f t="shared" si="219"/>
        <v>4156</v>
      </c>
      <c r="AO1351" s="49">
        <f t="shared" si="220"/>
        <v>24944.975001873365</v>
      </c>
      <c r="AP1351" s="61" cm="1">
        <f t="array" ref="AP1351">INDEX(Archetypes!$K$8:$N$16,$G1351,$I$2+1+2*$H$2)</f>
        <v>12073</v>
      </c>
      <c r="AQ1351" s="41" cm="1">
        <f t="array" ref="AQ1351">INDEX(Archetypes!$O$8:$P$16,$G1351,$AB$2)</f>
        <v>50</v>
      </c>
      <c r="AR1351" s="4">
        <f t="shared" si="221"/>
        <v>12.348800000000001</v>
      </c>
      <c r="AS1351" s="5">
        <f t="shared" si="222"/>
        <v>1234.8800000000001</v>
      </c>
      <c r="AT1351" s="8">
        <f t="shared" si="223"/>
        <v>908</v>
      </c>
      <c r="AU1351">
        <f t="shared" si="224"/>
        <v>1</v>
      </c>
      <c r="AV1351" s="49">
        <f t="shared" si="225"/>
        <v>4939.5200000000004</v>
      </c>
      <c r="AW1351" s="49">
        <f t="shared" si="226"/>
        <v>0</v>
      </c>
      <c r="AX1351" s="61">
        <f t="shared" si="227"/>
        <v>2345.4221279434969</v>
      </c>
      <c r="AY1351" s="27" cm="1">
        <f t="array" ref="AY1351">INDEX(Archetypes!T$8:T$16,$G1351)</f>
        <v>1012</v>
      </c>
      <c r="AZ1351" s="27" cm="1">
        <f t="array" ref="AZ1351">INDEX(Archetypes!U$8:U$16,$G1351)</f>
        <v>1497</v>
      </c>
      <c r="BA1351" s="27" cm="1">
        <f t="array" ref="BA1351">INDEX(Archetypes!V$8:V$16,$G1351)</f>
        <v>1668</v>
      </c>
      <c r="BB1351" s="5">
        <f t="shared" si="246"/>
        <v>1497</v>
      </c>
      <c r="BC1351" s="5">
        <f t="shared" si="228"/>
        <v>5988</v>
      </c>
      <c r="BD1351" s="60">
        <f t="shared" si="229"/>
        <v>25345.942127943497</v>
      </c>
      <c r="BE1351" s="28">
        <f t="shared" si="230"/>
        <v>400.96712607013251</v>
      </c>
      <c r="BF1351" s="75">
        <f t="shared" si="231"/>
        <v>2.4742526846400001</v>
      </c>
      <c r="BG1351" s="75">
        <f t="shared" si="232"/>
        <v>8.4988799999999998</v>
      </c>
      <c r="BH1351" s="11">
        <f t="shared" si="248"/>
        <v>23151.043153681007</v>
      </c>
      <c r="BI1351" s="95">
        <f t="shared" si="249"/>
        <v>4</v>
      </c>
      <c r="BJ1351" t="b">
        <f t="shared" si="250"/>
        <v>0</v>
      </c>
      <c r="BK1351" s="43">
        <v>-4072.0773301097943</v>
      </c>
      <c r="BL1351" s="37">
        <f t="shared" si="233"/>
        <v>4473.0444561799268</v>
      </c>
    </row>
    <row r="1352" spans="1:64" x14ac:dyDescent="0.35">
      <c r="A1352" s="3">
        <v>10000</v>
      </c>
      <c r="D1352" s="6">
        <v>105</v>
      </c>
      <c r="E1352" s="6"/>
      <c r="F1352" s="6">
        <f t="shared" si="206"/>
        <v>175</v>
      </c>
      <c r="G1352" s="7">
        <v>6</v>
      </c>
      <c r="H1352" s="79" cm="1">
        <f t="array" ref="H1352">INDEX(Archetypes!$F$8:$F$16,$G1352)</f>
        <v>239.1</v>
      </c>
      <c r="I1352" s="7">
        <f t="shared" si="207"/>
        <v>1</v>
      </c>
      <c r="J1352" s="27" cm="1">
        <f t="array" ref="J1352">INDEX(Archetypes!$G$8:$H$16,$G1352,($H$2+1))+$N$2</f>
        <v>18581</v>
      </c>
      <c r="K1352" s="41" cm="1">
        <f t="array" ref="K1352">INDEX(Archetypes!$J$8:$J$16,$G1352)</f>
        <v>3.327</v>
      </c>
      <c r="L1352" s="24" cm="1">
        <f t="array" ref="L1352">INDEX(Archetypes!$I$8:$I$16,$G1352)</f>
        <v>72.380645161290317</v>
      </c>
      <c r="M1352" s="41">
        <f t="shared" si="234"/>
        <v>31.56</v>
      </c>
      <c r="N1352" s="84">
        <f t="shared" si="208"/>
        <v>0.43602816650325343</v>
      </c>
      <c r="O1352" s="41">
        <f t="shared" si="209"/>
        <v>31.56</v>
      </c>
      <c r="P1352" s="64">
        <f t="shared" si="247"/>
        <v>4.508571428571428</v>
      </c>
      <c r="Q1352" s="80">
        <f t="shared" si="235"/>
        <v>4.508571428571428</v>
      </c>
      <c r="R1352" s="80">
        <f t="shared" si="236"/>
        <v>0</v>
      </c>
      <c r="S1352" s="64">
        <f t="shared" si="237"/>
        <v>31.559999999999995</v>
      </c>
      <c r="T1352" s="64">
        <f t="shared" si="210"/>
        <v>0</v>
      </c>
      <c r="U1352" s="64">
        <f t="shared" si="238"/>
        <v>3.5527136788005009E-15</v>
      </c>
      <c r="V1352" s="80">
        <f t="shared" si="239"/>
        <v>0.99999999999999989</v>
      </c>
      <c r="W1352" s="80">
        <f t="shared" si="240"/>
        <v>0</v>
      </c>
      <c r="X1352" s="80">
        <f t="shared" si="241"/>
        <v>1.1257014191383084E-16</v>
      </c>
      <c r="Y1352" s="4">
        <f t="shared" si="211"/>
        <v>13.010000000000003</v>
      </c>
      <c r="Z1352" s="4">
        <f t="shared" si="212"/>
        <v>3.9104298166516394</v>
      </c>
      <c r="AA1352" s="64">
        <f t="shared" si="242"/>
        <v>3005.7109999999998</v>
      </c>
      <c r="AB1352" s="81">
        <f t="shared" si="243"/>
        <v>391.04300110000003</v>
      </c>
      <c r="AC1352">
        <f t="shared" si="244"/>
        <v>0.99999995030000277</v>
      </c>
      <c r="AD1352" s="49">
        <f t="shared" si="213"/>
        <v>1564.1720044000001</v>
      </c>
      <c r="AE1352" s="3">
        <f t="shared" si="214"/>
        <v>40000</v>
      </c>
      <c r="AF1352" s="3">
        <f t="shared" si="215"/>
        <v>100000</v>
      </c>
      <c r="AG1352" s="2">
        <f t="shared" si="216"/>
        <v>0</v>
      </c>
      <c r="AH1352" s="49">
        <f t="shared" si="217"/>
        <v>0</v>
      </c>
      <c r="AI1352" s="49">
        <f t="shared" si="218"/>
        <v>3609.7315132376475</v>
      </c>
      <c r="AJ1352" s="27" cm="1">
        <f t="array" ref="AJ1352">INDEX(Archetypes!Q$8:Q$16,$G1352)</f>
        <v>1022</v>
      </c>
      <c r="AK1352" s="27" cm="1">
        <f t="array" ref="AK1352">INDEX(Archetypes!R$8:R$16,$G1352)</f>
        <v>1039</v>
      </c>
      <c r="AL1352" s="27" cm="1">
        <f t="array" ref="AL1352">INDEX(Archetypes!S$8:S$16,$G1352)</f>
        <v>1139</v>
      </c>
      <c r="AM1352" s="5">
        <f t="shared" si="245"/>
        <v>1039</v>
      </c>
      <c r="AN1352" s="5">
        <f t="shared" si="219"/>
        <v>4156</v>
      </c>
      <c r="AO1352" s="49">
        <f t="shared" si="220"/>
        <v>27910.903517637646</v>
      </c>
      <c r="AP1352" s="61" cm="1">
        <f t="array" ref="AP1352">INDEX(Archetypes!$K$8:$N$16,$G1352,$I$2+1+2*$H$2)</f>
        <v>14065</v>
      </c>
      <c r="AQ1352" s="41" cm="1">
        <f t="array" ref="AQ1352">INDEX(Archetypes!$O$8:$P$16,$G1352,$AB$2)</f>
        <v>50</v>
      </c>
      <c r="AR1352" s="4">
        <f t="shared" si="221"/>
        <v>12.348800000000001</v>
      </c>
      <c r="AS1352" s="5">
        <f t="shared" si="222"/>
        <v>1234.8800000000001</v>
      </c>
      <c r="AT1352" s="8">
        <f t="shared" si="223"/>
        <v>908</v>
      </c>
      <c r="AU1352">
        <f t="shared" si="224"/>
        <v>1</v>
      </c>
      <c r="AV1352" s="49">
        <f t="shared" si="225"/>
        <v>4939.5200000000004</v>
      </c>
      <c r="AW1352" s="49">
        <f t="shared" si="226"/>
        <v>0</v>
      </c>
      <c r="AX1352" s="61">
        <f t="shared" si="227"/>
        <v>2732.408036902616</v>
      </c>
      <c r="AY1352" s="27" cm="1">
        <f t="array" ref="AY1352">INDEX(Archetypes!T$8:T$16,$G1352)</f>
        <v>1012</v>
      </c>
      <c r="AZ1352" s="27" cm="1">
        <f t="array" ref="AZ1352">INDEX(Archetypes!U$8:U$16,$G1352)</f>
        <v>1497</v>
      </c>
      <c r="BA1352" s="27" cm="1">
        <f t="array" ref="BA1352">INDEX(Archetypes!V$8:V$16,$G1352)</f>
        <v>1668</v>
      </c>
      <c r="BB1352" s="5">
        <f t="shared" si="246"/>
        <v>1497</v>
      </c>
      <c r="BC1352" s="5">
        <f t="shared" si="228"/>
        <v>5988</v>
      </c>
      <c r="BD1352" s="60">
        <f t="shared" si="229"/>
        <v>27724.928036902616</v>
      </c>
      <c r="BE1352" s="28">
        <f t="shared" si="230"/>
        <v>-185.97548073502912</v>
      </c>
      <c r="BF1352" s="75">
        <f t="shared" si="231"/>
        <v>2.4638414209200001</v>
      </c>
      <c r="BG1352" s="75">
        <f t="shared" si="232"/>
        <v>8.4988799999999998</v>
      </c>
      <c r="BH1352" s="11">
        <f t="shared" si="248"/>
        <v>23151.043153681007</v>
      </c>
      <c r="BI1352" s="95">
        <f t="shared" si="249"/>
        <v>4</v>
      </c>
      <c r="BJ1352" t="b">
        <f t="shared" si="250"/>
        <v>0</v>
      </c>
      <c r="BK1352" s="43">
        <v>-6220.945151369524</v>
      </c>
      <c r="BL1352" s="37">
        <f t="shared" si="233"/>
        <v>6034.9696706344948</v>
      </c>
    </row>
    <row r="1353" spans="1:64" x14ac:dyDescent="0.35">
      <c r="A1353" s="3">
        <v>10000</v>
      </c>
      <c r="D1353" s="6">
        <v>105</v>
      </c>
      <c r="E1353" s="6"/>
      <c r="F1353" s="6">
        <f t="shared" si="206"/>
        <v>175</v>
      </c>
      <c r="G1353" s="7">
        <v>7</v>
      </c>
      <c r="H1353" s="79" cm="1">
        <f t="array" ref="H1353">INDEX(Archetypes!$F$8:$F$16,$G1353)</f>
        <v>262.60000000000002</v>
      </c>
      <c r="I1353" s="7">
        <f t="shared" si="207"/>
        <v>1</v>
      </c>
      <c r="J1353" s="27" cm="1">
        <f t="array" ref="J1353">INDEX(Archetypes!$G$8:$H$16,$G1353,($H$2+1))+$N$2</f>
        <v>22881</v>
      </c>
      <c r="K1353" s="41" cm="1">
        <f t="array" ref="K1353">INDEX(Archetypes!$J$8:$J$16,$G1353)</f>
        <v>3.2349999999999999</v>
      </c>
      <c r="L1353" s="24" cm="1">
        <f t="array" ref="L1353">INDEX(Archetypes!$I$8:$I$16,$G1353)</f>
        <v>81.644444444444446</v>
      </c>
      <c r="M1353" s="41">
        <f t="shared" si="234"/>
        <v>32.457000000000001</v>
      </c>
      <c r="N1353" s="84">
        <f t="shared" si="208"/>
        <v>0.39754082743603703</v>
      </c>
      <c r="O1353" s="41">
        <f t="shared" si="209"/>
        <v>32.457000000000001</v>
      </c>
      <c r="P1353" s="64">
        <f t="shared" si="247"/>
        <v>4.6367142857142856</v>
      </c>
      <c r="Q1353" s="80">
        <f t="shared" si="235"/>
        <v>4.6367142857142856</v>
      </c>
      <c r="R1353" s="80">
        <f t="shared" si="236"/>
        <v>0</v>
      </c>
      <c r="S1353" s="64">
        <f t="shared" si="237"/>
        <v>32.457000000000001</v>
      </c>
      <c r="T1353" s="64">
        <f t="shared" si="210"/>
        <v>0</v>
      </c>
      <c r="U1353" s="64">
        <f t="shared" si="238"/>
        <v>0</v>
      </c>
      <c r="V1353" s="80">
        <f t="shared" si="239"/>
        <v>1</v>
      </c>
      <c r="W1353" s="80">
        <f t="shared" si="240"/>
        <v>0</v>
      </c>
      <c r="X1353" s="80">
        <f t="shared" si="241"/>
        <v>0</v>
      </c>
      <c r="Y1353" s="4">
        <f t="shared" si="211"/>
        <v>13.01</v>
      </c>
      <c r="Z1353" s="4">
        <f t="shared" si="212"/>
        <v>4.0216383307573418</v>
      </c>
      <c r="AA1353" s="64">
        <f t="shared" si="242"/>
        <v>3091.19</v>
      </c>
      <c r="AB1353" s="81">
        <f t="shared" si="243"/>
        <v>402.16381899999999</v>
      </c>
      <c r="AC1353">
        <f t="shared" si="244"/>
        <v>1.0000000350000011</v>
      </c>
      <c r="AD1353" s="49">
        <f t="shared" si="213"/>
        <v>1608.655276</v>
      </c>
      <c r="AE1353" s="3">
        <f t="shared" si="214"/>
        <v>40000</v>
      </c>
      <c r="AF1353" s="3">
        <f t="shared" si="215"/>
        <v>100000</v>
      </c>
      <c r="AG1353" s="2">
        <f t="shared" si="216"/>
        <v>0</v>
      </c>
      <c r="AH1353" s="49">
        <f t="shared" si="217"/>
        <v>0</v>
      </c>
      <c r="AI1353" s="49">
        <f t="shared" si="218"/>
        <v>4445.0926620951841</v>
      </c>
      <c r="AJ1353" s="27" cm="1">
        <f t="array" ref="AJ1353">INDEX(Archetypes!Q$8:Q$16,$G1353)</f>
        <v>1022</v>
      </c>
      <c r="AK1353" s="27" cm="1">
        <f t="array" ref="AK1353">INDEX(Archetypes!R$8:R$16,$G1353)</f>
        <v>1039</v>
      </c>
      <c r="AL1353" s="27" cm="1">
        <f t="array" ref="AL1353">INDEX(Archetypes!S$8:S$16,$G1353)</f>
        <v>1139</v>
      </c>
      <c r="AM1353" s="5">
        <f t="shared" si="245"/>
        <v>1039</v>
      </c>
      <c r="AN1353" s="5">
        <f t="shared" si="219"/>
        <v>4156</v>
      </c>
      <c r="AO1353" s="49">
        <f t="shared" si="220"/>
        <v>33090.747938095185</v>
      </c>
      <c r="AP1353" s="61" cm="1">
        <f t="array" ref="AP1353">INDEX(Archetypes!$K$8:$N$16,$G1353,$I$2+1+2*$H$2)</f>
        <v>17505</v>
      </c>
      <c r="AQ1353" s="41" cm="1">
        <f t="array" ref="AQ1353">INDEX(Archetypes!$O$8:$P$16,$G1353,$AB$2)</f>
        <v>50</v>
      </c>
      <c r="AR1353" s="4">
        <f t="shared" si="221"/>
        <v>12.348800000000001</v>
      </c>
      <c r="AS1353" s="5">
        <f t="shared" si="222"/>
        <v>1234.8800000000001</v>
      </c>
      <c r="AT1353" s="8">
        <f t="shared" si="223"/>
        <v>908</v>
      </c>
      <c r="AU1353">
        <f t="shared" si="224"/>
        <v>1</v>
      </c>
      <c r="AV1353" s="49">
        <f t="shared" si="225"/>
        <v>4939.5200000000004</v>
      </c>
      <c r="AW1353" s="49">
        <f t="shared" si="226"/>
        <v>0</v>
      </c>
      <c r="AX1353" s="61">
        <f t="shared" si="227"/>
        <v>3400.6969559886452</v>
      </c>
      <c r="AY1353" s="27" cm="1">
        <f t="array" ref="AY1353">INDEX(Archetypes!T$8:T$16,$G1353)</f>
        <v>1012</v>
      </c>
      <c r="AZ1353" s="27" cm="1">
        <f t="array" ref="AZ1353">INDEX(Archetypes!U$8:U$16,$G1353)</f>
        <v>1497</v>
      </c>
      <c r="BA1353" s="27" cm="1">
        <f t="array" ref="BA1353">INDEX(Archetypes!V$8:V$16,$G1353)</f>
        <v>1668</v>
      </c>
      <c r="BB1353" s="5">
        <f t="shared" si="246"/>
        <v>1497</v>
      </c>
      <c r="BC1353" s="5">
        <f t="shared" si="228"/>
        <v>5988</v>
      </c>
      <c r="BD1353" s="60">
        <f t="shared" si="229"/>
        <v>31833.216955988646</v>
      </c>
      <c r="BE1353" s="28">
        <f t="shared" si="230"/>
        <v>-1257.5309821065384</v>
      </c>
      <c r="BF1353" s="75">
        <f t="shared" si="231"/>
        <v>2.5339102668</v>
      </c>
      <c r="BG1353" s="75">
        <f t="shared" si="232"/>
        <v>8.4988799999999998</v>
      </c>
      <c r="BH1353" s="11">
        <f t="shared" si="248"/>
        <v>23151.043153681007</v>
      </c>
      <c r="BI1353" s="95">
        <f t="shared" si="249"/>
        <v>4</v>
      </c>
      <c r="BJ1353" t="b">
        <f t="shared" si="250"/>
        <v>0</v>
      </c>
      <c r="BK1353" s="43">
        <v>-10045.418962625976</v>
      </c>
      <c r="BL1353" s="37">
        <f t="shared" si="233"/>
        <v>8787.8879805194374</v>
      </c>
    </row>
    <row r="1354" spans="1:64" x14ac:dyDescent="0.35">
      <c r="A1354" s="3">
        <v>10000</v>
      </c>
      <c r="D1354" s="6">
        <v>105</v>
      </c>
      <c r="E1354" s="6"/>
      <c r="F1354" s="6">
        <f t="shared" si="206"/>
        <v>175</v>
      </c>
      <c r="G1354" s="7">
        <v>8</v>
      </c>
      <c r="H1354" s="79" cm="1">
        <f t="array" ref="H1354">INDEX(Archetypes!$F$8:$F$16,$G1354)</f>
        <v>285.8</v>
      </c>
      <c r="I1354" s="7">
        <f t="shared" si="207"/>
        <v>1</v>
      </c>
      <c r="J1354" s="27" cm="1">
        <f t="array" ref="J1354">INDEX(Archetypes!$G$8:$H$16,$G1354,($H$2+1))+$N$2</f>
        <v>26124</v>
      </c>
      <c r="K1354" s="41" cm="1">
        <f t="array" ref="K1354">INDEX(Archetypes!$J$8:$J$16,$G1354)</f>
        <v>3.2210000000000001</v>
      </c>
      <c r="L1354" s="24" cm="1">
        <f t="array" ref="L1354">INDEX(Archetypes!$I$8:$I$16,$G1354)</f>
        <v>90.076000000000008</v>
      </c>
      <c r="M1354" s="41">
        <f t="shared" si="234"/>
        <v>32.598999999999997</v>
      </c>
      <c r="N1354" s="84">
        <f t="shared" si="208"/>
        <v>0.36190550202051597</v>
      </c>
      <c r="O1354" s="41">
        <f t="shared" si="209"/>
        <v>32.598999999999997</v>
      </c>
      <c r="P1354" s="64">
        <f t="shared" si="247"/>
        <v>4.6569999999999991</v>
      </c>
      <c r="Q1354" s="80">
        <f t="shared" si="235"/>
        <v>4.6569999999999991</v>
      </c>
      <c r="R1354" s="80">
        <f t="shared" si="236"/>
        <v>0</v>
      </c>
      <c r="S1354" s="64">
        <f t="shared" si="237"/>
        <v>32.598999999999997</v>
      </c>
      <c r="T1354" s="64">
        <f t="shared" si="210"/>
        <v>0</v>
      </c>
      <c r="U1354" s="64">
        <f t="shared" si="238"/>
        <v>0</v>
      </c>
      <c r="V1354" s="80">
        <f t="shared" si="239"/>
        <v>1</v>
      </c>
      <c r="W1354" s="80">
        <f t="shared" si="240"/>
        <v>0</v>
      </c>
      <c r="X1354" s="80">
        <f t="shared" si="241"/>
        <v>0</v>
      </c>
      <c r="Y1354" s="4">
        <f t="shared" si="211"/>
        <v>13.01</v>
      </c>
      <c r="Z1354" s="4">
        <f t="shared" si="212"/>
        <v>4.0391182862465067</v>
      </c>
      <c r="AA1354" s="64">
        <f t="shared" si="242"/>
        <v>3104.6260000000002</v>
      </c>
      <c r="AB1354" s="81">
        <f t="shared" si="243"/>
        <v>403.9118426</v>
      </c>
      <c r="AC1354">
        <f t="shared" si="244"/>
        <v>0.99999996540000102</v>
      </c>
      <c r="AD1354" s="49">
        <f t="shared" si="213"/>
        <v>1615.6473704</v>
      </c>
      <c r="AE1354" s="3">
        <f t="shared" si="214"/>
        <v>40000</v>
      </c>
      <c r="AF1354" s="3">
        <f t="shared" si="215"/>
        <v>100000</v>
      </c>
      <c r="AG1354" s="2">
        <f t="shared" si="216"/>
        <v>0</v>
      </c>
      <c r="AH1354" s="49">
        <f t="shared" si="217"/>
        <v>0</v>
      </c>
      <c r="AI1354" s="49">
        <f t="shared" si="218"/>
        <v>5075.110384361461</v>
      </c>
      <c r="AJ1354" s="27" cm="1">
        <f t="array" ref="AJ1354">INDEX(Archetypes!Q$8:Q$16,$G1354)</f>
        <v>1022</v>
      </c>
      <c r="AK1354" s="27" cm="1">
        <f t="array" ref="AK1354">INDEX(Archetypes!R$8:R$16,$G1354)</f>
        <v>1039</v>
      </c>
      <c r="AL1354" s="27" cm="1">
        <f t="array" ref="AL1354">INDEX(Archetypes!S$8:S$16,$G1354)</f>
        <v>1139</v>
      </c>
      <c r="AM1354" s="5">
        <f t="shared" si="245"/>
        <v>1039</v>
      </c>
      <c r="AN1354" s="5">
        <f t="shared" si="219"/>
        <v>4156</v>
      </c>
      <c r="AO1354" s="49">
        <f t="shared" si="220"/>
        <v>36970.757754761464</v>
      </c>
      <c r="AP1354" s="61" cm="1">
        <f t="array" ref="AP1354">INDEX(Archetypes!$K$8:$N$16,$G1354,$I$2+1+2*$H$2)</f>
        <v>20099</v>
      </c>
      <c r="AQ1354" s="41" cm="1">
        <f t="array" ref="AQ1354">INDEX(Archetypes!$O$8:$P$16,$G1354,$AB$2)</f>
        <v>50</v>
      </c>
      <c r="AR1354" s="4">
        <f t="shared" si="221"/>
        <v>12.348800000000001</v>
      </c>
      <c r="AS1354" s="5">
        <f t="shared" si="222"/>
        <v>1234.8800000000001</v>
      </c>
      <c r="AT1354" s="8">
        <f t="shared" si="223"/>
        <v>908</v>
      </c>
      <c r="AU1354">
        <f t="shared" si="224"/>
        <v>1</v>
      </c>
      <c r="AV1354" s="49">
        <f t="shared" si="225"/>
        <v>4939.5200000000004</v>
      </c>
      <c r="AW1354" s="49">
        <f t="shared" si="226"/>
        <v>0</v>
      </c>
      <c r="AX1354" s="61">
        <f t="shared" si="227"/>
        <v>3904.6334257878193</v>
      </c>
      <c r="AY1354" s="27" cm="1">
        <f t="array" ref="AY1354">INDEX(Archetypes!T$8:T$16,$G1354)</f>
        <v>1012</v>
      </c>
      <c r="AZ1354" s="27" cm="1">
        <f t="array" ref="AZ1354">INDEX(Archetypes!U$8:U$16,$G1354)</f>
        <v>1497</v>
      </c>
      <c r="BA1354" s="27" cm="1">
        <f t="array" ref="BA1354">INDEX(Archetypes!V$8:V$16,$G1354)</f>
        <v>1668</v>
      </c>
      <c r="BB1354" s="5">
        <f t="shared" si="246"/>
        <v>1497</v>
      </c>
      <c r="BC1354" s="5">
        <f t="shared" si="228"/>
        <v>5988</v>
      </c>
      <c r="BD1354" s="60">
        <f t="shared" si="229"/>
        <v>34931.153425787823</v>
      </c>
      <c r="BE1354" s="28">
        <f t="shared" si="230"/>
        <v>-2039.6043289736408</v>
      </c>
      <c r="BF1354" s="75">
        <f t="shared" si="231"/>
        <v>2.5449240247200002</v>
      </c>
      <c r="BG1354" s="75">
        <f t="shared" si="232"/>
        <v>8.4988799999999998</v>
      </c>
      <c r="BH1354" s="11">
        <f t="shared" si="248"/>
        <v>23151.043153681007</v>
      </c>
      <c r="BI1354" s="95">
        <f t="shared" si="249"/>
        <v>4</v>
      </c>
      <c r="BJ1354" t="b">
        <f t="shared" si="250"/>
        <v>0</v>
      </c>
      <c r="BK1354" s="43">
        <v>-12875.716126465268</v>
      </c>
      <c r="BL1354" s="37">
        <f t="shared" si="233"/>
        <v>10836.111797491627</v>
      </c>
    </row>
    <row r="1355" spans="1:64" x14ac:dyDescent="0.35">
      <c r="A1355" s="3">
        <v>10000</v>
      </c>
      <c r="D1355" s="6">
        <v>105</v>
      </c>
      <c r="E1355" s="6"/>
      <c r="F1355" s="6">
        <f t="shared" si="206"/>
        <v>175</v>
      </c>
      <c r="G1355" s="7">
        <v>9</v>
      </c>
      <c r="H1355" s="79" cm="1">
        <f t="array" ref="H1355">INDEX(Archetypes!$F$8:$F$16,$G1355)</f>
        <v>312.60000000000002</v>
      </c>
      <c r="I1355" s="7">
        <f t="shared" si="207"/>
        <v>1</v>
      </c>
      <c r="J1355" s="27" cm="1">
        <f t="array" ref="J1355">INDEX(Archetypes!$G$8:$H$16,$G1355,($H$2+1))+$N$2</f>
        <v>27151</v>
      </c>
      <c r="K1355" s="41" cm="1">
        <f t="array" ref="K1355">INDEX(Archetypes!$J$8:$J$16,$G1355)</f>
        <v>3.1960000000000002</v>
      </c>
      <c r="L1355" s="24" cm="1">
        <f t="array" ref="L1355">INDEX(Archetypes!$I$8:$I$16,$G1355)</f>
        <v>98.868750000000006</v>
      </c>
      <c r="M1355" s="41">
        <f t="shared" si="234"/>
        <v>32.853999999999999</v>
      </c>
      <c r="N1355" s="84">
        <f t="shared" si="208"/>
        <v>0.3322991339528415</v>
      </c>
      <c r="O1355" s="41">
        <f t="shared" si="209"/>
        <v>32.853999999999999</v>
      </c>
      <c r="P1355" s="64">
        <f t="shared" si="247"/>
        <v>4.6934285714285711</v>
      </c>
      <c r="Q1355" s="80">
        <f t="shared" si="235"/>
        <v>4.6934285714285711</v>
      </c>
      <c r="R1355" s="80">
        <f t="shared" si="236"/>
        <v>0</v>
      </c>
      <c r="S1355" s="64">
        <f t="shared" si="237"/>
        <v>32.853999999999999</v>
      </c>
      <c r="T1355" s="64">
        <f t="shared" si="210"/>
        <v>0</v>
      </c>
      <c r="U1355" s="64">
        <f t="shared" si="238"/>
        <v>0</v>
      </c>
      <c r="V1355" s="80">
        <f t="shared" si="239"/>
        <v>1</v>
      </c>
      <c r="W1355" s="80">
        <f t="shared" si="240"/>
        <v>0</v>
      </c>
      <c r="X1355" s="80">
        <f t="shared" si="241"/>
        <v>0</v>
      </c>
      <c r="Y1355" s="4">
        <f t="shared" si="211"/>
        <v>13.01</v>
      </c>
      <c r="Z1355" s="4">
        <f t="shared" si="212"/>
        <v>4.0707133917396741</v>
      </c>
      <c r="AA1355" s="64">
        <f t="shared" si="242"/>
        <v>3128.9110000000001</v>
      </c>
      <c r="AB1355" s="81">
        <f t="shared" si="243"/>
        <v>407.07132109999998</v>
      </c>
      <c r="AC1355">
        <f t="shared" si="244"/>
        <v>1.0000000444000019</v>
      </c>
      <c r="AD1355" s="49">
        <f t="shared" si="213"/>
        <v>1628.2852843999999</v>
      </c>
      <c r="AE1355" s="3">
        <f t="shared" si="214"/>
        <v>40000</v>
      </c>
      <c r="AF1355" s="3">
        <f t="shared" si="215"/>
        <v>100000</v>
      </c>
      <c r="AG1355" s="2">
        <f t="shared" si="216"/>
        <v>0</v>
      </c>
      <c r="AH1355" s="49">
        <f t="shared" si="217"/>
        <v>0</v>
      </c>
      <c r="AI1355" s="49">
        <f t="shared" si="218"/>
        <v>5274.6257099141794</v>
      </c>
      <c r="AJ1355" s="27" cm="1">
        <f t="array" ref="AJ1355">INDEX(Archetypes!Q$8:Q$16,$G1355)</f>
        <v>1022</v>
      </c>
      <c r="AK1355" s="27" cm="1">
        <f t="array" ref="AK1355">INDEX(Archetypes!R$8:R$16,$G1355)</f>
        <v>1039</v>
      </c>
      <c r="AL1355" s="27" cm="1">
        <f t="array" ref="AL1355">INDEX(Archetypes!S$8:S$16,$G1355)</f>
        <v>1139</v>
      </c>
      <c r="AM1355" s="5">
        <f t="shared" si="245"/>
        <v>1039</v>
      </c>
      <c r="AN1355" s="5">
        <f t="shared" si="219"/>
        <v>4156</v>
      </c>
      <c r="AO1355" s="49">
        <f t="shared" si="220"/>
        <v>38209.910994314181</v>
      </c>
      <c r="AP1355" s="61" cm="1">
        <f t="array" ref="AP1355">INDEX(Archetypes!$K$8:$N$16,$G1355,$I$2+1+2*$H$2)</f>
        <v>20920</v>
      </c>
      <c r="AQ1355" s="41" cm="1">
        <f t="array" ref="AQ1355">INDEX(Archetypes!$O$8:$P$16,$G1355,$AB$2)</f>
        <v>50</v>
      </c>
      <c r="AR1355" s="4">
        <f t="shared" si="221"/>
        <v>12.348800000000001</v>
      </c>
      <c r="AS1355" s="5">
        <f t="shared" si="222"/>
        <v>1234.8800000000001</v>
      </c>
      <c r="AT1355" s="8">
        <f t="shared" si="223"/>
        <v>908</v>
      </c>
      <c r="AU1355">
        <f t="shared" si="224"/>
        <v>1</v>
      </c>
      <c r="AV1355" s="49">
        <f t="shared" si="225"/>
        <v>4939.5200000000004</v>
      </c>
      <c r="AW1355" s="49">
        <f t="shared" si="226"/>
        <v>0</v>
      </c>
      <c r="AX1355" s="61">
        <f t="shared" si="227"/>
        <v>4064.1291242092234</v>
      </c>
      <c r="AY1355" s="27" cm="1">
        <f t="array" ref="AY1355">INDEX(Archetypes!T$8:T$16,$G1355)</f>
        <v>1012</v>
      </c>
      <c r="AZ1355" s="27" cm="1">
        <f t="array" ref="AZ1355">INDEX(Archetypes!U$8:U$16,$G1355)</f>
        <v>1497</v>
      </c>
      <c r="BA1355" s="27" cm="1">
        <f t="array" ref="BA1355">INDEX(Archetypes!V$8:V$16,$G1355)</f>
        <v>1668</v>
      </c>
      <c r="BB1355" s="5">
        <f t="shared" si="246"/>
        <v>1497</v>
      </c>
      <c r="BC1355" s="5">
        <f t="shared" si="228"/>
        <v>5988</v>
      </c>
      <c r="BD1355" s="60">
        <f t="shared" si="229"/>
        <v>35911.649124209223</v>
      </c>
      <c r="BE1355" s="28">
        <f t="shared" si="230"/>
        <v>-2298.2618701049578</v>
      </c>
      <c r="BF1355" s="75">
        <f t="shared" si="231"/>
        <v>2.5648309249200003</v>
      </c>
      <c r="BG1355" s="75">
        <f t="shared" si="232"/>
        <v>8.4988799999999998</v>
      </c>
      <c r="BH1355" s="11">
        <f t="shared" si="248"/>
        <v>23151.043153681007</v>
      </c>
      <c r="BI1355" s="95">
        <f t="shared" si="249"/>
        <v>4</v>
      </c>
      <c r="BJ1355" t="b">
        <f t="shared" si="250"/>
        <v>0</v>
      </c>
      <c r="BK1355" s="43">
        <v>-13792.869923767212</v>
      </c>
      <c r="BL1355" s="37">
        <f t="shared" si="233"/>
        <v>11494.608053662254</v>
      </c>
    </row>
    <row r="1356" spans="1:64" x14ac:dyDescent="0.35">
      <c r="A1356" s="3">
        <v>10000</v>
      </c>
      <c r="D1356" s="6">
        <v>120</v>
      </c>
      <c r="E1356" s="6"/>
      <c r="F1356" s="6">
        <f t="shared" si="206"/>
        <v>200</v>
      </c>
      <c r="G1356" s="7">
        <v>5</v>
      </c>
      <c r="H1356" s="79" cm="1">
        <f t="array" ref="H1356">INDEX(Archetypes!$F$8:$F$16,$G1356)</f>
        <v>213.7</v>
      </c>
      <c r="I1356" s="7">
        <f t="shared" si="207"/>
        <v>1</v>
      </c>
      <c r="J1356" s="27" cm="1">
        <f t="array" ref="J1356">INDEX(Archetypes!$G$8:$H$16,$G1356,($H$2+1))+$N$2</f>
        <v>16092</v>
      </c>
      <c r="K1356" s="41" cm="1">
        <f t="array" ref="K1356">INDEX(Archetypes!$J$8:$J$16,$G1356)</f>
        <v>3.3130000000000002</v>
      </c>
      <c r="L1356" s="24" cm="1">
        <f t="array" ref="L1356">INDEX(Archetypes!$I$8:$I$16,$G1356)</f>
        <v>65.243478260869566</v>
      </c>
      <c r="M1356" s="41">
        <f t="shared" si="234"/>
        <v>36.220999999999997</v>
      </c>
      <c r="N1356" s="84">
        <f t="shared" si="208"/>
        <v>0.55516660002665597</v>
      </c>
      <c r="O1356" s="41">
        <f t="shared" si="209"/>
        <v>36.220999999999997</v>
      </c>
      <c r="P1356" s="64">
        <f t="shared" si="247"/>
        <v>5.1744285714285709</v>
      </c>
      <c r="Q1356" s="80">
        <f t="shared" si="235"/>
        <v>5.1744285714285709</v>
      </c>
      <c r="R1356" s="80">
        <f t="shared" si="236"/>
        <v>0</v>
      </c>
      <c r="S1356" s="64">
        <f t="shared" si="237"/>
        <v>36.220999999999997</v>
      </c>
      <c r="T1356" s="64">
        <f t="shared" si="210"/>
        <v>0</v>
      </c>
      <c r="U1356" s="64">
        <f t="shared" si="238"/>
        <v>0</v>
      </c>
      <c r="V1356" s="80">
        <f t="shared" si="239"/>
        <v>1</v>
      </c>
      <c r="W1356" s="80">
        <f t="shared" si="240"/>
        <v>0</v>
      </c>
      <c r="X1356" s="80">
        <f t="shared" si="241"/>
        <v>0</v>
      </c>
      <c r="Y1356" s="4">
        <f t="shared" si="211"/>
        <v>13.01</v>
      </c>
      <c r="Z1356" s="4">
        <f t="shared" si="212"/>
        <v>3.9269544219740413</v>
      </c>
      <c r="AA1356" s="64">
        <f t="shared" si="242"/>
        <v>3018.4119999999998</v>
      </c>
      <c r="AB1356" s="81">
        <f t="shared" si="243"/>
        <v>392.69540119999999</v>
      </c>
      <c r="AC1356">
        <f t="shared" si="244"/>
        <v>1.0000001044000109</v>
      </c>
      <c r="AD1356" s="49">
        <f t="shared" si="213"/>
        <v>1570.7816048</v>
      </c>
      <c r="AE1356" s="3">
        <f t="shared" si="214"/>
        <v>40000</v>
      </c>
      <c r="AF1356" s="3">
        <f t="shared" si="215"/>
        <v>100000</v>
      </c>
      <c r="AG1356" s="2">
        <f t="shared" si="216"/>
        <v>0</v>
      </c>
      <c r="AH1356" s="49">
        <f t="shared" si="217"/>
        <v>0</v>
      </c>
      <c r="AI1356" s="49">
        <f t="shared" si="218"/>
        <v>3126.1933970733662</v>
      </c>
      <c r="AJ1356" s="27" cm="1">
        <f t="array" ref="AJ1356">INDEX(Archetypes!Q$8:Q$16,$G1356)</f>
        <v>1022</v>
      </c>
      <c r="AK1356" s="27" cm="1">
        <f t="array" ref="AK1356">INDEX(Archetypes!R$8:R$16,$G1356)</f>
        <v>1039</v>
      </c>
      <c r="AL1356" s="27" cm="1">
        <f t="array" ref="AL1356">INDEX(Archetypes!S$8:S$16,$G1356)</f>
        <v>1139</v>
      </c>
      <c r="AM1356" s="5">
        <f t="shared" si="245"/>
        <v>1039</v>
      </c>
      <c r="AN1356" s="5">
        <f t="shared" si="219"/>
        <v>4156</v>
      </c>
      <c r="AO1356" s="49">
        <f t="shared" si="220"/>
        <v>24944.975001873365</v>
      </c>
      <c r="AP1356" s="61" cm="1">
        <f t="array" ref="AP1356">INDEX(Archetypes!$K$8:$N$16,$G1356,$I$2+1+2*$H$2)</f>
        <v>12073</v>
      </c>
      <c r="AQ1356" s="41" cm="1">
        <f t="array" ref="AQ1356">INDEX(Archetypes!$O$8:$P$16,$G1356,$AB$2)</f>
        <v>50</v>
      </c>
      <c r="AR1356" s="4">
        <f t="shared" si="221"/>
        <v>12.348800000000001</v>
      </c>
      <c r="AS1356" s="5">
        <f t="shared" si="222"/>
        <v>1234.8800000000001</v>
      </c>
      <c r="AT1356" s="8">
        <f t="shared" si="223"/>
        <v>908</v>
      </c>
      <c r="AU1356">
        <f t="shared" si="224"/>
        <v>1</v>
      </c>
      <c r="AV1356" s="49">
        <f t="shared" si="225"/>
        <v>4939.5200000000004</v>
      </c>
      <c r="AW1356" s="49">
        <f t="shared" si="226"/>
        <v>0</v>
      </c>
      <c r="AX1356" s="61">
        <f t="shared" si="227"/>
        <v>2345.4221279434969</v>
      </c>
      <c r="AY1356" s="27" cm="1">
        <f t="array" ref="AY1356">INDEX(Archetypes!T$8:T$16,$G1356)</f>
        <v>1012</v>
      </c>
      <c r="AZ1356" s="27" cm="1">
        <f t="array" ref="AZ1356">INDEX(Archetypes!U$8:U$16,$G1356)</f>
        <v>1497</v>
      </c>
      <c r="BA1356" s="27" cm="1">
        <f t="array" ref="BA1356">INDEX(Archetypes!V$8:V$16,$G1356)</f>
        <v>1668</v>
      </c>
      <c r="BB1356" s="5">
        <f t="shared" si="246"/>
        <v>1497</v>
      </c>
      <c r="BC1356" s="5">
        <f t="shared" si="228"/>
        <v>5988</v>
      </c>
      <c r="BD1356" s="60">
        <f t="shared" si="229"/>
        <v>25345.942127943497</v>
      </c>
      <c r="BE1356" s="28">
        <f t="shared" si="230"/>
        <v>400.96712607013251</v>
      </c>
      <c r="BF1356" s="75">
        <f t="shared" si="231"/>
        <v>2.4742526846399997</v>
      </c>
      <c r="BG1356" s="75">
        <f t="shared" si="232"/>
        <v>8.4988799999999998</v>
      </c>
      <c r="BH1356" s="11">
        <f t="shared" si="248"/>
        <v>24944.975001873365</v>
      </c>
      <c r="BI1356" s="95">
        <f t="shared" si="249"/>
        <v>5</v>
      </c>
      <c r="BJ1356" t="b">
        <f t="shared" si="250"/>
        <v>1</v>
      </c>
      <c r="BK1356" s="43">
        <v>-4072.0773301097943</v>
      </c>
      <c r="BL1356" s="37">
        <f t="shared" si="233"/>
        <v>4473.0444561799268</v>
      </c>
    </row>
    <row r="1357" spans="1:64" x14ac:dyDescent="0.35">
      <c r="A1357" s="3">
        <v>10000</v>
      </c>
      <c r="D1357" s="6">
        <v>120</v>
      </c>
      <c r="E1357" s="6"/>
      <c r="F1357" s="6">
        <f t="shared" si="206"/>
        <v>200</v>
      </c>
      <c r="G1357" s="7">
        <v>6</v>
      </c>
      <c r="H1357" s="79" cm="1">
        <f t="array" ref="H1357">INDEX(Archetypes!$F$8:$F$16,$G1357)</f>
        <v>239.1</v>
      </c>
      <c r="I1357" s="7">
        <f t="shared" si="207"/>
        <v>1</v>
      </c>
      <c r="J1357" s="27" cm="1">
        <f t="array" ref="J1357">INDEX(Archetypes!$G$8:$H$16,$G1357,($H$2+1))+$N$2</f>
        <v>18581</v>
      </c>
      <c r="K1357" s="41" cm="1">
        <f t="array" ref="K1357">INDEX(Archetypes!$J$8:$J$16,$G1357)</f>
        <v>3.327</v>
      </c>
      <c r="L1357" s="24" cm="1">
        <f t="array" ref="L1357">INDEX(Archetypes!$I$8:$I$16,$G1357)</f>
        <v>72.380645161290317</v>
      </c>
      <c r="M1357" s="41">
        <f t="shared" si="234"/>
        <v>36.069000000000003</v>
      </c>
      <c r="N1357" s="84">
        <f t="shared" si="208"/>
        <v>0.49832382565291033</v>
      </c>
      <c r="O1357" s="41">
        <f t="shared" si="209"/>
        <v>36.069000000000003</v>
      </c>
      <c r="P1357" s="64">
        <f t="shared" si="247"/>
        <v>5.1527142857142865</v>
      </c>
      <c r="Q1357" s="80">
        <f t="shared" si="235"/>
        <v>5.1527142857142865</v>
      </c>
      <c r="R1357" s="80">
        <f t="shared" si="236"/>
        <v>0</v>
      </c>
      <c r="S1357" s="64">
        <f t="shared" si="237"/>
        <v>36.069000000000003</v>
      </c>
      <c r="T1357" s="64">
        <f t="shared" si="210"/>
        <v>0</v>
      </c>
      <c r="U1357" s="64">
        <f t="shared" si="238"/>
        <v>0</v>
      </c>
      <c r="V1357" s="80">
        <f t="shared" si="239"/>
        <v>1</v>
      </c>
      <c r="W1357" s="80">
        <f t="shared" si="240"/>
        <v>0</v>
      </c>
      <c r="X1357" s="80">
        <f t="shared" si="241"/>
        <v>0</v>
      </c>
      <c r="Y1357" s="4">
        <f t="shared" si="211"/>
        <v>13.01</v>
      </c>
      <c r="Z1357" s="4">
        <f t="shared" si="212"/>
        <v>3.910429816651638</v>
      </c>
      <c r="AA1357" s="64">
        <f t="shared" si="242"/>
        <v>3005.7109999999998</v>
      </c>
      <c r="AB1357" s="81">
        <f t="shared" si="243"/>
        <v>391.04300109999997</v>
      </c>
      <c r="AC1357">
        <f t="shared" si="244"/>
        <v>0.99999995030000266</v>
      </c>
      <c r="AD1357" s="49">
        <f t="shared" si="213"/>
        <v>1564.1720043999999</v>
      </c>
      <c r="AE1357" s="3">
        <f t="shared" si="214"/>
        <v>40000</v>
      </c>
      <c r="AF1357" s="3">
        <f t="shared" si="215"/>
        <v>100000</v>
      </c>
      <c r="AG1357" s="2">
        <f t="shared" si="216"/>
        <v>0</v>
      </c>
      <c r="AH1357" s="49">
        <f t="shared" si="217"/>
        <v>0</v>
      </c>
      <c r="AI1357" s="49">
        <f t="shared" si="218"/>
        <v>3609.7315132376475</v>
      </c>
      <c r="AJ1357" s="27" cm="1">
        <f t="array" ref="AJ1357">INDEX(Archetypes!Q$8:Q$16,$G1357)</f>
        <v>1022</v>
      </c>
      <c r="AK1357" s="27" cm="1">
        <f t="array" ref="AK1357">INDEX(Archetypes!R$8:R$16,$G1357)</f>
        <v>1039</v>
      </c>
      <c r="AL1357" s="27" cm="1">
        <f t="array" ref="AL1357">INDEX(Archetypes!S$8:S$16,$G1357)</f>
        <v>1139</v>
      </c>
      <c r="AM1357" s="5">
        <f t="shared" si="245"/>
        <v>1039</v>
      </c>
      <c r="AN1357" s="5">
        <f t="shared" si="219"/>
        <v>4156</v>
      </c>
      <c r="AO1357" s="49">
        <f t="shared" si="220"/>
        <v>27910.903517637646</v>
      </c>
      <c r="AP1357" s="61" cm="1">
        <f t="array" ref="AP1357">INDEX(Archetypes!$K$8:$N$16,$G1357,$I$2+1+2*$H$2)</f>
        <v>14065</v>
      </c>
      <c r="AQ1357" s="41" cm="1">
        <f t="array" ref="AQ1357">INDEX(Archetypes!$O$8:$P$16,$G1357,$AB$2)</f>
        <v>50</v>
      </c>
      <c r="AR1357" s="4">
        <f t="shared" si="221"/>
        <v>12.348800000000001</v>
      </c>
      <c r="AS1357" s="5">
        <f t="shared" si="222"/>
        <v>1234.8800000000001</v>
      </c>
      <c r="AT1357" s="8">
        <f t="shared" si="223"/>
        <v>908</v>
      </c>
      <c r="AU1357">
        <f t="shared" si="224"/>
        <v>1</v>
      </c>
      <c r="AV1357" s="49">
        <f t="shared" si="225"/>
        <v>4939.5200000000004</v>
      </c>
      <c r="AW1357" s="49">
        <f t="shared" si="226"/>
        <v>0</v>
      </c>
      <c r="AX1357" s="61">
        <f t="shared" si="227"/>
        <v>2732.408036902616</v>
      </c>
      <c r="AY1357" s="27" cm="1">
        <f t="array" ref="AY1357">INDEX(Archetypes!T$8:T$16,$G1357)</f>
        <v>1012</v>
      </c>
      <c r="AZ1357" s="27" cm="1">
        <f t="array" ref="AZ1357">INDEX(Archetypes!U$8:U$16,$G1357)</f>
        <v>1497</v>
      </c>
      <c r="BA1357" s="27" cm="1">
        <f t="array" ref="BA1357">INDEX(Archetypes!V$8:V$16,$G1357)</f>
        <v>1668</v>
      </c>
      <c r="BB1357" s="5">
        <f t="shared" si="246"/>
        <v>1497</v>
      </c>
      <c r="BC1357" s="5">
        <f t="shared" si="228"/>
        <v>5988</v>
      </c>
      <c r="BD1357" s="60">
        <f t="shared" si="229"/>
        <v>27724.928036902616</v>
      </c>
      <c r="BE1357" s="28">
        <f t="shared" si="230"/>
        <v>-185.97548073502912</v>
      </c>
      <c r="BF1357" s="75">
        <f t="shared" si="231"/>
        <v>2.4638414209200001</v>
      </c>
      <c r="BG1357" s="75">
        <f t="shared" si="232"/>
        <v>8.4988799999999998</v>
      </c>
      <c r="BH1357" s="11">
        <f t="shared" si="248"/>
        <v>24944.975001873365</v>
      </c>
      <c r="BI1357" s="95">
        <f t="shared" si="249"/>
        <v>5</v>
      </c>
      <c r="BJ1357" t="b">
        <f t="shared" si="250"/>
        <v>0</v>
      </c>
      <c r="BK1357" s="43">
        <v>-6220.945151369524</v>
      </c>
      <c r="BL1357" s="37">
        <f t="shared" si="233"/>
        <v>6034.9696706344948</v>
      </c>
    </row>
    <row r="1358" spans="1:64" x14ac:dyDescent="0.35">
      <c r="A1358" s="3">
        <v>10000</v>
      </c>
      <c r="D1358" s="6">
        <v>120</v>
      </c>
      <c r="E1358" s="6"/>
      <c r="F1358" s="6">
        <f t="shared" si="206"/>
        <v>200</v>
      </c>
      <c r="G1358" s="7">
        <v>7</v>
      </c>
      <c r="H1358" s="79" cm="1">
        <f t="array" ref="H1358">INDEX(Archetypes!$F$8:$F$16,$G1358)</f>
        <v>262.60000000000002</v>
      </c>
      <c r="I1358" s="7">
        <f t="shared" si="207"/>
        <v>1</v>
      </c>
      <c r="J1358" s="27" cm="1">
        <f t="array" ref="J1358">INDEX(Archetypes!$G$8:$H$16,$G1358,($H$2+1))+$N$2</f>
        <v>22881</v>
      </c>
      <c r="K1358" s="41" cm="1">
        <f t="array" ref="K1358">INDEX(Archetypes!$J$8:$J$16,$G1358)</f>
        <v>3.2349999999999999</v>
      </c>
      <c r="L1358" s="24" cm="1">
        <f t="array" ref="L1358">INDEX(Archetypes!$I$8:$I$16,$G1358)</f>
        <v>81.644444444444446</v>
      </c>
      <c r="M1358" s="41">
        <f t="shared" si="234"/>
        <v>37.094000000000001</v>
      </c>
      <c r="N1358" s="84">
        <f t="shared" si="208"/>
        <v>0.45433587370713119</v>
      </c>
      <c r="O1358" s="41">
        <f t="shared" si="209"/>
        <v>37.094000000000001</v>
      </c>
      <c r="P1358" s="64">
        <f t="shared" si="247"/>
        <v>5.2991428571428569</v>
      </c>
      <c r="Q1358" s="80">
        <f t="shared" si="235"/>
        <v>5.2991428571428569</v>
      </c>
      <c r="R1358" s="80">
        <f t="shared" si="236"/>
        <v>0</v>
      </c>
      <c r="S1358" s="64">
        <f t="shared" si="237"/>
        <v>37.094000000000001</v>
      </c>
      <c r="T1358" s="64">
        <f t="shared" si="210"/>
        <v>0</v>
      </c>
      <c r="U1358" s="64">
        <f t="shared" si="238"/>
        <v>0</v>
      </c>
      <c r="V1358" s="80">
        <f t="shared" si="239"/>
        <v>1</v>
      </c>
      <c r="W1358" s="80">
        <f t="shared" si="240"/>
        <v>0</v>
      </c>
      <c r="X1358" s="80">
        <f t="shared" si="241"/>
        <v>0</v>
      </c>
      <c r="Y1358" s="4">
        <f t="shared" si="211"/>
        <v>13.01</v>
      </c>
      <c r="Z1358" s="4">
        <f t="shared" si="212"/>
        <v>4.0216383307573418</v>
      </c>
      <c r="AA1358" s="64">
        <f t="shared" si="242"/>
        <v>3091.19</v>
      </c>
      <c r="AB1358" s="81">
        <f t="shared" si="243"/>
        <v>402.16381899999999</v>
      </c>
      <c r="AC1358">
        <f t="shared" si="244"/>
        <v>1.0000000350000011</v>
      </c>
      <c r="AD1358" s="49">
        <f t="shared" si="213"/>
        <v>1608.655276</v>
      </c>
      <c r="AE1358" s="3">
        <f t="shared" si="214"/>
        <v>40000</v>
      </c>
      <c r="AF1358" s="3">
        <f t="shared" si="215"/>
        <v>100000</v>
      </c>
      <c r="AG1358" s="2">
        <f t="shared" si="216"/>
        <v>0</v>
      </c>
      <c r="AH1358" s="49">
        <f t="shared" si="217"/>
        <v>0</v>
      </c>
      <c r="AI1358" s="49">
        <f t="shared" si="218"/>
        <v>4445.0926620951841</v>
      </c>
      <c r="AJ1358" s="27" cm="1">
        <f t="array" ref="AJ1358">INDEX(Archetypes!Q$8:Q$16,$G1358)</f>
        <v>1022</v>
      </c>
      <c r="AK1358" s="27" cm="1">
        <f t="array" ref="AK1358">INDEX(Archetypes!R$8:R$16,$G1358)</f>
        <v>1039</v>
      </c>
      <c r="AL1358" s="27" cm="1">
        <f t="array" ref="AL1358">INDEX(Archetypes!S$8:S$16,$G1358)</f>
        <v>1139</v>
      </c>
      <c r="AM1358" s="5">
        <f t="shared" si="245"/>
        <v>1039</v>
      </c>
      <c r="AN1358" s="5">
        <f t="shared" si="219"/>
        <v>4156</v>
      </c>
      <c r="AO1358" s="49">
        <f t="shared" si="220"/>
        <v>33090.747938095185</v>
      </c>
      <c r="AP1358" s="61" cm="1">
        <f t="array" ref="AP1358">INDEX(Archetypes!$K$8:$N$16,$G1358,$I$2+1+2*$H$2)</f>
        <v>17505</v>
      </c>
      <c r="AQ1358" s="41" cm="1">
        <f t="array" ref="AQ1358">INDEX(Archetypes!$O$8:$P$16,$G1358,$AB$2)</f>
        <v>50</v>
      </c>
      <c r="AR1358" s="4">
        <f t="shared" si="221"/>
        <v>12.348800000000001</v>
      </c>
      <c r="AS1358" s="5">
        <f t="shared" si="222"/>
        <v>1234.8800000000001</v>
      </c>
      <c r="AT1358" s="8">
        <f t="shared" si="223"/>
        <v>908</v>
      </c>
      <c r="AU1358">
        <f t="shared" si="224"/>
        <v>1</v>
      </c>
      <c r="AV1358" s="49">
        <f t="shared" si="225"/>
        <v>4939.5200000000004</v>
      </c>
      <c r="AW1358" s="49">
        <f t="shared" si="226"/>
        <v>0</v>
      </c>
      <c r="AX1358" s="61">
        <f t="shared" si="227"/>
        <v>3400.6969559886452</v>
      </c>
      <c r="AY1358" s="27" cm="1">
        <f t="array" ref="AY1358">INDEX(Archetypes!T$8:T$16,$G1358)</f>
        <v>1012</v>
      </c>
      <c r="AZ1358" s="27" cm="1">
        <f t="array" ref="AZ1358">INDEX(Archetypes!U$8:U$16,$G1358)</f>
        <v>1497</v>
      </c>
      <c r="BA1358" s="27" cm="1">
        <f t="array" ref="BA1358">INDEX(Archetypes!V$8:V$16,$G1358)</f>
        <v>1668</v>
      </c>
      <c r="BB1358" s="5">
        <f t="shared" si="246"/>
        <v>1497</v>
      </c>
      <c r="BC1358" s="5">
        <f t="shared" si="228"/>
        <v>5988</v>
      </c>
      <c r="BD1358" s="60">
        <f t="shared" si="229"/>
        <v>31833.216955988646</v>
      </c>
      <c r="BE1358" s="28">
        <f t="shared" si="230"/>
        <v>-1257.5309821065384</v>
      </c>
      <c r="BF1358" s="75">
        <f t="shared" si="231"/>
        <v>2.5339102668</v>
      </c>
      <c r="BG1358" s="75">
        <f t="shared" si="232"/>
        <v>8.4988799999999998</v>
      </c>
      <c r="BH1358" s="11">
        <f t="shared" si="248"/>
        <v>24944.975001873365</v>
      </c>
      <c r="BI1358" s="95">
        <f t="shared" si="249"/>
        <v>5</v>
      </c>
      <c r="BJ1358" t="b">
        <f t="shared" si="250"/>
        <v>0</v>
      </c>
      <c r="BK1358" s="43">
        <v>-10045.418962625976</v>
      </c>
      <c r="BL1358" s="37">
        <f t="shared" si="233"/>
        <v>8787.8879805194374</v>
      </c>
    </row>
    <row r="1359" spans="1:64" x14ac:dyDescent="0.35">
      <c r="A1359" s="3">
        <v>10000</v>
      </c>
      <c r="D1359" s="6">
        <v>120</v>
      </c>
      <c r="E1359" s="6"/>
      <c r="F1359" s="6">
        <f t="shared" si="206"/>
        <v>200</v>
      </c>
      <c r="G1359" s="7">
        <v>8</v>
      </c>
      <c r="H1359" s="79" cm="1">
        <f t="array" ref="H1359">INDEX(Archetypes!$F$8:$F$16,$G1359)</f>
        <v>285.8</v>
      </c>
      <c r="I1359" s="7">
        <f t="shared" si="207"/>
        <v>1</v>
      </c>
      <c r="J1359" s="27" cm="1">
        <f t="array" ref="J1359">INDEX(Archetypes!$G$8:$H$16,$G1359,($H$2+1))+$N$2</f>
        <v>26124</v>
      </c>
      <c r="K1359" s="41" cm="1">
        <f t="array" ref="K1359">INDEX(Archetypes!$J$8:$J$16,$G1359)</f>
        <v>3.2210000000000001</v>
      </c>
      <c r="L1359" s="24" cm="1">
        <f t="array" ref="L1359">INDEX(Archetypes!$I$8:$I$16,$G1359)</f>
        <v>90.076000000000008</v>
      </c>
      <c r="M1359" s="41">
        <f t="shared" si="234"/>
        <v>37.256</v>
      </c>
      <c r="N1359" s="84">
        <f t="shared" si="208"/>
        <v>0.41360628802344684</v>
      </c>
      <c r="O1359" s="41">
        <f t="shared" si="209"/>
        <v>37.256</v>
      </c>
      <c r="P1359" s="64">
        <f t="shared" si="247"/>
        <v>5.3222857142857141</v>
      </c>
      <c r="Q1359" s="80">
        <f t="shared" si="235"/>
        <v>5.3222857142857141</v>
      </c>
      <c r="R1359" s="80">
        <f t="shared" si="236"/>
        <v>0</v>
      </c>
      <c r="S1359" s="64">
        <f t="shared" si="237"/>
        <v>37.256</v>
      </c>
      <c r="T1359" s="64">
        <f t="shared" si="210"/>
        <v>0</v>
      </c>
      <c r="U1359" s="64">
        <f t="shared" si="238"/>
        <v>0</v>
      </c>
      <c r="V1359" s="80">
        <f t="shared" si="239"/>
        <v>1</v>
      </c>
      <c r="W1359" s="80">
        <f t="shared" si="240"/>
        <v>0</v>
      </c>
      <c r="X1359" s="80">
        <f t="shared" si="241"/>
        <v>0</v>
      </c>
      <c r="Y1359" s="4">
        <f t="shared" si="211"/>
        <v>13.01</v>
      </c>
      <c r="Z1359" s="4">
        <f t="shared" si="212"/>
        <v>4.0391182862465067</v>
      </c>
      <c r="AA1359" s="64">
        <f t="shared" si="242"/>
        <v>3104.6260000000002</v>
      </c>
      <c r="AB1359" s="81">
        <f t="shared" si="243"/>
        <v>403.9118426</v>
      </c>
      <c r="AC1359">
        <f t="shared" si="244"/>
        <v>0.99999996540000102</v>
      </c>
      <c r="AD1359" s="49">
        <f t="shared" si="213"/>
        <v>1615.6473704</v>
      </c>
      <c r="AE1359" s="3">
        <f t="shared" si="214"/>
        <v>40000</v>
      </c>
      <c r="AF1359" s="3">
        <f t="shared" si="215"/>
        <v>100000</v>
      </c>
      <c r="AG1359" s="2">
        <f t="shared" si="216"/>
        <v>0</v>
      </c>
      <c r="AH1359" s="49">
        <f t="shared" si="217"/>
        <v>0</v>
      </c>
      <c r="AI1359" s="49">
        <f t="shared" si="218"/>
        <v>5075.110384361461</v>
      </c>
      <c r="AJ1359" s="27" cm="1">
        <f t="array" ref="AJ1359">INDEX(Archetypes!Q$8:Q$16,$G1359)</f>
        <v>1022</v>
      </c>
      <c r="AK1359" s="27" cm="1">
        <f t="array" ref="AK1359">INDEX(Archetypes!R$8:R$16,$G1359)</f>
        <v>1039</v>
      </c>
      <c r="AL1359" s="27" cm="1">
        <f t="array" ref="AL1359">INDEX(Archetypes!S$8:S$16,$G1359)</f>
        <v>1139</v>
      </c>
      <c r="AM1359" s="5">
        <f t="shared" si="245"/>
        <v>1039</v>
      </c>
      <c r="AN1359" s="5">
        <f t="shared" si="219"/>
        <v>4156</v>
      </c>
      <c r="AO1359" s="49">
        <f t="shared" si="220"/>
        <v>36970.757754761464</v>
      </c>
      <c r="AP1359" s="61" cm="1">
        <f t="array" ref="AP1359">INDEX(Archetypes!$K$8:$N$16,$G1359,$I$2+1+2*$H$2)</f>
        <v>20099</v>
      </c>
      <c r="AQ1359" s="41" cm="1">
        <f t="array" ref="AQ1359">INDEX(Archetypes!$O$8:$P$16,$G1359,$AB$2)</f>
        <v>50</v>
      </c>
      <c r="AR1359" s="4">
        <f t="shared" si="221"/>
        <v>12.348800000000001</v>
      </c>
      <c r="AS1359" s="5">
        <f t="shared" si="222"/>
        <v>1234.8800000000001</v>
      </c>
      <c r="AT1359" s="8">
        <f t="shared" si="223"/>
        <v>908</v>
      </c>
      <c r="AU1359">
        <f t="shared" si="224"/>
        <v>1</v>
      </c>
      <c r="AV1359" s="49">
        <f t="shared" si="225"/>
        <v>4939.5200000000004</v>
      </c>
      <c r="AW1359" s="49">
        <f t="shared" si="226"/>
        <v>0</v>
      </c>
      <c r="AX1359" s="61">
        <f t="shared" si="227"/>
        <v>3904.6334257878193</v>
      </c>
      <c r="AY1359" s="27" cm="1">
        <f t="array" ref="AY1359">INDEX(Archetypes!T$8:T$16,$G1359)</f>
        <v>1012</v>
      </c>
      <c r="AZ1359" s="27" cm="1">
        <f t="array" ref="AZ1359">INDEX(Archetypes!U$8:U$16,$G1359)</f>
        <v>1497</v>
      </c>
      <c r="BA1359" s="27" cm="1">
        <f t="array" ref="BA1359">INDEX(Archetypes!V$8:V$16,$G1359)</f>
        <v>1668</v>
      </c>
      <c r="BB1359" s="5">
        <f t="shared" si="246"/>
        <v>1497</v>
      </c>
      <c r="BC1359" s="5">
        <f t="shared" si="228"/>
        <v>5988</v>
      </c>
      <c r="BD1359" s="60">
        <f t="shared" si="229"/>
        <v>34931.153425787823</v>
      </c>
      <c r="BE1359" s="28">
        <f t="shared" si="230"/>
        <v>-2039.6043289736408</v>
      </c>
      <c r="BF1359" s="75">
        <f t="shared" si="231"/>
        <v>2.5449240247200002</v>
      </c>
      <c r="BG1359" s="75">
        <f t="shared" si="232"/>
        <v>8.4988799999999998</v>
      </c>
      <c r="BH1359" s="11">
        <f t="shared" si="248"/>
        <v>24944.975001873365</v>
      </c>
      <c r="BI1359" s="95">
        <f t="shared" si="249"/>
        <v>5</v>
      </c>
      <c r="BJ1359" t="b">
        <f t="shared" si="250"/>
        <v>0</v>
      </c>
      <c r="BK1359" s="43">
        <v>-12875.716126465268</v>
      </c>
      <c r="BL1359" s="37">
        <f t="shared" si="233"/>
        <v>10836.111797491627</v>
      </c>
    </row>
    <row r="1360" spans="1:64" x14ac:dyDescent="0.35">
      <c r="A1360" s="3">
        <v>10000</v>
      </c>
      <c r="D1360" s="6">
        <v>120</v>
      </c>
      <c r="E1360" s="6"/>
      <c r="F1360" s="6">
        <f t="shared" si="206"/>
        <v>200</v>
      </c>
      <c r="G1360" s="7">
        <v>9</v>
      </c>
      <c r="H1360" s="79" cm="1">
        <f t="array" ref="H1360">INDEX(Archetypes!$F$8:$F$16,$G1360)</f>
        <v>312.60000000000002</v>
      </c>
      <c r="I1360" s="7">
        <f t="shared" si="207"/>
        <v>1</v>
      </c>
      <c r="J1360" s="27" cm="1">
        <f t="array" ref="J1360">INDEX(Archetypes!$G$8:$H$16,$G1360,($H$2+1))+$N$2</f>
        <v>27151</v>
      </c>
      <c r="K1360" s="41" cm="1">
        <f t="array" ref="K1360">INDEX(Archetypes!$J$8:$J$16,$G1360)</f>
        <v>3.1960000000000002</v>
      </c>
      <c r="L1360" s="24" cm="1">
        <f t="array" ref="L1360">INDEX(Archetypes!$I$8:$I$16,$G1360)</f>
        <v>98.868750000000006</v>
      </c>
      <c r="M1360" s="41">
        <f t="shared" si="234"/>
        <v>37.546999999999997</v>
      </c>
      <c r="N1360" s="84">
        <f t="shared" si="208"/>
        <v>0.37976610405208922</v>
      </c>
      <c r="O1360" s="41">
        <f t="shared" si="209"/>
        <v>37.546999999999997</v>
      </c>
      <c r="P1360" s="64">
        <f t="shared" si="247"/>
        <v>5.3638571428571424</v>
      </c>
      <c r="Q1360" s="80">
        <f t="shared" si="235"/>
        <v>5.3638571428571424</v>
      </c>
      <c r="R1360" s="80">
        <f t="shared" si="236"/>
        <v>0</v>
      </c>
      <c r="S1360" s="64">
        <f t="shared" si="237"/>
        <v>37.546999999999997</v>
      </c>
      <c r="T1360" s="64">
        <f t="shared" si="210"/>
        <v>0</v>
      </c>
      <c r="U1360" s="64">
        <f t="shared" si="238"/>
        <v>0</v>
      </c>
      <c r="V1360" s="80">
        <f t="shared" si="239"/>
        <v>1</v>
      </c>
      <c r="W1360" s="80">
        <f t="shared" si="240"/>
        <v>0</v>
      </c>
      <c r="X1360" s="80">
        <f t="shared" si="241"/>
        <v>0</v>
      </c>
      <c r="Y1360" s="4">
        <f t="shared" si="211"/>
        <v>13.01</v>
      </c>
      <c r="Z1360" s="4">
        <f t="shared" si="212"/>
        <v>4.0707133917396741</v>
      </c>
      <c r="AA1360" s="64">
        <f t="shared" si="242"/>
        <v>3128.9110000000001</v>
      </c>
      <c r="AB1360" s="81">
        <f t="shared" si="243"/>
        <v>407.07132109999998</v>
      </c>
      <c r="AC1360">
        <f t="shared" si="244"/>
        <v>1.0000000444000019</v>
      </c>
      <c r="AD1360" s="49">
        <f t="shared" si="213"/>
        <v>1628.2852843999999</v>
      </c>
      <c r="AE1360" s="3">
        <f t="shared" si="214"/>
        <v>40000</v>
      </c>
      <c r="AF1360" s="3">
        <f t="shared" si="215"/>
        <v>100000</v>
      </c>
      <c r="AG1360" s="2">
        <f t="shared" si="216"/>
        <v>0</v>
      </c>
      <c r="AH1360" s="49">
        <f t="shared" si="217"/>
        <v>0</v>
      </c>
      <c r="AI1360" s="49">
        <f t="shared" si="218"/>
        <v>5274.6257099141794</v>
      </c>
      <c r="AJ1360" s="27" cm="1">
        <f t="array" ref="AJ1360">INDEX(Archetypes!Q$8:Q$16,$G1360)</f>
        <v>1022</v>
      </c>
      <c r="AK1360" s="27" cm="1">
        <f t="array" ref="AK1360">INDEX(Archetypes!R$8:R$16,$G1360)</f>
        <v>1039</v>
      </c>
      <c r="AL1360" s="27" cm="1">
        <f t="array" ref="AL1360">INDEX(Archetypes!S$8:S$16,$G1360)</f>
        <v>1139</v>
      </c>
      <c r="AM1360" s="5">
        <f t="shared" si="245"/>
        <v>1039</v>
      </c>
      <c r="AN1360" s="5">
        <f t="shared" si="219"/>
        <v>4156</v>
      </c>
      <c r="AO1360" s="49">
        <f t="shared" si="220"/>
        <v>38209.910994314181</v>
      </c>
      <c r="AP1360" s="61" cm="1">
        <f t="array" ref="AP1360">INDEX(Archetypes!$K$8:$N$16,$G1360,$I$2+1+2*$H$2)</f>
        <v>20920</v>
      </c>
      <c r="AQ1360" s="41" cm="1">
        <f t="array" ref="AQ1360">INDEX(Archetypes!$O$8:$P$16,$G1360,$AB$2)</f>
        <v>50</v>
      </c>
      <c r="AR1360" s="4">
        <f t="shared" si="221"/>
        <v>12.348800000000001</v>
      </c>
      <c r="AS1360" s="5">
        <f t="shared" si="222"/>
        <v>1234.8800000000001</v>
      </c>
      <c r="AT1360" s="8">
        <f t="shared" si="223"/>
        <v>908</v>
      </c>
      <c r="AU1360">
        <f t="shared" si="224"/>
        <v>1</v>
      </c>
      <c r="AV1360" s="49">
        <f t="shared" si="225"/>
        <v>4939.5200000000004</v>
      </c>
      <c r="AW1360" s="49">
        <f t="shared" si="226"/>
        <v>0</v>
      </c>
      <c r="AX1360" s="61">
        <f t="shared" si="227"/>
        <v>4064.1291242092234</v>
      </c>
      <c r="AY1360" s="27" cm="1">
        <f t="array" ref="AY1360">INDEX(Archetypes!T$8:T$16,$G1360)</f>
        <v>1012</v>
      </c>
      <c r="AZ1360" s="27" cm="1">
        <f t="array" ref="AZ1360">INDEX(Archetypes!U$8:U$16,$G1360)</f>
        <v>1497</v>
      </c>
      <c r="BA1360" s="27" cm="1">
        <f t="array" ref="BA1360">INDEX(Archetypes!V$8:V$16,$G1360)</f>
        <v>1668</v>
      </c>
      <c r="BB1360" s="5">
        <f t="shared" si="246"/>
        <v>1497</v>
      </c>
      <c r="BC1360" s="5">
        <f t="shared" si="228"/>
        <v>5988</v>
      </c>
      <c r="BD1360" s="60">
        <f t="shared" si="229"/>
        <v>35911.649124209223</v>
      </c>
      <c r="BE1360" s="28">
        <f t="shared" si="230"/>
        <v>-2298.2618701049578</v>
      </c>
      <c r="BF1360" s="75">
        <f t="shared" si="231"/>
        <v>2.5648309249200003</v>
      </c>
      <c r="BG1360" s="75">
        <f t="shared" si="232"/>
        <v>8.4988799999999998</v>
      </c>
      <c r="BH1360" s="11">
        <f t="shared" si="248"/>
        <v>24944.975001873365</v>
      </c>
      <c r="BI1360" s="95">
        <f t="shared" si="249"/>
        <v>5</v>
      </c>
      <c r="BJ1360" t="b">
        <f t="shared" si="250"/>
        <v>0</v>
      </c>
      <c r="BK1360" s="43">
        <v>-13792.869923767212</v>
      </c>
      <c r="BL1360" s="37">
        <f t="shared" si="233"/>
        <v>11494.608053662254</v>
      </c>
    </row>
    <row r="1361" spans="1:64" x14ac:dyDescent="0.35">
      <c r="A1361" s="3">
        <v>10000</v>
      </c>
      <c r="D1361" s="6">
        <v>135</v>
      </c>
      <c r="E1361" s="6"/>
      <c r="F1361" s="6">
        <f t="shared" si="206"/>
        <v>225</v>
      </c>
      <c r="G1361" s="7">
        <v>6</v>
      </c>
      <c r="H1361" s="79" cm="1">
        <f t="array" ref="H1361">INDEX(Archetypes!$F$8:$F$16,$G1361)</f>
        <v>239.1</v>
      </c>
      <c r="I1361" s="7">
        <f t="shared" si="207"/>
        <v>1</v>
      </c>
      <c r="J1361" s="27" cm="1">
        <f t="array" ref="J1361">INDEX(Archetypes!$G$8:$H$16,$G1361,($H$2+1))+$N$2</f>
        <v>18581</v>
      </c>
      <c r="K1361" s="41" cm="1">
        <f t="array" ref="K1361">INDEX(Archetypes!$J$8:$J$16,$G1361)</f>
        <v>3.327</v>
      </c>
      <c r="L1361" s="24" cm="1">
        <f t="array" ref="L1361">INDEX(Archetypes!$I$8:$I$16,$G1361)</f>
        <v>72.380645161290317</v>
      </c>
      <c r="M1361" s="41">
        <f t="shared" si="234"/>
        <v>40.576999999999998</v>
      </c>
      <c r="N1361" s="84">
        <f t="shared" si="208"/>
        <v>0.5606056689544523</v>
      </c>
      <c r="O1361" s="41">
        <f t="shared" si="209"/>
        <v>40.576999999999998</v>
      </c>
      <c r="P1361" s="64">
        <f t="shared" si="247"/>
        <v>5.7967142857142857</v>
      </c>
      <c r="Q1361" s="80">
        <f t="shared" si="235"/>
        <v>5.7967142857142857</v>
      </c>
      <c r="R1361" s="80">
        <f t="shared" si="236"/>
        <v>0</v>
      </c>
      <c r="S1361" s="64">
        <f t="shared" si="237"/>
        <v>40.576999999999998</v>
      </c>
      <c r="T1361" s="64">
        <f t="shared" si="210"/>
        <v>0</v>
      </c>
      <c r="U1361" s="64">
        <f t="shared" si="238"/>
        <v>0</v>
      </c>
      <c r="V1361" s="80">
        <f t="shared" si="239"/>
        <v>1</v>
      </c>
      <c r="W1361" s="80">
        <f t="shared" si="240"/>
        <v>0</v>
      </c>
      <c r="X1361" s="80">
        <f t="shared" si="241"/>
        <v>0</v>
      </c>
      <c r="Y1361" s="4">
        <f t="shared" si="211"/>
        <v>13.01</v>
      </c>
      <c r="Z1361" s="4">
        <f t="shared" si="212"/>
        <v>3.910429816651638</v>
      </c>
      <c r="AA1361" s="64">
        <f t="shared" si="242"/>
        <v>3005.7109999999998</v>
      </c>
      <c r="AB1361" s="81">
        <f t="shared" si="243"/>
        <v>391.04300109999997</v>
      </c>
      <c r="AC1361">
        <f t="shared" si="244"/>
        <v>0.99999995030000266</v>
      </c>
      <c r="AD1361" s="49">
        <f t="shared" si="213"/>
        <v>1564.1720043999999</v>
      </c>
      <c r="AE1361" s="3">
        <f t="shared" si="214"/>
        <v>40000</v>
      </c>
      <c r="AF1361" s="3">
        <f t="shared" si="215"/>
        <v>100000</v>
      </c>
      <c r="AG1361" s="2">
        <f t="shared" si="216"/>
        <v>0</v>
      </c>
      <c r="AH1361" s="49">
        <f t="shared" si="217"/>
        <v>0</v>
      </c>
      <c r="AI1361" s="49">
        <f t="shared" si="218"/>
        <v>3609.7315132376475</v>
      </c>
      <c r="AJ1361" s="27" cm="1">
        <f t="array" ref="AJ1361">INDEX(Archetypes!Q$8:Q$16,$G1361)</f>
        <v>1022</v>
      </c>
      <c r="AK1361" s="27" cm="1">
        <f t="array" ref="AK1361">INDEX(Archetypes!R$8:R$16,$G1361)</f>
        <v>1039</v>
      </c>
      <c r="AL1361" s="27" cm="1">
        <f t="array" ref="AL1361">INDEX(Archetypes!S$8:S$16,$G1361)</f>
        <v>1139</v>
      </c>
      <c r="AM1361" s="5">
        <f t="shared" si="245"/>
        <v>1039</v>
      </c>
      <c r="AN1361" s="5">
        <f t="shared" si="219"/>
        <v>4156</v>
      </c>
      <c r="AO1361" s="49">
        <f t="shared" si="220"/>
        <v>27910.903517637646</v>
      </c>
      <c r="AP1361" s="61" cm="1">
        <f t="array" ref="AP1361">INDEX(Archetypes!$K$8:$N$16,$G1361,$I$2+1+2*$H$2)</f>
        <v>14065</v>
      </c>
      <c r="AQ1361" s="41" cm="1">
        <f t="array" ref="AQ1361">INDEX(Archetypes!$O$8:$P$16,$G1361,$AB$2)</f>
        <v>50</v>
      </c>
      <c r="AR1361" s="4">
        <f t="shared" si="221"/>
        <v>12.348800000000001</v>
      </c>
      <c r="AS1361" s="5">
        <f t="shared" si="222"/>
        <v>1234.8800000000001</v>
      </c>
      <c r="AT1361" s="8">
        <f t="shared" si="223"/>
        <v>908</v>
      </c>
      <c r="AU1361">
        <f t="shared" si="224"/>
        <v>1</v>
      </c>
      <c r="AV1361" s="49">
        <f t="shared" si="225"/>
        <v>4939.5200000000004</v>
      </c>
      <c r="AW1361" s="49">
        <f t="shared" si="226"/>
        <v>0</v>
      </c>
      <c r="AX1361" s="61">
        <f t="shared" si="227"/>
        <v>2732.408036902616</v>
      </c>
      <c r="AY1361" s="27" cm="1">
        <f t="array" ref="AY1361">INDEX(Archetypes!T$8:T$16,$G1361)</f>
        <v>1012</v>
      </c>
      <c r="AZ1361" s="27" cm="1">
        <f t="array" ref="AZ1361">INDEX(Archetypes!U$8:U$16,$G1361)</f>
        <v>1497</v>
      </c>
      <c r="BA1361" s="27" cm="1">
        <f t="array" ref="BA1361">INDEX(Archetypes!V$8:V$16,$G1361)</f>
        <v>1668</v>
      </c>
      <c r="BB1361" s="5">
        <f t="shared" si="246"/>
        <v>1497</v>
      </c>
      <c r="BC1361" s="5">
        <f t="shared" si="228"/>
        <v>5988</v>
      </c>
      <c r="BD1361" s="60">
        <f t="shared" si="229"/>
        <v>27724.928036902616</v>
      </c>
      <c r="BE1361" s="28">
        <f t="shared" si="230"/>
        <v>-185.97548073502912</v>
      </c>
      <c r="BF1361" s="75">
        <f t="shared" si="231"/>
        <v>2.4638414209200001</v>
      </c>
      <c r="BG1361" s="75">
        <f t="shared" si="232"/>
        <v>8.4988799999999998</v>
      </c>
      <c r="BH1361" s="11">
        <f t="shared" si="248"/>
        <v>27910.903517637646</v>
      </c>
      <c r="BI1361" s="95">
        <f t="shared" si="249"/>
        <v>6</v>
      </c>
      <c r="BJ1361" t="b">
        <f t="shared" si="250"/>
        <v>1</v>
      </c>
      <c r="BK1361" s="43">
        <v>-6220.945151369524</v>
      </c>
      <c r="BL1361" s="37">
        <f t="shared" si="233"/>
        <v>6034.9696706344948</v>
      </c>
    </row>
    <row r="1362" spans="1:64" x14ac:dyDescent="0.35">
      <c r="A1362" s="3">
        <v>10000</v>
      </c>
      <c r="D1362" s="6">
        <v>135</v>
      </c>
      <c r="E1362" s="6"/>
      <c r="F1362" s="6">
        <f t="shared" si="206"/>
        <v>225</v>
      </c>
      <c r="G1362" s="7">
        <v>7</v>
      </c>
      <c r="H1362" s="79" cm="1">
        <f t="array" ref="H1362">INDEX(Archetypes!$F$8:$F$16,$G1362)</f>
        <v>262.60000000000002</v>
      </c>
      <c r="I1362" s="7">
        <f t="shared" si="207"/>
        <v>1</v>
      </c>
      <c r="J1362" s="27" cm="1">
        <f t="array" ref="J1362">INDEX(Archetypes!$G$8:$H$16,$G1362,($H$2+1))+$N$2</f>
        <v>22881</v>
      </c>
      <c r="K1362" s="41" cm="1">
        <f t="array" ref="K1362">INDEX(Archetypes!$J$8:$J$16,$G1362)</f>
        <v>3.2349999999999999</v>
      </c>
      <c r="L1362" s="24" cm="1">
        <f t="array" ref="L1362">INDEX(Archetypes!$I$8:$I$16,$G1362)</f>
        <v>81.644444444444446</v>
      </c>
      <c r="M1362" s="41">
        <f t="shared" si="234"/>
        <v>41.731000000000002</v>
      </c>
      <c r="N1362" s="84">
        <f t="shared" si="208"/>
        <v>0.51113091997822535</v>
      </c>
      <c r="O1362" s="41">
        <f t="shared" si="209"/>
        <v>41.731000000000002</v>
      </c>
      <c r="P1362" s="64">
        <f t="shared" si="247"/>
        <v>5.9615714285714292</v>
      </c>
      <c r="Q1362" s="80">
        <f t="shared" si="235"/>
        <v>5.9615714285714292</v>
      </c>
      <c r="R1362" s="80">
        <f t="shared" si="236"/>
        <v>0</v>
      </c>
      <c r="S1362" s="64">
        <f t="shared" si="237"/>
        <v>41.731000000000002</v>
      </c>
      <c r="T1362" s="64">
        <f t="shared" si="210"/>
        <v>0</v>
      </c>
      <c r="U1362" s="64">
        <f t="shared" si="238"/>
        <v>0</v>
      </c>
      <c r="V1362" s="80">
        <f t="shared" si="239"/>
        <v>1</v>
      </c>
      <c r="W1362" s="80">
        <f t="shared" si="240"/>
        <v>0</v>
      </c>
      <c r="X1362" s="80">
        <f t="shared" si="241"/>
        <v>0</v>
      </c>
      <c r="Y1362" s="4">
        <f t="shared" si="211"/>
        <v>13.01</v>
      </c>
      <c r="Z1362" s="4">
        <f t="shared" si="212"/>
        <v>4.0216383307573418</v>
      </c>
      <c r="AA1362" s="64">
        <f t="shared" si="242"/>
        <v>3091.19</v>
      </c>
      <c r="AB1362" s="81">
        <f t="shared" si="243"/>
        <v>402.16381899999999</v>
      </c>
      <c r="AC1362">
        <f t="shared" si="244"/>
        <v>1.0000000350000011</v>
      </c>
      <c r="AD1362" s="49">
        <f t="shared" si="213"/>
        <v>1608.655276</v>
      </c>
      <c r="AE1362" s="3">
        <f t="shared" si="214"/>
        <v>40000</v>
      </c>
      <c r="AF1362" s="3">
        <f t="shared" si="215"/>
        <v>100000</v>
      </c>
      <c r="AG1362" s="2">
        <f t="shared" si="216"/>
        <v>0</v>
      </c>
      <c r="AH1362" s="49">
        <f t="shared" si="217"/>
        <v>0</v>
      </c>
      <c r="AI1362" s="49">
        <f t="shared" si="218"/>
        <v>4445.0926620951841</v>
      </c>
      <c r="AJ1362" s="27" cm="1">
        <f t="array" ref="AJ1362">INDEX(Archetypes!Q$8:Q$16,$G1362)</f>
        <v>1022</v>
      </c>
      <c r="AK1362" s="27" cm="1">
        <f t="array" ref="AK1362">INDEX(Archetypes!R$8:R$16,$G1362)</f>
        <v>1039</v>
      </c>
      <c r="AL1362" s="27" cm="1">
        <f t="array" ref="AL1362">INDEX(Archetypes!S$8:S$16,$G1362)</f>
        <v>1139</v>
      </c>
      <c r="AM1362" s="5">
        <f t="shared" si="245"/>
        <v>1039</v>
      </c>
      <c r="AN1362" s="5">
        <f t="shared" si="219"/>
        <v>4156</v>
      </c>
      <c r="AO1362" s="49">
        <f t="shared" si="220"/>
        <v>33090.747938095185</v>
      </c>
      <c r="AP1362" s="61" cm="1">
        <f t="array" ref="AP1362">INDEX(Archetypes!$K$8:$N$16,$G1362,$I$2+1+2*$H$2)</f>
        <v>17505</v>
      </c>
      <c r="AQ1362" s="41" cm="1">
        <f t="array" ref="AQ1362">INDEX(Archetypes!$O$8:$P$16,$G1362,$AB$2)</f>
        <v>50</v>
      </c>
      <c r="AR1362" s="4">
        <f t="shared" si="221"/>
        <v>12.348800000000001</v>
      </c>
      <c r="AS1362" s="5">
        <f t="shared" si="222"/>
        <v>1234.8800000000001</v>
      </c>
      <c r="AT1362" s="8">
        <f t="shared" si="223"/>
        <v>908</v>
      </c>
      <c r="AU1362">
        <f t="shared" si="224"/>
        <v>1</v>
      </c>
      <c r="AV1362" s="49">
        <f t="shared" si="225"/>
        <v>4939.5200000000004</v>
      </c>
      <c r="AW1362" s="49">
        <f t="shared" si="226"/>
        <v>0</v>
      </c>
      <c r="AX1362" s="61">
        <f t="shared" si="227"/>
        <v>3400.6969559886452</v>
      </c>
      <c r="AY1362" s="27" cm="1">
        <f t="array" ref="AY1362">INDEX(Archetypes!T$8:T$16,$G1362)</f>
        <v>1012</v>
      </c>
      <c r="AZ1362" s="27" cm="1">
        <f t="array" ref="AZ1362">INDEX(Archetypes!U$8:U$16,$G1362)</f>
        <v>1497</v>
      </c>
      <c r="BA1362" s="27" cm="1">
        <f t="array" ref="BA1362">INDEX(Archetypes!V$8:V$16,$G1362)</f>
        <v>1668</v>
      </c>
      <c r="BB1362" s="5">
        <f t="shared" si="246"/>
        <v>1497</v>
      </c>
      <c r="BC1362" s="5">
        <f t="shared" si="228"/>
        <v>5988</v>
      </c>
      <c r="BD1362" s="60">
        <f t="shared" si="229"/>
        <v>31833.216955988646</v>
      </c>
      <c r="BE1362" s="28">
        <f t="shared" si="230"/>
        <v>-1257.5309821065384</v>
      </c>
      <c r="BF1362" s="75">
        <f t="shared" si="231"/>
        <v>2.5339102668</v>
      </c>
      <c r="BG1362" s="75">
        <f t="shared" si="232"/>
        <v>8.4988799999999998</v>
      </c>
      <c r="BH1362" s="11">
        <f t="shared" si="248"/>
        <v>27910.903517637646</v>
      </c>
      <c r="BI1362" s="95">
        <f t="shared" si="249"/>
        <v>6</v>
      </c>
      <c r="BJ1362" t="b">
        <f t="shared" si="250"/>
        <v>0</v>
      </c>
      <c r="BK1362" s="43">
        <v>-10045.418962625976</v>
      </c>
      <c r="BL1362" s="37">
        <f t="shared" si="233"/>
        <v>8787.8879805194374</v>
      </c>
    </row>
    <row r="1363" spans="1:64" x14ac:dyDescent="0.35">
      <c r="A1363" s="3">
        <v>10000</v>
      </c>
      <c r="D1363" s="6">
        <v>135</v>
      </c>
      <c r="E1363" s="6"/>
      <c r="F1363" s="6">
        <f t="shared" si="206"/>
        <v>225</v>
      </c>
      <c r="G1363" s="7">
        <v>8</v>
      </c>
      <c r="H1363" s="79" cm="1">
        <f t="array" ref="H1363">INDEX(Archetypes!$F$8:$F$16,$G1363)</f>
        <v>285.8</v>
      </c>
      <c r="I1363" s="7">
        <f t="shared" si="207"/>
        <v>1</v>
      </c>
      <c r="J1363" s="27" cm="1">
        <f t="array" ref="J1363">INDEX(Archetypes!$G$8:$H$16,$G1363,($H$2+1))+$N$2</f>
        <v>26124</v>
      </c>
      <c r="K1363" s="41" cm="1">
        <f t="array" ref="K1363">INDEX(Archetypes!$J$8:$J$16,$G1363)</f>
        <v>3.2210000000000001</v>
      </c>
      <c r="L1363" s="24" cm="1">
        <f t="array" ref="L1363">INDEX(Archetypes!$I$8:$I$16,$G1363)</f>
        <v>90.076000000000008</v>
      </c>
      <c r="M1363" s="41">
        <f t="shared" si="234"/>
        <v>41.911999999999999</v>
      </c>
      <c r="N1363" s="84">
        <f t="shared" si="208"/>
        <v>0.46529597229006614</v>
      </c>
      <c r="O1363" s="41">
        <f t="shared" si="209"/>
        <v>41.911999999999999</v>
      </c>
      <c r="P1363" s="64">
        <f t="shared" si="247"/>
        <v>5.9874285714285715</v>
      </c>
      <c r="Q1363" s="80">
        <f t="shared" si="235"/>
        <v>5.9874285714285715</v>
      </c>
      <c r="R1363" s="80">
        <f t="shared" si="236"/>
        <v>0</v>
      </c>
      <c r="S1363" s="64">
        <f t="shared" si="237"/>
        <v>41.911999999999999</v>
      </c>
      <c r="T1363" s="64">
        <f t="shared" si="210"/>
        <v>0</v>
      </c>
      <c r="U1363" s="64">
        <f t="shared" si="238"/>
        <v>0</v>
      </c>
      <c r="V1363" s="80">
        <f t="shared" si="239"/>
        <v>1</v>
      </c>
      <c r="W1363" s="80">
        <f t="shared" si="240"/>
        <v>0</v>
      </c>
      <c r="X1363" s="80">
        <f t="shared" si="241"/>
        <v>0</v>
      </c>
      <c r="Y1363" s="4">
        <f t="shared" si="211"/>
        <v>13.01</v>
      </c>
      <c r="Z1363" s="4">
        <f t="shared" si="212"/>
        <v>4.0391182862465067</v>
      </c>
      <c r="AA1363" s="64">
        <f t="shared" si="242"/>
        <v>3104.6260000000002</v>
      </c>
      <c r="AB1363" s="81">
        <f t="shared" si="243"/>
        <v>403.9118426</v>
      </c>
      <c r="AC1363">
        <f t="shared" si="244"/>
        <v>0.99999996540000102</v>
      </c>
      <c r="AD1363" s="49">
        <f t="shared" si="213"/>
        <v>1615.6473704</v>
      </c>
      <c r="AE1363" s="3">
        <f t="shared" si="214"/>
        <v>40000</v>
      </c>
      <c r="AF1363" s="3">
        <f t="shared" si="215"/>
        <v>100000</v>
      </c>
      <c r="AG1363" s="2">
        <f t="shared" si="216"/>
        <v>0</v>
      </c>
      <c r="AH1363" s="49">
        <f t="shared" si="217"/>
        <v>0</v>
      </c>
      <c r="AI1363" s="49">
        <f t="shared" si="218"/>
        <v>5075.110384361461</v>
      </c>
      <c r="AJ1363" s="27" cm="1">
        <f t="array" ref="AJ1363">INDEX(Archetypes!Q$8:Q$16,$G1363)</f>
        <v>1022</v>
      </c>
      <c r="AK1363" s="27" cm="1">
        <f t="array" ref="AK1363">INDEX(Archetypes!R$8:R$16,$G1363)</f>
        <v>1039</v>
      </c>
      <c r="AL1363" s="27" cm="1">
        <f t="array" ref="AL1363">INDEX(Archetypes!S$8:S$16,$G1363)</f>
        <v>1139</v>
      </c>
      <c r="AM1363" s="5">
        <f t="shared" si="245"/>
        <v>1039</v>
      </c>
      <c r="AN1363" s="5">
        <f t="shared" si="219"/>
        <v>4156</v>
      </c>
      <c r="AO1363" s="49">
        <f t="shared" si="220"/>
        <v>36970.757754761464</v>
      </c>
      <c r="AP1363" s="61" cm="1">
        <f t="array" ref="AP1363">INDEX(Archetypes!$K$8:$N$16,$G1363,$I$2+1+2*$H$2)</f>
        <v>20099</v>
      </c>
      <c r="AQ1363" s="41" cm="1">
        <f t="array" ref="AQ1363">INDEX(Archetypes!$O$8:$P$16,$G1363,$AB$2)</f>
        <v>50</v>
      </c>
      <c r="AR1363" s="4">
        <f t="shared" si="221"/>
        <v>12.348800000000001</v>
      </c>
      <c r="AS1363" s="5">
        <f t="shared" si="222"/>
        <v>1234.8800000000001</v>
      </c>
      <c r="AT1363" s="8">
        <f t="shared" si="223"/>
        <v>908</v>
      </c>
      <c r="AU1363">
        <f t="shared" si="224"/>
        <v>1</v>
      </c>
      <c r="AV1363" s="49">
        <f t="shared" si="225"/>
        <v>4939.5200000000004</v>
      </c>
      <c r="AW1363" s="49">
        <f t="shared" si="226"/>
        <v>0</v>
      </c>
      <c r="AX1363" s="61">
        <f t="shared" si="227"/>
        <v>3904.6334257878193</v>
      </c>
      <c r="AY1363" s="27" cm="1">
        <f t="array" ref="AY1363">INDEX(Archetypes!T$8:T$16,$G1363)</f>
        <v>1012</v>
      </c>
      <c r="AZ1363" s="27" cm="1">
        <f t="array" ref="AZ1363">INDEX(Archetypes!U$8:U$16,$G1363)</f>
        <v>1497</v>
      </c>
      <c r="BA1363" s="27" cm="1">
        <f t="array" ref="BA1363">INDEX(Archetypes!V$8:V$16,$G1363)</f>
        <v>1668</v>
      </c>
      <c r="BB1363" s="5">
        <f t="shared" si="246"/>
        <v>1497</v>
      </c>
      <c r="BC1363" s="5">
        <f t="shared" si="228"/>
        <v>5988</v>
      </c>
      <c r="BD1363" s="60">
        <f t="shared" si="229"/>
        <v>34931.153425787823</v>
      </c>
      <c r="BE1363" s="28">
        <f t="shared" si="230"/>
        <v>-2039.6043289736408</v>
      </c>
      <c r="BF1363" s="75">
        <f t="shared" si="231"/>
        <v>2.5449240247200002</v>
      </c>
      <c r="BG1363" s="75">
        <f t="shared" si="232"/>
        <v>8.4988799999999998</v>
      </c>
      <c r="BH1363" s="11">
        <f t="shared" si="248"/>
        <v>27910.903517637646</v>
      </c>
      <c r="BI1363" s="95">
        <f t="shared" si="249"/>
        <v>6</v>
      </c>
      <c r="BJ1363" t="b">
        <f t="shared" si="250"/>
        <v>0</v>
      </c>
      <c r="BK1363" s="43">
        <v>-12875.716126465268</v>
      </c>
      <c r="BL1363" s="37">
        <f t="shared" si="233"/>
        <v>10836.111797491627</v>
      </c>
    </row>
    <row r="1364" spans="1:64" x14ac:dyDescent="0.35">
      <c r="A1364" s="3">
        <v>10000</v>
      </c>
      <c r="D1364" s="6">
        <v>135</v>
      </c>
      <c r="E1364" s="6"/>
      <c r="F1364" s="6">
        <f t="shared" ref="F1364:F1427" si="251">ROUND(D1364/0.6,1)</f>
        <v>225</v>
      </c>
      <c r="G1364" s="7">
        <v>9</v>
      </c>
      <c r="H1364" s="79" cm="1">
        <f t="array" ref="H1364">INDEX(Archetypes!$F$8:$F$16,$G1364)</f>
        <v>312.60000000000002</v>
      </c>
      <c r="I1364" s="7">
        <f t="shared" ref="I1364:I1427" si="252">1*(H1364&gt;=F1364)</f>
        <v>1</v>
      </c>
      <c r="J1364" s="27" cm="1">
        <f t="array" ref="J1364">INDEX(Archetypes!$G$8:$H$16,$G1364,($H$2+1))+$N$2</f>
        <v>27151</v>
      </c>
      <c r="K1364" s="41" cm="1">
        <f t="array" ref="K1364">INDEX(Archetypes!$J$8:$J$16,$G1364)</f>
        <v>3.1960000000000002</v>
      </c>
      <c r="L1364" s="24" cm="1">
        <f t="array" ref="L1364">INDEX(Archetypes!$I$8:$I$16,$G1364)</f>
        <v>98.868750000000006</v>
      </c>
      <c r="M1364" s="41">
        <f t="shared" si="234"/>
        <v>42.24</v>
      </c>
      <c r="N1364" s="84">
        <f t="shared" ref="N1364:N1427" si="253">M1364/L1364</f>
        <v>0.42723307415133699</v>
      </c>
      <c r="O1364" s="41">
        <f t="shared" ref="O1364:O1427" si="254">ROUND(M1364/W$2,3)</f>
        <v>42.24</v>
      </c>
      <c r="P1364" s="64">
        <f t="shared" si="247"/>
        <v>6.0342857142857147</v>
      </c>
      <c r="Q1364" s="80">
        <f t="shared" si="235"/>
        <v>6.0342857142857147</v>
      </c>
      <c r="R1364" s="80">
        <f t="shared" si="236"/>
        <v>0</v>
      </c>
      <c r="S1364" s="64">
        <f t="shared" si="237"/>
        <v>42.24</v>
      </c>
      <c r="T1364" s="64">
        <f t="shared" ref="T1364:T1427" si="255">$O$2*R1364</f>
        <v>0</v>
      </c>
      <c r="U1364" s="64">
        <f t="shared" si="238"/>
        <v>0</v>
      </c>
      <c r="V1364" s="80">
        <f t="shared" si="239"/>
        <v>1</v>
      </c>
      <c r="W1364" s="80">
        <f t="shared" si="240"/>
        <v>0</v>
      </c>
      <c r="X1364" s="80">
        <f t="shared" si="241"/>
        <v>0</v>
      </c>
      <c r="Y1364" s="4">
        <f t="shared" ref="Y1364:Y1427" si="256">SUMPRODUCT($V1364:$X1364,$S$2:$U$2)</f>
        <v>13.01</v>
      </c>
      <c r="Z1364" s="4">
        <f t="shared" ref="Z1364:Z1427" si="257">Y1364/K1364/$W$2</f>
        <v>4.0707133917396741</v>
      </c>
      <c r="AA1364" s="64">
        <f t="shared" si="242"/>
        <v>3128.9110000000001</v>
      </c>
      <c r="AB1364" s="81">
        <f t="shared" si="243"/>
        <v>407.07132109999998</v>
      </c>
      <c r="AC1364">
        <f t="shared" si="244"/>
        <v>1.0000000444000019</v>
      </c>
      <c r="AD1364" s="49">
        <f t="shared" ref="AD1364:AD1427" si="258">$L$2*AB1364</f>
        <v>1628.2852843999999</v>
      </c>
      <c r="AE1364" s="3">
        <f t="shared" ref="AE1364:AE1427" si="259">L$2*$A1364</f>
        <v>40000</v>
      </c>
      <c r="AF1364" s="3">
        <f t="shared" ref="AF1364:AF1427" si="260">$Y$2</f>
        <v>100000</v>
      </c>
      <c r="AG1364" s="2">
        <f t="shared" ref="AG1364:AG1427" si="261">INT(A1364*L$2/AF1364-0.000001)</f>
        <v>0</v>
      </c>
      <c r="AH1364" s="49">
        <f t="shared" ref="AH1364:AH1427" si="262">($J1364-N$2)*$AG1364</f>
        <v>0</v>
      </c>
      <c r="AI1364" s="49">
        <f t="shared" ref="AI1364:AI1427" si="263">$M$2*($J1364+AH1364)</f>
        <v>5274.6257099141794</v>
      </c>
      <c r="AJ1364" s="27" cm="1">
        <f t="array" ref="AJ1364">INDEX(Archetypes!Q$8:Q$16,$G1364)</f>
        <v>1022</v>
      </c>
      <c r="AK1364" s="27" cm="1">
        <f t="array" ref="AK1364">INDEX(Archetypes!R$8:R$16,$G1364)</f>
        <v>1039</v>
      </c>
      <c r="AL1364" s="27" cm="1">
        <f t="array" ref="AL1364">INDEX(Archetypes!S$8:S$16,$G1364)</f>
        <v>1139</v>
      </c>
      <c r="AM1364" s="5">
        <f t="shared" si="245"/>
        <v>1039</v>
      </c>
      <c r="AN1364" s="5">
        <f t="shared" ref="AN1364:AN1427" si="264">$L$2*AM1364</f>
        <v>4156</v>
      </c>
      <c r="AO1364" s="49">
        <f t="shared" ref="AO1364:AO1427" si="265">SUM(J1364,AD1364,AH1364:AI1364,AN1364)</f>
        <v>38209.910994314181</v>
      </c>
      <c r="AP1364" s="61" cm="1">
        <f t="array" ref="AP1364">INDEX(Archetypes!$K$8:$N$16,$G1364,$I$2+1+2*$H$2)</f>
        <v>20920</v>
      </c>
      <c r="AQ1364" s="41" cm="1">
        <f t="array" ref="AQ1364">INDEX(Archetypes!$O$8:$P$16,$G1364,$AB$2)</f>
        <v>50</v>
      </c>
      <c r="AR1364" s="4">
        <f t="shared" ref="AR1364:AR1427" si="266">100*$X$2/($AQ1364/$AC$2)</f>
        <v>12.348800000000001</v>
      </c>
      <c r="AS1364" s="5">
        <f t="shared" ref="AS1364:AS1427" si="267">$A1364*AR1364/100</f>
        <v>1234.8800000000001</v>
      </c>
      <c r="AT1364" s="8">
        <f t="shared" ref="AT1364:AT1427" si="268">A1364/AQ1364*$AC$2</f>
        <v>908</v>
      </c>
      <c r="AU1364">
        <f t="shared" ref="AU1364:AU1427" si="269">AT1364*X$2/AS1364</f>
        <v>1</v>
      </c>
      <c r="AV1364" s="49">
        <f t="shared" ref="AV1364:AV1427" si="270">$L$2*AS1364</f>
        <v>4939.5200000000004</v>
      </c>
      <c r="AW1364" s="49">
        <f t="shared" ref="AW1364:AW1427" si="271">$AP1364*$AG1364</f>
        <v>0</v>
      </c>
      <c r="AX1364" s="61">
        <f t="shared" ref="AX1364:AX1427" si="272">$M$2*(AP1364+AW1364)</f>
        <v>4064.1291242092234</v>
      </c>
      <c r="AY1364" s="27" cm="1">
        <f t="array" ref="AY1364">INDEX(Archetypes!T$8:T$16,$G1364)</f>
        <v>1012</v>
      </c>
      <c r="AZ1364" s="27" cm="1">
        <f t="array" ref="AZ1364">INDEX(Archetypes!U$8:U$16,$G1364)</f>
        <v>1497</v>
      </c>
      <c r="BA1364" s="27" cm="1">
        <f t="array" ref="BA1364">INDEX(Archetypes!V$8:V$16,$G1364)</f>
        <v>1668</v>
      </c>
      <c r="BB1364" s="5">
        <f t="shared" si="246"/>
        <v>1497</v>
      </c>
      <c r="BC1364" s="5">
        <f t="shared" ref="BC1364:BC1427" si="273">L$2*BB1364</f>
        <v>5988</v>
      </c>
      <c r="BD1364" s="60">
        <f t="shared" ref="BD1364:BD1427" si="274">SUM(AP1364,AV1364:AX1364,BC1364)</f>
        <v>35911.649124209223</v>
      </c>
      <c r="BE1364" s="28">
        <f t="shared" ref="BE1364:BE1427" si="275">BD1364-AO1364</f>
        <v>-2298.2618701049578</v>
      </c>
      <c r="BF1364" s="75">
        <f t="shared" ref="BF1364:BF1427" si="276">$L$2*AA1364*(V1364*$AD$2+(W1364+X1364)*$AE$2)/1000</f>
        <v>2.5648309249200003</v>
      </c>
      <c r="BG1364" s="75">
        <f t="shared" ref="BG1364:BG1427" si="277">$L$2*AT1364*AF$2/1000</f>
        <v>8.4988799999999998</v>
      </c>
      <c r="BH1364" s="11">
        <f t="shared" si="248"/>
        <v>27910.903517637646</v>
      </c>
      <c r="BI1364" s="95">
        <f t="shared" si="249"/>
        <v>6</v>
      </c>
      <c r="BJ1364" t="b">
        <f t="shared" si="250"/>
        <v>0</v>
      </c>
      <c r="BK1364" s="43">
        <v>-13792.869923767212</v>
      </c>
      <c r="BL1364" s="37">
        <f t="shared" ref="BL1364:BL1427" si="278">BE1364-BK1364</f>
        <v>11494.608053662254</v>
      </c>
    </row>
    <row r="1365" spans="1:64" x14ac:dyDescent="0.35">
      <c r="A1365" s="3">
        <v>10000</v>
      </c>
      <c r="D1365" s="6">
        <v>150</v>
      </c>
      <c r="E1365" s="6"/>
      <c r="F1365" s="6">
        <f t="shared" si="251"/>
        <v>250</v>
      </c>
      <c r="G1365" s="7">
        <v>7</v>
      </c>
      <c r="H1365" s="79" cm="1">
        <f t="array" ref="H1365">INDEX(Archetypes!$F$8:$F$16,$G1365)</f>
        <v>262.60000000000002</v>
      </c>
      <c r="I1365" s="7">
        <f t="shared" si="252"/>
        <v>1</v>
      </c>
      <c r="J1365" s="27" cm="1">
        <f t="array" ref="J1365">INDEX(Archetypes!$G$8:$H$16,$G1365,($H$2+1))+$N$2</f>
        <v>22881</v>
      </c>
      <c r="K1365" s="41" cm="1">
        <f t="array" ref="K1365">INDEX(Archetypes!$J$8:$J$16,$G1365)</f>
        <v>3.2349999999999999</v>
      </c>
      <c r="L1365" s="24" cm="1">
        <f t="array" ref="L1365">INDEX(Archetypes!$I$8:$I$16,$G1365)</f>
        <v>81.644444444444446</v>
      </c>
      <c r="M1365" s="41">
        <f t="shared" ref="M1365:M1428" si="279">ROUND(D1365/K1365,3)</f>
        <v>46.368000000000002</v>
      </c>
      <c r="N1365" s="84">
        <f t="shared" si="253"/>
        <v>0.56792596624931957</v>
      </c>
      <c r="O1365" s="41">
        <f t="shared" si="254"/>
        <v>46.368000000000002</v>
      </c>
      <c r="P1365" s="64">
        <f t="shared" si="247"/>
        <v>6.6240000000000006</v>
      </c>
      <c r="Q1365" s="80">
        <f t="shared" ref="Q1365:Q1428" si="280">MIN(P1365,R$2)</f>
        <v>6.6240000000000006</v>
      </c>
      <c r="R1365" s="80">
        <f t="shared" ref="R1365:R1428" si="281">P1365-Q1365</f>
        <v>0</v>
      </c>
      <c r="S1365" s="64">
        <f t="shared" ref="S1365:S1428" si="282">$O$2*Q1365</f>
        <v>46.368000000000002</v>
      </c>
      <c r="T1365" s="64">
        <f t="shared" si="255"/>
        <v>0</v>
      </c>
      <c r="U1365" s="64">
        <f t="shared" ref="U1365:U1428" si="283">O1365-S1365-T1365</f>
        <v>0</v>
      </c>
      <c r="V1365" s="80">
        <f t="shared" ref="V1365:V1428" si="284">S1365/$O1365</f>
        <v>1</v>
      </c>
      <c r="W1365" s="80">
        <f t="shared" ref="W1365:W1428" si="285">T1365/$O1365</f>
        <v>0</v>
      </c>
      <c r="X1365" s="80">
        <f t="shared" ref="X1365:X1428" si="286">U1365/$O1365</f>
        <v>0</v>
      </c>
      <c r="Y1365" s="4">
        <f t="shared" si="256"/>
        <v>13.01</v>
      </c>
      <c r="Z1365" s="4">
        <f t="shared" si="257"/>
        <v>4.0216383307573418</v>
      </c>
      <c r="AA1365" s="64">
        <f t="shared" ref="AA1365:AA1428" si="287">ROUND(A1365/K1365/$W$2,3)</f>
        <v>3091.19</v>
      </c>
      <c r="AB1365" s="81">
        <f t="shared" ref="AB1365:AB1428" si="288">Y1365*AA1365/100</f>
        <v>402.16381899999999</v>
      </c>
      <c r="AC1365">
        <f t="shared" ref="AC1365:AC1428" si="289">A1365*Z1365/100/AB1365</f>
        <v>1.0000000350000011</v>
      </c>
      <c r="AD1365" s="49">
        <f t="shared" si="258"/>
        <v>1608.655276</v>
      </c>
      <c r="AE1365" s="3">
        <f t="shared" si="259"/>
        <v>40000</v>
      </c>
      <c r="AF1365" s="3">
        <f t="shared" si="260"/>
        <v>100000</v>
      </c>
      <c r="AG1365" s="2">
        <f t="shared" si="261"/>
        <v>0</v>
      </c>
      <c r="AH1365" s="49">
        <f t="shared" si="262"/>
        <v>0</v>
      </c>
      <c r="AI1365" s="49">
        <f t="shared" si="263"/>
        <v>4445.0926620951841</v>
      </c>
      <c r="AJ1365" s="27" cm="1">
        <f t="array" ref="AJ1365">INDEX(Archetypes!Q$8:Q$16,$G1365)</f>
        <v>1022</v>
      </c>
      <c r="AK1365" s="27" cm="1">
        <f t="array" ref="AK1365">INDEX(Archetypes!R$8:R$16,$G1365)</f>
        <v>1039</v>
      </c>
      <c r="AL1365" s="27" cm="1">
        <f t="array" ref="AL1365">INDEX(Archetypes!S$8:S$16,$G1365)</f>
        <v>1139</v>
      </c>
      <c r="AM1365" s="5">
        <f t="shared" ref="AM1365:AM1428" si="290">CHOOSE($K$2+1,AJ1365,AK1365,AL1365)</f>
        <v>1039</v>
      </c>
      <c r="AN1365" s="5">
        <f t="shared" si="264"/>
        <v>4156</v>
      </c>
      <c r="AO1365" s="49">
        <f t="shared" si="265"/>
        <v>33090.747938095185</v>
      </c>
      <c r="AP1365" s="61" cm="1">
        <f t="array" ref="AP1365">INDEX(Archetypes!$K$8:$N$16,$G1365,$I$2+1+2*$H$2)</f>
        <v>17505</v>
      </c>
      <c r="AQ1365" s="41" cm="1">
        <f t="array" ref="AQ1365">INDEX(Archetypes!$O$8:$P$16,$G1365,$AB$2)</f>
        <v>50</v>
      </c>
      <c r="AR1365" s="4">
        <f t="shared" si="266"/>
        <v>12.348800000000001</v>
      </c>
      <c r="AS1365" s="5">
        <f t="shared" si="267"/>
        <v>1234.8800000000001</v>
      </c>
      <c r="AT1365" s="8">
        <f t="shared" si="268"/>
        <v>908</v>
      </c>
      <c r="AU1365">
        <f t="shared" si="269"/>
        <v>1</v>
      </c>
      <c r="AV1365" s="49">
        <f t="shared" si="270"/>
        <v>4939.5200000000004</v>
      </c>
      <c r="AW1365" s="49">
        <f t="shared" si="271"/>
        <v>0</v>
      </c>
      <c r="AX1365" s="61">
        <f t="shared" si="272"/>
        <v>3400.6969559886452</v>
      </c>
      <c r="AY1365" s="27" cm="1">
        <f t="array" ref="AY1365">INDEX(Archetypes!T$8:T$16,$G1365)</f>
        <v>1012</v>
      </c>
      <c r="AZ1365" s="27" cm="1">
        <f t="array" ref="AZ1365">INDEX(Archetypes!U$8:U$16,$G1365)</f>
        <v>1497</v>
      </c>
      <c r="BA1365" s="27" cm="1">
        <f t="array" ref="BA1365">INDEX(Archetypes!V$8:V$16,$G1365)</f>
        <v>1668</v>
      </c>
      <c r="BB1365" s="5">
        <f t="shared" ref="BB1365:BB1428" si="291">CHOOSE($K$2+1,AY1365,AZ1365,BA1365)</f>
        <v>1497</v>
      </c>
      <c r="BC1365" s="5">
        <f t="shared" si="273"/>
        <v>5988</v>
      </c>
      <c r="BD1365" s="60">
        <f t="shared" si="274"/>
        <v>31833.216955988646</v>
      </c>
      <c r="BE1365" s="28">
        <f t="shared" si="275"/>
        <v>-1257.5309821065384</v>
      </c>
      <c r="BF1365" s="75">
        <f t="shared" si="276"/>
        <v>2.5339102668</v>
      </c>
      <c r="BG1365" s="75">
        <f t="shared" si="277"/>
        <v>8.4988799999999998</v>
      </c>
      <c r="BH1365" s="11">
        <f t="shared" si="248"/>
        <v>33090.747938095185</v>
      </c>
      <c r="BI1365" s="95">
        <f t="shared" si="249"/>
        <v>7</v>
      </c>
      <c r="BJ1365" t="b">
        <f t="shared" si="250"/>
        <v>1</v>
      </c>
      <c r="BK1365" s="43">
        <v>-10045.418962625976</v>
      </c>
      <c r="BL1365" s="37">
        <f t="shared" si="278"/>
        <v>8787.8879805194374</v>
      </c>
    </row>
    <row r="1366" spans="1:64" x14ac:dyDescent="0.35">
      <c r="A1366" s="3">
        <v>10000</v>
      </c>
      <c r="D1366" s="6">
        <v>150</v>
      </c>
      <c r="E1366" s="6"/>
      <c r="F1366" s="6">
        <f t="shared" si="251"/>
        <v>250</v>
      </c>
      <c r="G1366" s="7">
        <v>8</v>
      </c>
      <c r="H1366" s="79" cm="1">
        <f t="array" ref="H1366">INDEX(Archetypes!$F$8:$F$16,$G1366)</f>
        <v>285.8</v>
      </c>
      <c r="I1366" s="7">
        <f t="shared" si="252"/>
        <v>1</v>
      </c>
      <c r="J1366" s="27" cm="1">
        <f t="array" ref="J1366">INDEX(Archetypes!$G$8:$H$16,$G1366,($H$2+1))+$N$2</f>
        <v>26124</v>
      </c>
      <c r="K1366" s="41" cm="1">
        <f t="array" ref="K1366">INDEX(Archetypes!$J$8:$J$16,$G1366)</f>
        <v>3.2210000000000001</v>
      </c>
      <c r="L1366" s="24" cm="1">
        <f t="array" ref="L1366">INDEX(Archetypes!$I$8:$I$16,$G1366)</f>
        <v>90.076000000000008</v>
      </c>
      <c r="M1366" s="41">
        <f t="shared" si="279"/>
        <v>46.569000000000003</v>
      </c>
      <c r="N1366" s="84">
        <f t="shared" si="253"/>
        <v>0.51699675829299696</v>
      </c>
      <c r="O1366" s="41">
        <f t="shared" si="254"/>
        <v>46.569000000000003</v>
      </c>
      <c r="P1366" s="64">
        <f t="shared" si="247"/>
        <v>6.6527142857142865</v>
      </c>
      <c r="Q1366" s="80">
        <f t="shared" si="280"/>
        <v>6.6527142857142865</v>
      </c>
      <c r="R1366" s="80">
        <f t="shared" si="281"/>
        <v>0</v>
      </c>
      <c r="S1366" s="64">
        <f t="shared" si="282"/>
        <v>46.569000000000003</v>
      </c>
      <c r="T1366" s="64">
        <f t="shared" si="255"/>
        <v>0</v>
      </c>
      <c r="U1366" s="64">
        <f t="shared" si="283"/>
        <v>0</v>
      </c>
      <c r="V1366" s="80">
        <f t="shared" si="284"/>
        <v>1</v>
      </c>
      <c r="W1366" s="80">
        <f t="shared" si="285"/>
        <v>0</v>
      </c>
      <c r="X1366" s="80">
        <f t="shared" si="286"/>
        <v>0</v>
      </c>
      <c r="Y1366" s="4">
        <f t="shared" si="256"/>
        <v>13.01</v>
      </c>
      <c r="Z1366" s="4">
        <f t="shared" si="257"/>
        <v>4.0391182862465067</v>
      </c>
      <c r="AA1366" s="64">
        <f t="shared" si="287"/>
        <v>3104.6260000000002</v>
      </c>
      <c r="AB1366" s="81">
        <f t="shared" si="288"/>
        <v>403.9118426</v>
      </c>
      <c r="AC1366">
        <f t="shared" si="289"/>
        <v>0.99999996540000102</v>
      </c>
      <c r="AD1366" s="49">
        <f t="shared" si="258"/>
        <v>1615.6473704</v>
      </c>
      <c r="AE1366" s="3">
        <f t="shared" si="259"/>
        <v>40000</v>
      </c>
      <c r="AF1366" s="3">
        <f t="shared" si="260"/>
        <v>100000</v>
      </c>
      <c r="AG1366" s="2">
        <f t="shared" si="261"/>
        <v>0</v>
      </c>
      <c r="AH1366" s="49">
        <f t="shared" si="262"/>
        <v>0</v>
      </c>
      <c r="AI1366" s="49">
        <f t="shared" si="263"/>
        <v>5075.110384361461</v>
      </c>
      <c r="AJ1366" s="27" cm="1">
        <f t="array" ref="AJ1366">INDEX(Archetypes!Q$8:Q$16,$G1366)</f>
        <v>1022</v>
      </c>
      <c r="AK1366" s="27" cm="1">
        <f t="array" ref="AK1366">INDEX(Archetypes!R$8:R$16,$G1366)</f>
        <v>1039</v>
      </c>
      <c r="AL1366" s="27" cm="1">
        <f t="array" ref="AL1366">INDEX(Archetypes!S$8:S$16,$G1366)</f>
        <v>1139</v>
      </c>
      <c r="AM1366" s="5">
        <f t="shared" si="290"/>
        <v>1039</v>
      </c>
      <c r="AN1366" s="5">
        <f t="shared" si="264"/>
        <v>4156</v>
      </c>
      <c r="AO1366" s="49">
        <f t="shared" si="265"/>
        <v>36970.757754761464</v>
      </c>
      <c r="AP1366" s="61" cm="1">
        <f t="array" ref="AP1366">INDEX(Archetypes!$K$8:$N$16,$G1366,$I$2+1+2*$H$2)</f>
        <v>20099</v>
      </c>
      <c r="AQ1366" s="41" cm="1">
        <f t="array" ref="AQ1366">INDEX(Archetypes!$O$8:$P$16,$G1366,$AB$2)</f>
        <v>50</v>
      </c>
      <c r="AR1366" s="4">
        <f t="shared" si="266"/>
        <v>12.348800000000001</v>
      </c>
      <c r="AS1366" s="5">
        <f t="shared" si="267"/>
        <v>1234.8800000000001</v>
      </c>
      <c r="AT1366" s="8">
        <f t="shared" si="268"/>
        <v>908</v>
      </c>
      <c r="AU1366">
        <f t="shared" si="269"/>
        <v>1</v>
      </c>
      <c r="AV1366" s="49">
        <f t="shared" si="270"/>
        <v>4939.5200000000004</v>
      </c>
      <c r="AW1366" s="49">
        <f t="shared" si="271"/>
        <v>0</v>
      </c>
      <c r="AX1366" s="61">
        <f t="shared" si="272"/>
        <v>3904.6334257878193</v>
      </c>
      <c r="AY1366" s="27" cm="1">
        <f t="array" ref="AY1366">INDEX(Archetypes!T$8:T$16,$G1366)</f>
        <v>1012</v>
      </c>
      <c r="AZ1366" s="27" cm="1">
        <f t="array" ref="AZ1366">INDEX(Archetypes!U$8:U$16,$G1366)</f>
        <v>1497</v>
      </c>
      <c r="BA1366" s="27" cm="1">
        <f t="array" ref="BA1366">INDEX(Archetypes!V$8:V$16,$G1366)</f>
        <v>1668</v>
      </c>
      <c r="BB1366" s="5">
        <f t="shared" si="291"/>
        <v>1497</v>
      </c>
      <c r="BC1366" s="5">
        <f t="shared" si="273"/>
        <v>5988</v>
      </c>
      <c r="BD1366" s="60">
        <f t="shared" si="274"/>
        <v>34931.153425787823</v>
      </c>
      <c r="BE1366" s="28">
        <f t="shared" si="275"/>
        <v>-2039.6043289736408</v>
      </c>
      <c r="BF1366" s="75">
        <f t="shared" si="276"/>
        <v>2.5449240247200002</v>
      </c>
      <c r="BG1366" s="75">
        <f t="shared" si="277"/>
        <v>8.4988799999999998</v>
      </c>
      <c r="BH1366" s="11">
        <f t="shared" si="248"/>
        <v>33090.747938095185</v>
      </c>
      <c r="BI1366" s="95">
        <f t="shared" si="249"/>
        <v>7</v>
      </c>
      <c r="BJ1366" t="b">
        <f t="shared" si="250"/>
        <v>0</v>
      </c>
      <c r="BK1366" s="43">
        <v>-12875.716126465268</v>
      </c>
      <c r="BL1366" s="37">
        <f t="shared" si="278"/>
        <v>10836.111797491627</v>
      </c>
    </row>
    <row r="1367" spans="1:64" x14ac:dyDescent="0.35">
      <c r="A1367" s="3">
        <v>10000</v>
      </c>
      <c r="D1367" s="6">
        <v>150</v>
      </c>
      <c r="E1367" s="6"/>
      <c r="F1367" s="6">
        <f t="shared" si="251"/>
        <v>250</v>
      </c>
      <c r="G1367" s="7">
        <v>9</v>
      </c>
      <c r="H1367" s="79" cm="1">
        <f t="array" ref="H1367">INDEX(Archetypes!$F$8:$F$16,$G1367)</f>
        <v>312.60000000000002</v>
      </c>
      <c r="I1367" s="7">
        <f t="shared" si="252"/>
        <v>1</v>
      </c>
      <c r="J1367" s="27" cm="1">
        <f t="array" ref="J1367">INDEX(Archetypes!$G$8:$H$16,$G1367,($H$2+1))+$N$2</f>
        <v>27151</v>
      </c>
      <c r="K1367" s="41" cm="1">
        <f t="array" ref="K1367">INDEX(Archetypes!$J$8:$J$16,$G1367)</f>
        <v>3.1960000000000002</v>
      </c>
      <c r="L1367" s="24" cm="1">
        <f t="array" ref="L1367">INDEX(Archetypes!$I$8:$I$16,$G1367)</f>
        <v>98.868750000000006</v>
      </c>
      <c r="M1367" s="41">
        <f t="shared" si="279"/>
        <v>46.933999999999997</v>
      </c>
      <c r="N1367" s="84">
        <f t="shared" si="253"/>
        <v>0.47471015866995381</v>
      </c>
      <c r="O1367" s="41">
        <f t="shared" si="254"/>
        <v>46.933999999999997</v>
      </c>
      <c r="P1367" s="64">
        <f t="shared" si="247"/>
        <v>6.7048571428571426</v>
      </c>
      <c r="Q1367" s="80">
        <f t="shared" si="280"/>
        <v>6.7048571428571426</v>
      </c>
      <c r="R1367" s="80">
        <f t="shared" si="281"/>
        <v>0</v>
      </c>
      <c r="S1367" s="64">
        <f t="shared" si="282"/>
        <v>46.933999999999997</v>
      </c>
      <c r="T1367" s="64">
        <f t="shared" si="255"/>
        <v>0</v>
      </c>
      <c r="U1367" s="64">
        <f t="shared" si="283"/>
        <v>0</v>
      </c>
      <c r="V1367" s="80">
        <f t="shared" si="284"/>
        <v>1</v>
      </c>
      <c r="W1367" s="80">
        <f t="shared" si="285"/>
        <v>0</v>
      </c>
      <c r="X1367" s="80">
        <f t="shared" si="286"/>
        <v>0</v>
      </c>
      <c r="Y1367" s="4">
        <f t="shared" si="256"/>
        <v>13.01</v>
      </c>
      <c r="Z1367" s="4">
        <f t="shared" si="257"/>
        <v>4.0707133917396741</v>
      </c>
      <c r="AA1367" s="64">
        <f t="shared" si="287"/>
        <v>3128.9110000000001</v>
      </c>
      <c r="AB1367" s="81">
        <f t="shared" si="288"/>
        <v>407.07132109999998</v>
      </c>
      <c r="AC1367">
        <f t="shared" si="289"/>
        <v>1.0000000444000019</v>
      </c>
      <c r="AD1367" s="49">
        <f t="shared" si="258"/>
        <v>1628.2852843999999</v>
      </c>
      <c r="AE1367" s="3">
        <f t="shared" si="259"/>
        <v>40000</v>
      </c>
      <c r="AF1367" s="3">
        <f t="shared" si="260"/>
        <v>100000</v>
      </c>
      <c r="AG1367" s="2">
        <f t="shared" si="261"/>
        <v>0</v>
      </c>
      <c r="AH1367" s="49">
        <f t="shared" si="262"/>
        <v>0</v>
      </c>
      <c r="AI1367" s="49">
        <f t="shared" si="263"/>
        <v>5274.6257099141794</v>
      </c>
      <c r="AJ1367" s="27" cm="1">
        <f t="array" ref="AJ1367">INDEX(Archetypes!Q$8:Q$16,$G1367)</f>
        <v>1022</v>
      </c>
      <c r="AK1367" s="27" cm="1">
        <f t="array" ref="AK1367">INDEX(Archetypes!R$8:R$16,$G1367)</f>
        <v>1039</v>
      </c>
      <c r="AL1367" s="27" cm="1">
        <f t="array" ref="AL1367">INDEX(Archetypes!S$8:S$16,$G1367)</f>
        <v>1139</v>
      </c>
      <c r="AM1367" s="5">
        <f t="shared" si="290"/>
        <v>1039</v>
      </c>
      <c r="AN1367" s="5">
        <f t="shared" si="264"/>
        <v>4156</v>
      </c>
      <c r="AO1367" s="49">
        <f t="shared" si="265"/>
        <v>38209.910994314181</v>
      </c>
      <c r="AP1367" s="61" cm="1">
        <f t="array" ref="AP1367">INDEX(Archetypes!$K$8:$N$16,$G1367,$I$2+1+2*$H$2)</f>
        <v>20920</v>
      </c>
      <c r="AQ1367" s="41" cm="1">
        <f t="array" ref="AQ1367">INDEX(Archetypes!$O$8:$P$16,$G1367,$AB$2)</f>
        <v>50</v>
      </c>
      <c r="AR1367" s="4">
        <f t="shared" si="266"/>
        <v>12.348800000000001</v>
      </c>
      <c r="AS1367" s="5">
        <f t="shared" si="267"/>
        <v>1234.8800000000001</v>
      </c>
      <c r="AT1367" s="8">
        <f t="shared" si="268"/>
        <v>908</v>
      </c>
      <c r="AU1367">
        <f t="shared" si="269"/>
        <v>1</v>
      </c>
      <c r="AV1367" s="49">
        <f t="shared" si="270"/>
        <v>4939.5200000000004</v>
      </c>
      <c r="AW1367" s="49">
        <f t="shared" si="271"/>
        <v>0</v>
      </c>
      <c r="AX1367" s="61">
        <f t="shared" si="272"/>
        <v>4064.1291242092234</v>
      </c>
      <c r="AY1367" s="27" cm="1">
        <f t="array" ref="AY1367">INDEX(Archetypes!T$8:T$16,$G1367)</f>
        <v>1012</v>
      </c>
      <c r="AZ1367" s="27" cm="1">
        <f t="array" ref="AZ1367">INDEX(Archetypes!U$8:U$16,$G1367)</f>
        <v>1497</v>
      </c>
      <c r="BA1367" s="27" cm="1">
        <f t="array" ref="BA1367">INDEX(Archetypes!V$8:V$16,$G1367)</f>
        <v>1668</v>
      </c>
      <c r="BB1367" s="5">
        <f t="shared" si="291"/>
        <v>1497</v>
      </c>
      <c r="BC1367" s="5">
        <f t="shared" si="273"/>
        <v>5988</v>
      </c>
      <c r="BD1367" s="60">
        <f t="shared" si="274"/>
        <v>35911.649124209223</v>
      </c>
      <c r="BE1367" s="28">
        <f t="shared" si="275"/>
        <v>-2298.2618701049578</v>
      </c>
      <c r="BF1367" s="75">
        <f t="shared" si="276"/>
        <v>2.5648309249200003</v>
      </c>
      <c r="BG1367" s="75">
        <f t="shared" si="277"/>
        <v>8.4988799999999998</v>
      </c>
      <c r="BH1367" s="11">
        <f t="shared" si="248"/>
        <v>33090.747938095185</v>
      </c>
      <c r="BI1367" s="95">
        <f t="shared" si="249"/>
        <v>7</v>
      </c>
      <c r="BJ1367" t="b">
        <f t="shared" si="250"/>
        <v>0</v>
      </c>
      <c r="BK1367" s="43">
        <v>-13792.869923767212</v>
      </c>
      <c r="BL1367" s="37">
        <f t="shared" si="278"/>
        <v>11494.608053662254</v>
      </c>
    </row>
    <row r="1368" spans="1:64" x14ac:dyDescent="0.35">
      <c r="A1368" s="3">
        <v>10000</v>
      </c>
      <c r="D1368" s="6">
        <v>165</v>
      </c>
      <c r="E1368" s="6"/>
      <c r="F1368" s="6">
        <f t="shared" si="251"/>
        <v>275</v>
      </c>
      <c r="G1368" s="7">
        <v>8</v>
      </c>
      <c r="H1368" s="79" cm="1">
        <f t="array" ref="H1368">INDEX(Archetypes!$F$8:$F$16,$G1368)</f>
        <v>285.8</v>
      </c>
      <c r="I1368" s="7">
        <f t="shared" si="252"/>
        <v>1</v>
      </c>
      <c r="J1368" s="27" cm="1">
        <f t="array" ref="J1368">INDEX(Archetypes!$G$8:$H$16,$G1368,($H$2+1))+$N$2</f>
        <v>26124</v>
      </c>
      <c r="K1368" s="41" cm="1">
        <f t="array" ref="K1368">INDEX(Archetypes!$J$8:$J$16,$G1368)</f>
        <v>3.2210000000000001</v>
      </c>
      <c r="L1368" s="24" cm="1">
        <f t="array" ref="L1368">INDEX(Archetypes!$I$8:$I$16,$G1368)</f>
        <v>90.076000000000008</v>
      </c>
      <c r="M1368" s="41">
        <f t="shared" si="279"/>
        <v>51.225999999999999</v>
      </c>
      <c r="N1368" s="84">
        <f t="shared" si="253"/>
        <v>0.56869754429592778</v>
      </c>
      <c r="O1368" s="41">
        <f t="shared" si="254"/>
        <v>51.225999999999999</v>
      </c>
      <c r="P1368" s="64">
        <f t="shared" si="247"/>
        <v>7.3179999999999996</v>
      </c>
      <c r="Q1368" s="80">
        <f t="shared" si="280"/>
        <v>7</v>
      </c>
      <c r="R1368" s="80">
        <f t="shared" si="281"/>
        <v>0.31799999999999962</v>
      </c>
      <c r="S1368" s="64">
        <f t="shared" si="282"/>
        <v>49</v>
      </c>
      <c r="T1368" s="64">
        <f t="shared" si="255"/>
        <v>2.2259999999999973</v>
      </c>
      <c r="U1368" s="64">
        <f t="shared" si="283"/>
        <v>0</v>
      </c>
      <c r="V1368" s="80">
        <f t="shared" si="284"/>
        <v>0.95654550423613016</v>
      </c>
      <c r="W1368" s="80">
        <f t="shared" si="285"/>
        <v>4.3454495763869859E-2</v>
      </c>
      <c r="X1368" s="80">
        <f t="shared" si="286"/>
        <v>0</v>
      </c>
      <c r="Y1368" s="4">
        <f t="shared" si="256"/>
        <v>13.803044547690625</v>
      </c>
      <c r="Z1368" s="4">
        <f t="shared" si="257"/>
        <v>4.2853289499194736</v>
      </c>
      <c r="AA1368" s="64">
        <f t="shared" si="287"/>
        <v>3104.6260000000002</v>
      </c>
      <c r="AB1368" s="81">
        <f t="shared" si="288"/>
        <v>428.53290981918559</v>
      </c>
      <c r="AC1368">
        <f t="shared" si="289"/>
        <v>0.99999996540000102</v>
      </c>
      <c r="AD1368" s="49">
        <f t="shared" si="258"/>
        <v>1714.1316392767424</v>
      </c>
      <c r="AE1368" s="3">
        <f t="shared" si="259"/>
        <v>40000</v>
      </c>
      <c r="AF1368" s="3">
        <f t="shared" si="260"/>
        <v>100000</v>
      </c>
      <c r="AG1368" s="2">
        <f t="shared" si="261"/>
        <v>0</v>
      </c>
      <c r="AH1368" s="49">
        <f t="shared" si="262"/>
        <v>0</v>
      </c>
      <c r="AI1368" s="49">
        <f t="shared" si="263"/>
        <v>5075.110384361461</v>
      </c>
      <c r="AJ1368" s="27" cm="1">
        <f t="array" ref="AJ1368">INDEX(Archetypes!Q$8:Q$16,$G1368)</f>
        <v>1022</v>
      </c>
      <c r="AK1368" s="27" cm="1">
        <f t="array" ref="AK1368">INDEX(Archetypes!R$8:R$16,$G1368)</f>
        <v>1039</v>
      </c>
      <c r="AL1368" s="27" cm="1">
        <f t="array" ref="AL1368">INDEX(Archetypes!S$8:S$16,$G1368)</f>
        <v>1139</v>
      </c>
      <c r="AM1368" s="5">
        <f t="shared" si="290"/>
        <v>1039</v>
      </c>
      <c r="AN1368" s="5">
        <f t="shared" si="264"/>
        <v>4156</v>
      </c>
      <c r="AO1368" s="49">
        <f t="shared" si="265"/>
        <v>37069.242023638202</v>
      </c>
      <c r="AP1368" s="61" cm="1">
        <f t="array" ref="AP1368">INDEX(Archetypes!$K$8:$N$16,$G1368,$I$2+1+2*$H$2)</f>
        <v>20099</v>
      </c>
      <c r="AQ1368" s="41" cm="1">
        <f t="array" ref="AQ1368">INDEX(Archetypes!$O$8:$P$16,$G1368,$AB$2)</f>
        <v>50</v>
      </c>
      <c r="AR1368" s="4">
        <f t="shared" si="266"/>
        <v>12.348800000000001</v>
      </c>
      <c r="AS1368" s="5">
        <f t="shared" si="267"/>
        <v>1234.8800000000001</v>
      </c>
      <c r="AT1368" s="8">
        <f t="shared" si="268"/>
        <v>908</v>
      </c>
      <c r="AU1368">
        <f t="shared" si="269"/>
        <v>1</v>
      </c>
      <c r="AV1368" s="49">
        <f t="shared" si="270"/>
        <v>4939.5200000000004</v>
      </c>
      <c r="AW1368" s="49">
        <f t="shared" si="271"/>
        <v>0</v>
      </c>
      <c r="AX1368" s="61">
        <f t="shared" si="272"/>
        <v>3904.6334257878193</v>
      </c>
      <c r="AY1368" s="27" cm="1">
        <f t="array" ref="AY1368">INDEX(Archetypes!T$8:T$16,$G1368)</f>
        <v>1012</v>
      </c>
      <c r="AZ1368" s="27" cm="1">
        <f t="array" ref="AZ1368">INDEX(Archetypes!U$8:U$16,$G1368)</f>
        <v>1497</v>
      </c>
      <c r="BA1368" s="27" cm="1">
        <f t="array" ref="BA1368">INDEX(Archetypes!V$8:V$16,$G1368)</f>
        <v>1668</v>
      </c>
      <c r="BB1368" s="5">
        <f t="shared" si="291"/>
        <v>1497</v>
      </c>
      <c r="BC1368" s="5">
        <f t="shared" si="273"/>
        <v>5988</v>
      </c>
      <c r="BD1368" s="60">
        <f t="shared" si="274"/>
        <v>34931.153425787823</v>
      </c>
      <c r="BE1368" s="28">
        <f t="shared" si="275"/>
        <v>-2138.0885978503793</v>
      </c>
      <c r="BF1368" s="75">
        <f t="shared" si="276"/>
        <v>2.5449240247200002</v>
      </c>
      <c r="BG1368" s="75">
        <f t="shared" si="277"/>
        <v>8.4988799999999998</v>
      </c>
      <c r="BH1368" s="11">
        <f t="shared" si="248"/>
        <v>37069.242023638202</v>
      </c>
      <c r="BI1368" s="95">
        <f t="shared" si="249"/>
        <v>8</v>
      </c>
      <c r="BJ1368" t="b">
        <f t="shared" si="250"/>
        <v>1</v>
      </c>
      <c r="BK1368" s="43">
        <v>-13072.684664218745</v>
      </c>
      <c r="BL1368" s="37">
        <f t="shared" si="278"/>
        <v>10934.596066368365</v>
      </c>
    </row>
    <row r="1369" spans="1:64" x14ac:dyDescent="0.35">
      <c r="A1369" s="3">
        <v>10000</v>
      </c>
      <c r="D1369" s="6">
        <v>165</v>
      </c>
      <c r="E1369" s="6"/>
      <c r="F1369" s="6">
        <f t="shared" si="251"/>
        <v>275</v>
      </c>
      <c r="G1369" s="7">
        <v>9</v>
      </c>
      <c r="H1369" s="79" cm="1">
        <f t="array" ref="H1369">INDEX(Archetypes!$F$8:$F$16,$G1369)</f>
        <v>312.60000000000002</v>
      </c>
      <c r="I1369" s="7">
        <f t="shared" si="252"/>
        <v>1</v>
      </c>
      <c r="J1369" s="27" cm="1">
        <f t="array" ref="J1369">INDEX(Archetypes!$G$8:$H$16,$G1369,($H$2+1))+$N$2</f>
        <v>27151</v>
      </c>
      <c r="K1369" s="41" cm="1">
        <f t="array" ref="K1369">INDEX(Archetypes!$J$8:$J$16,$G1369)</f>
        <v>3.1960000000000002</v>
      </c>
      <c r="L1369" s="24" cm="1">
        <f t="array" ref="L1369">INDEX(Archetypes!$I$8:$I$16,$G1369)</f>
        <v>98.868750000000006</v>
      </c>
      <c r="M1369" s="41">
        <f t="shared" si="279"/>
        <v>51.627000000000002</v>
      </c>
      <c r="N1369" s="84">
        <f t="shared" si="253"/>
        <v>0.52217712876920164</v>
      </c>
      <c r="O1369" s="41">
        <f t="shared" si="254"/>
        <v>51.627000000000002</v>
      </c>
      <c r="P1369" s="64">
        <f t="shared" si="247"/>
        <v>7.3752857142857149</v>
      </c>
      <c r="Q1369" s="80">
        <f t="shared" si="280"/>
        <v>7</v>
      </c>
      <c r="R1369" s="80">
        <f t="shared" si="281"/>
        <v>0.37528571428571489</v>
      </c>
      <c r="S1369" s="64">
        <f t="shared" si="282"/>
        <v>49</v>
      </c>
      <c r="T1369" s="64">
        <f t="shared" si="255"/>
        <v>2.6270000000000042</v>
      </c>
      <c r="U1369" s="64">
        <f t="shared" si="283"/>
        <v>0</v>
      </c>
      <c r="V1369" s="80">
        <f t="shared" si="284"/>
        <v>0.94911577275456638</v>
      </c>
      <c r="W1369" s="80">
        <f t="shared" si="285"/>
        <v>5.0884227245433671E-2</v>
      </c>
      <c r="X1369" s="80">
        <f t="shared" si="286"/>
        <v>0</v>
      </c>
      <c r="Y1369" s="4">
        <f t="shared" si="256"/>
        <v>13.938637147229166</v>
      </c>
      <c r="Z1369" s="4">
        <f t="shared" si="257"/>
        <v>4.3612757031380367</v>
      </c>
      <c r="AA1369" s="64">
        <f t="shared" si="287"/>
        <v>3128.9110000000001</v>
      </c>
      <c r="AB1369" s="81">
        <f t="shared" si="288"/>
        <v>436.1275509497396</v>
      </c>
      <c r="AC1369">
        <f t="shared" si="289"/>
        <v>1.0000000444000019</v>
      </c>
      <c r="AD1369" s="49">
        <f t="shared" si="258"/>
        <v>1744.5102037989584</v>
      </c>
      <c r="AE1369" s="3">
        <f t="shared" si="259"/>
        <v>40000</v>
      </c>
      <c r="AF1369" s="3">
        <f t="shared" si="260"/>
        <v>100000</v>
      </c>
      <c r="AG1369" s="2">
        <f t="shared" si="261"/>
        <v>0</v>
      </c>
      <c r="AH1369" s="49">
        <f t="shared" si="262"/>
        <v>0</v>
      </c>
      <c r="AI1369" s="49">
        <f t="shared" si="263"/>
        <v>5274.6257099141794</v>
      </c>
      <c r="AJ1369" s="27" cm="1">
        <f t="array" ref="AJ1369">INDEX(Archetypes!Q$8:Q$16,$G1369)</f>
        <v>1022</v>
      </c>
      <c r="AK1369" s="27" cm="1">
        <f t="array" ref="AK1369">INDEX(Archetypes!R$8:R$16,$G1369)</f>
        <v>1039</v>
      </c>
      <c r="AL1369" s="27" cm="1">
        <f t="array" ref="AL1369">INDEX(Archetypes!S$8:S$16,$G1369)</f>
        <v>1139</v>
      </c>
      <c r="AM1369" s="5">
        <f t="shared" si="290"/>
        <v>1039</v>
      </c>
      <c r="AN1369" s="5">
        <f t="shared" si="264"/>
        <v>4156</v>
      </c>
      <c r="AO1369" s="49">
        <f t="shared" si="265"/>
        <v>38326.135913713137</v>
      </c>
      <c r="AP1369" s="61" cm="1">
        <f t="array" ref="AP1369">INDEX(Archetypes!$K$8:$N$16,$G1369,$I$2+1+2*$H$2)</f>
        <v>20920</v>
      </c>
      <c r="AQ1369" s="41" cm="1">
        <f t="array" ref="AQ1369">INDEX(Archetypes!$O$8:$P$16,$G1369,$AB$2)</f>
        <v>50</v>
      </c>
      <c r="AR1369" s="4">
        <f t="shared" si="266"/>
        <v>12.348800000000001</v>
      </c>
      <c r="AS1369" s="5">
        <f t="shared" si="267"/>
        <v>1234.8800000000001</v>
      </c>
      <c r="AT1369" s="8">
        <f t="shared" si="268"/>
        <v>908</v>
      </c>
      <c r="AU1369">
        <f t="shared" si="269"/>
        <v>1</v>
      </c>
      <c r="AV1369" s="49">
        <f t="shared" si="270"/>
        <v>4939.5200000000004</v>
      </c>
      <c r="AW1369" s="49">
        <f t="shared" si="271"/>
        <v>0</v>
      </c>
      <c r="AX1369" s="61">
        <f t="shared" si="272"/>
        <v>4064.1291242092234</v>
      </c>
      <c r="AY1369" s="27" cm="1">
        <f t="array" ref="AY1369">INDEX(Archetypes!T$8:T$16,$G1369)</f>
        <v>1012</v>
      </c>
      <c r="AZ1369" s="27" cm="1">
        <f t="array" ref="AZ1369">INDEX(Archetypes!U$8:U$16,$G1369)</f>
        <v>1497</v>
      </c>
      <c r="BA1369" s="27" cm="1">
        <f t="array" ref="BA1369">INDEX(Archetypes!V$8:V$16,$G1369)</f>
        <v>1668</v>
      </c>
      <c r="BB1369" s="5">
        <f t="shared" si="291"/>
        <v>1497</v>
      </c>
      <c r="BC1369" s="5">
        <f t="shared" si="273"/>
        <v>5988</v>
      </c>
      <c r="BD1369" s="60">
        <f t="shared" si="274"/>
        <v>35911.649124209223</v>
      </c>
      <c r="BE1369" s="28">
        <f t="shared" si="275"/>
        <v>-2414.4867895039133</v>
      </c>
      <c r="BF1369" s="75">
        <f t="shared" si="276"/>
        <v>2.5648309249200003</v>
      </c>
      <c r="BG1369" s="75">
        <f t="shared" si="277"/>
        <v>8.4988799999999998</v>
      </c>
      <c r="BH1369" s="11">
        <f t="shared" si="248"/>
        <v>37069.242023638202</v>
      </c>
      <c r="BI1369" s="95">
        <f t="shared" si="249"/>
        <v>8</v>
      </c>
      <c r="BJ1369" t="b">
        <f t="shared" si="250"/>
        <v>0</v>
      </c>
      <c r="BK1369" s="43">
        <v>-14025.319762565123</v>
      </c>
      <c r="BL1369" s="37">
        <f t="shared" si="278"/>
        <v>11610.832973061209</v>
      </c>
    </row>
    <row r="1370" spans="1:64" x14ac:dyDescent="0.35">
      <c r="A1370" s="3">
        <v>10000</v>
      </c>
      <c r="D1370" s="6">
        <v>180</v>
      </c>
      <c r="E1370" s="6"/>
      <c r="F1370" s="6">
        <f t="shared" si="251"/>
        <v>300</v>
      </c>
      <c r="G1370" s="7">
        <v>9</v>
      </c>
      <c r="H1370" s="79" cm="1">
        <f t="array" ref="H1370">INDEX(Archetypes!$F$8:$F$16,$G1370)</f>
        <v>312.60000000000002</v>
      </c>
      <c r="I1370" s="7">
        <f t="shared" si="252"/>
        <v>1</v>
      </c>
      <c r="J1370" s="27" cm="1">
        <f t="array" ref="J1370">INDEX(Archetypes!$G$8:$H$16,$G1370,($H$2+1))+$N$2</f>
        <v>27151</v>
      </c>
      <c r="K1370" s="41" cm="1">
        <f t="array" ref="K1370">INDEX(Archetypes!$J$8:$J$16,$G1370)</f>
        <v>3.1960000000000002</v>
      </c>
      <c r="L1370" s="24" cm="1">
        <f t="array" ref="L1370">INDEX(Archetypes!$I$8:$I$16,$G1370)</f>
        <v>98.868750000000006</v>
      </c>
      <c r="M1370" s="41">
        <f t="shared" si="279"/>
        <v>56.32</v>
      </c>
      <c r="N1370" s="84">
        <f t="shared" si="253"/>
        <v>0.56964409886844936</v>
      </c>
      <c r="O1370" s="41">
        <f t="shared" si="254"/>
        <v>56.32</v>
      </c>
      <c r="P1370" s="64">
        <f t="shared" ref="P1370:P1433" si="292">E$2*MIN(O1370/O$2,Q$2)</f>
        <v>8.0457142857142863</v>
      </c>
      <c r="Q1370" s="80">
        <f t="shared" si="280"/>
        <v>7</v>
      </c>
      <c r="R1370" s="80">
        <f t="shared" si="281"/>
        <v>1.0457142857142863</v>
      </c>
      <c r="S1370" s="64">
        <f t="shared" si="282"/>
        <v>49</v>
      </c>
      <c r="T1370" s="64">
        <f t="shared" si="255"/>
        <v>7.3200000000000038</v>
      </c>
      <c r="U1370" s="64">
        <f t="shared" si="283"/>
        <v>0</v>
      </c>
      <c r="V1370" s="80">
        <f t="shared" si="284"/>
        <v>0.87002840909090906</v>
      </c>
      <c r="W1370" s="80">
        <f t="shared" si="285"/>
        <v>0.12997159090909097</v>
      </c>
      <c r="X1370" s="80">
        <f t="shared" si="286"/>
        <v>0</v>
      </c>
      <c r="Y1370" s="4">
        <f t="shared" si="256"/>
        <v>15.381981534090912</v>
      </c>
      <c r="Z1370" s="4">
        <f t="shared" si="257"/>
        <v>4.8128853360735011</v>
      </c>
      <c r="AA1370" s="64">
        <f t="shared" si="287"/>
        <v>3128.9110000000001</v>
      </c>
      <c r="AB1370" s="81">
        <f t="shared" si="288"/>
        <v>481.28851223813928</v>
      </c>
      <c r="AC1370">
        <f t="shared" si="289"/>
        <v>1.0000000444000019</v>
      </c>
      <c r="AD1370" s="49">
        <f t="shared" si="258"/>
        <v>1925.1540489525571</v>
      </c>
      <c r="AE1370" s="3">
        <f t="shared" si="259"/>
        <v>40000</v>
      </c>
      <c r="AF1370" s="3">
        <f t="shared" si="260"/>
        <v>100000</v>
      </c>
      <c r="AG1370" s="2">
        <f t="shared" si="261"/>
        <v>0</v>
      </c>
      <c r="AH1370" s="49">
        <f t="shared" si="262"/>
        <v>0</v>
      </c>
      <c r="AI1370" s="49">
        <f t="shared" si="263"/>
        <v>5274.6257099141794</v>
      </c>
      <c r="AJ1370" s="27" cm="1">
        <f t="array" ref="AJ1370">INDEX(Archetypes!Q$8:Q$16,$G1370)</f>
        <v>1022</v>
      </c>
      <c r="AK1370" s="27" cm="1">
        <f t="array" ref="AK1370">INDEX(Archetypes!R$8:R$16,$G1370)</f>
        <v>1039</v>
      </c>
      <c r="AL1370" s="27" cm="1">
        <f t="array" ref="AL1370">INDEX(Archetypes!S$8:S$16,$G1370)</f>
        <v>1139</v>
      </c>
      <c r="AM1370" s="5">
        <f t="shared" si="290"/>
        <v>1039</v>
      </c>
      <c r="AN1370" s="5">
        <f t="shared" si="264"/>
        <v>4156</v>
      </c>
      <c r="AO1370" s="49">
        <f t="shared" si="265"/>
        <v>38506.779758866738</v>
      </c>
      <c r="AP1370" s="61" cm="1">
        <f t="array" ref="AP1370">INDEX(Archetypes!$K$8:$N$16,$G1370,$I$2+1+2*$H$2)</f>
        <v>20920</v>
      </c>
      <c r="AQ1370" s="41" cm="1">
        <f t="array" ref="AQ1370">INDEX(Archetypes!$O$8:$P$16,$G1370,$AB$2)</f>
        <v>50</v>
      </c>
      <c r="AR1370" s="4">
        <f t="shared" si="266"/>
        <v>12.348800000000001</v>
      </c>
      <c r="AS1370" s="5">
        <f t="shared" si="267"/>
        <v>1234.8800000000001</v>
      </c>
      <c r="AT1370" s="8">
        <f t="shared" si="268"/>
        <v>908</v>
      </c>
      <c r="AU1370">
        <f t="shared" si="269"/>
        <v>1</v>
      </c>
      <c r="AV1370" s="49">
        <f t="shared" si="270"/>
        <v>4939.5200000000004</v>
      </c>
      <c r="AW1370" s="49">
        <f t="shared" si="271"/>
        <v>0</v>
      </c>
      <c r="AX1370" s="61">
        <f t="shared" si="272"/>
        <v>4064.1291242092234</v>
      </c>
      <c r="AY1370" s="27" cm="1">
        <f t="array" ref="AY1370">INDEX(Archetypes!T$8:T$16,$G1370)</f>
        <v>1012</v>
      </c>
      <c r="AZ1370" s="27" cm="1">
        <f t="array" ref="AZ1370">INDEX(Archetypes!U$8:U$16,$G1370)</f>
        <v>1497</v>
      </c>
      <c r="BA1370" s="27" cm="1">
        <f t="array" ref="BA1370">INDEX(Archetypes!V$8:V$16,$G1370)</f>
        <v>1668</v>
      </c>
      <c r="BB1370" s="5">
        <f t="shared" si="291"/>
        <v>1497</v>
      </c>
      <c r="BC1370" s="5">
        <f t="shared" si="273"/>
        <v>5988</v>
      </c>
      <c r="BD1370" s="60">
        <f t="shared" si="274"/>
        <v>35911.649124209223</v>
      </c>
      <c r="BE1370" s="28">
        <f t="shared" si="275"/>
        <v>-2595.1306346575147</v>
      </c>
      <c r="BF1370" s="75">
        <f t="shared" si="276"/>
        <v>2.5648309249200003</v>
      </c>
      <c r="BG1370" s="75">
        <f t="shared" si="277"/>
        <v>8.4988799999999998</v>
      </c>
      <c r="BH1370" s="11">
        <f t="shared" si="248"/>
        <v>38506.779758866738</v>
      </c>
      <c r="BI1370" s="95">
        <f t="shared" si="249"/>
        <v>9</v>
      </c>
      <c r="BJ1370" t="b">
        <f t="shared" si="250"/>
        <v>1</v>
      </c>
      <c r="BK1370" s="43">
        <v>-14386.607452872326</v>
      </c>
      <c r="BL1370" s="37">
        <f t="shared" si="278"/>
        <v>11791.476818214811</v>
      </c>
    </row>
    <row r="1371" spans="1:64" x14ac:dyDescent="0.35">
      <c r="A1371" s="3">
        <v>12500</v>
      </c>
      <c r="D1371" s="6">
        <v>60</v>
      </c>
      <c r="E1371" s="6"/>
      <c r="F1371" s="6">
        <f t="shared" si="251"/>
        <v>100</v>
      </c>
      <c r="G1371" s="7">
        <v>1</v>
      </c>
      <c r="H1371" s="79" cm="1">
        <f t="array" ref="H1371">INDEX(Archetypes!$F$8:$F$16,$G1371)</f>
        <v>113.9</v>
      </c>
      <c r="I1371" s="7">
        <f t="shared" si="252"/>
        <v>1</v>
      </c>
      <c r="J1371" s="27" cm="1">
        <f t="array" ref="J1371">INDEX(Archetypes!$G$8:$H$16,$G1371,($H$2+1))+$N$2</f>
        <v>13901</v>
      </c>
      <c r="K1371" s="41" cm="1">
        <f t="array" ref="K1371">INDEX(Archetypes!$J$8:$J$16,$G1371)</f>
        <v>2.782</v>
      </c>
      <c r="L1371" s="24" cm="1">
        <f t="array" ref="L1371">INDEX(Archetypes!$I$8:$I$16,$G1371)</f>
        <v>42.247058823529407</v>
      </c>
      <c r="M1371" s="41">
        <f t="shared" si="279"/>
        <v>21.567</v>
      </c>
      <c r="N1371" s="84">
        <f t="shared" si="253"/>
        <v>0.51049707602339189</v>
      </c>
      <c r="O1371" s="41">
        <f t="shared" si="254"/>
        <v>21.567</v>
      </c>
      <c r="P1371" s="64">
        <f t="shared" si="292"/>
        <v>3.081</v>
      </c>
      <c r="Q1371" s="80">
        <f t="shared" si="280"/>
        <v>3.081</v>
      </c>
      <c r="R1371" s="80">
        <f t="shared" si="281"/>
        <v>0</v>
      </c>
      <c r="S1371" s="64">
        <f t="shared" si="282"/>
        <v>21.567</v>
      </c>
      <c r="T1371" s="64">
        <f t="shared" si="255"/>
        <v>0</v>
      </c>
      <c r="U1371" s="64">
        <f t="shared" si="283"/>
        <v>0</v>
      </c>
      <c r="V1371" s="80">
        <f t="shared" si="284"/>
        <v>1</v>
      </c>
      <c r="W1371" s="80">
        <f t="shared" si="285"/>
        <v>0</v>
      </c>
      <c r="X1371" s="80">
        <f t="shared" si="286"/>
        <v>0</v>
      </c>
      <c r="Y1371" s="4">
        <f t="shared" si="256"/>
        <v>13.01</v>
      </c>
      <c r="Z1371" s="4">
        <f t="shared" si="257"/>
        <v>4.6764917325664985</v>
      </c>
      <c r="AA1371" s="64">
        <f t="shared" si="287"/>
        <v>4493.17</v>
      </c>
      <c r="AB1371" s="81">
        <f t="shared" si="288"/>
        <v>584.56141700000001</v>
      </c>
      <c r="AC1371">
        <f t="shared" si="289"/>
        <v>1.000000084800007</v>
      </c>
      <c r="AD1371" s="49">
        <f t="shared" si="258"/>
        <v>2338.245668</v>
      </c>
      <c r="AE1371" s="3">
        <f t="shared" si="259"/>
        <v>50000</v>
      </c>
      <c r="AF1371" s="3">
        <f t="shared" si="260"/>
        <v>100000</v>
      </c>
      <c r="AG1371" s="2">
        <f t="shared" si="261"/>
        <v>0</v>
      </c>
      <c r="AH1371" s="49">
        <f t="shared" si="262"/>
        <v>0</v>
      </c>
      <c r="AI1371" s="49">
        <f t="shared" si="263"/>
        <v>2700.5477512252587</v>
      </c>
      <c r="AJ1371" s="27" cm="1">
        <f t="array" ref="AJ1371">INDEX(Archetypes!Q$8:Q$16,$G1371)</f>
        <v>1022</v>
      </c>
      <c r="AK1371" s="27" cm="1">
        <f t="array" ref="AK1371">INDEX(Archetypes!R$8:R$16,$G1371)</f>
        <v>1039</v>
      </c>
      <c r="AL1371" s="27" cm="1">
        <f t="array" ref="AL1371">INDEX(Archetypes!S$8:S$16,$G1371)</f>
        <v>1139</v>
      </c>
      <c r="AM1371" s="5">
        <f t="shared" si="290"/>
        <v>1039</v>
      </c>
      <c r="AN1371" s="5">
        <f t="shared" si="264"/>
        <v>4156</v>
      </c>
      <c r="AO1371" s="49">
        <f t="shared" si="265"/>
        <v>23095.793419225258</v>
      </c>
      <c r="AP1371" s="61" cm="1">
        <f t="array" ref="AP1371">INDEX(Archetypes!$K$8:$N$16,$G1371,$I$2+1+2*$H$2)</f>
        <v>10321</v>
      </c>
      <c r="AQ1371" s="41" cm="1">
        <f t="array" ref="AQ1371">INDEX(Archetypes!$O$8:$P$16,$G1371,$AB$2)</f>
        <v>50</v>
      </c>
      <c r="AR1371" s="4">
        <f t="shared" si="266"/>
        <v>12.348800000000001</v>
      </c>
      <c r="AS1371" s="5">
        <f t="shared" si="267"/>
        <v>1543.6</v>
      </c>
      <c r="AT1371" s="8">
        <f t="shared" si="268"/>
        <v>1135</v>
      </c>
      <c r="AU1371">
        <f t="shared" si="269"/>
        <v>1.0000000000000002</v>
      </c>
      <c r="AV1371" s="49">
        <f t="shared" si="270"/>
        <v>6174.4</v>
      </c>
      <c r="AW1371" s="49">
        <f t="shared" si="271"/>
        <v>0</v>
      </c>
      <c r="AX1371" s="61">
        <f t="shared" si="272"/>
        <v>2005.0610272927054</v>
      </c>
      <c r="AY1371" s="27" cm="1">
        <f t="array" ref="AY1371">INDEX(Archetypes!T$8:T$16,$G1371)</f>
        <v>1012</v>
      </c>
      <c r="AZ1371" s="27" cm="1">
        <f t="array" ref="AZ1371">INDEX(Archetypes!U$8:U$16,$G1371)</f>
        <v>1497</v>
      </c>
      <c r="BA1371" s="27" cm="1">
        <f t="array" ref="BA1371">INDEX(Archetypes!V$8:V$16,$G1371)</f>
        <v>1668</v>
      </c>
      <c r="BB1371" s="5">
        <f t="shared" si="291"/>
        <v>1497</v>
      </c>
      <c r="BC1371" s="5">
        <f t="shared" si="273"/>
        <v>5988</v>
      </c>
      <c r="BD1371" s="60">
        <f t="shared" si="274"/>
        <v>24488.461027292706</v>
      </c>
      <c r="BE1371" s="28">
        <f t="shared" si="275"/>
        <v>1392.6676080674479</v>
      </c>
      <c r="BF1371" s="75">
        <f t="shared" si="276"/>
        <v>3.6831413124000001</v>
      </c>
      <c r="BG1371" s="75">
        <f t="shared" si="277"/>
        <v>10.623599999999998</v>
      </c>
      <c r="BH1371" s="11">
        <f t="shared" ref="BH1371:BH1434" si="293">_xlfn.MINIFS($AO$1236:$AO$1822,$A$1236:$A$1822,$A1371,$D$1236:$D$1822,$D1371)</f>
        <v>19362.845056048933</v>
      </c>
      <c r="BI1371" s="95">
        <f t="shared" ref="BI1371:BI1434" si="294">INDEX($G$1236:$G$1822,MATCH(BH1371,$AO$1236:$AO$1822,0))</f>
        <v>3</v>
      </c>
      <c r="BJ1371" t="b">
        <f t="shared" ref="BJ1371:BJ1434" si="295">BH1371=AO1371</f>
        <v>0</v>
      </c>
      <c r="BK1371" s="43">
        <v>-1234.663509744656</v>
      </c>
      <c r="BL1371" s="37">
        <f t="shared" si="278"/>
        <v>2627.3311178121039</v>
      </c>
    </row>
    <row r="1372" spans="1:64" x14ac:dyDescent="0.35">
      <c r="A1372" s="3">
        <v>12500</v>
      </c>
      <c r="D1372" s="6">
        <v>60</v>
      </c>
      <c r="E1372" s="6"/>
      <c r="F1372" s="6">
        <f t="shared" si="251"/>
        <v>100</v>
      </c>
      <c r="G1372" s="7">
        <v>2</v>
      </c>
      <c r="H1372" s="79" cm="1">
        <f t="array" ref="H1372">INDEX(Archetypes!$F$8:$F$16,$G1372)</f>
        <v>137.5</v>
      </c>
      <c r="I1372" s="7">
        <f t="shared" si="252"/>
        <v>1</v>
      </c>
      <c r="J1372" s="27" cm="1">
        <f t="array" ref="J1372">INDEX(Archetypes!$G$8:$H$16,$G1372,($H$2+1))+$N$2</f>
        <v>11219</v>
      </c>
      <c r="K1372" s="41" cm="1">
        <f t="array" ref="K1372">INDEX(Archetypes!$J$8:$J$16,$G1372)</f>
        <v>3.3919999999999999</v>
      </c>
      <c r="L1372" s="24" cm="1">
        <f t="array" ref="L1372">INDEX(Archetypes!$I$8:$I$16,$G1372)</f>
        <v>41.125</v>
      </c>
      <c r="M1372" s="41">
        <f t="shared" si="279"/>
        <v>17.689</v>
      </c>
      <c r="N1372" s="84">
        <f t="shared" si="253"/>
        <v>0.43012765957446808</v>
      </c>
      <c r="O1372" s="41">
        <f t="shared" si="254"/>
        <v>17.689</v>
      </c>
      <c r="P1372" s="64">
        <f t="shared" si="292"/>
        <v>2.5270000000000001</v>
      </c>
      <c r="Q1372" s="80">
        <f t="shared" si="280"/>
        <v>2.5270000000000001</v>
      </c>
      <c r="R1372" s="80">
        <f t="shared" si="281"/>
        <v>0</v>
      </c>
      <c r="S1372" s="64">
        <f t="shared" si="282"/>
        <v>17.689</v>
      </c>
      <c r="T1372" s="64">
        <f t="shared" si="255"/>
        <v>0</v>
      </c>
      <c r="U1372" s="64">
        <f t="shared" si="283"/>
        <v>0</v>
      </c>
      <c r="V1372" s="80">
        <f t="shared" si="284"/>
        <v>1</v>
      </c>
      <c r="W1372" s="80">
        <f t="shared" si="285"/>
        <v>0</v>
      </c>
      <c r="X1372" s="80">
        <f t="shared" si="286"/>
        <v>0</v>
      </c>
      <c r="Y1372" s="4">
        <f t="shared" si="256"/>
        <v>13.01</v>
      </c>
      <c r="Z1372" s="4">
        <f t="shared" si="257"/>
        <v>3.8354952830188678</v>
      </c>
      <c r="AA1372" s="64">
        <f t="shared" si="287"/>
        <v>3685.1419999999998</v>
      </c>
      <c r="AB1372" s="81">
        <f t="shared" si="288"/>
        <v>479.43697419999995</v>
      </c>
      <c r="AC1372">
        <f t="shared" si="289"/>
        <v>0.99999986688001774</v>
      </c>
      <c r="AD1372" s="49">
        <f t="shared" si="258"/>
        <v>1917.7478967999998</v>
      </c>
      <c r="AE1372" s="3">
        <f t="shared" si="259"/>
        <v>50000</v>
      </c>
      <c r="AF1372" s="3">
        <f t="shared" si="260"/>
        <v>100000</v>
      </c>
      <c r="AG1372" s="2">
        <f t="shared" si="261"/>
        <v>0</v>
      </c>
      <c r="AH1372" s="49">
        <f t="shared" si="262"/>
        <v>0</v>
      </c>
      <c r="AI1372" s="49">
        <f t="shared" si="263"/>
        <v>2179.5155183796978</v>
      </c>
      <c r="AJ1372" s="27" cm="1">
        <f t="array" ref="AJ1372">INDEX(Archetypes!Q$8:Q$16,$G1372)</f>
        <v>1022</v>
      </c>
      <c r="AK1372" s="27" cm="1">
        <f t="array" ref="AK1372">INDEX(Archetypes!R$8:R$16,$G1372)</f>
        <v>1039</v>
      </c>
      <c r="AL1372" s="27" cm="1">
        <f t="array" ref="AL1372">INDEX(Archetypes!S$8:S$16,$G1372)</f>
        <v>1139</v>
      </c>
      <c r="AM1372" s="5">
        <f t="shared" si="290"/>
        <v>1039</v>
      </c>
      <c r="AN1372" s="5">
        <f t="shared" si="264"/>
        <v>4156</v>
      </c>
      <c r="AO1372" s="49">
        <f t="shared" si="265"/>
        <v>19472.263415179696</v>
      </c>
      <c r="AP1372" s="61" cm="1">
        <f t="array" ref="AP1372">INDEX(Archetypes!$K$8:$N$16,$G1372,$I$2+1+2*$H$2)</f>
        <v>8176</v>
      </c>
      <c r="AQ1372" s="41" cm="1">
        <f t="array" ref="AQ1372">INDEX(Archetypes!$O$8:$P$16,$G1372,$AB$2)</f>
        <v>50</v>
      </c>
      <c r="AR1372" s="4">
        <f t="shared" si="266"/>
        <v>12.348800000000001</v>
      </c>
      <c r="AS1372" s="5">
        <f t="shared" si="267"/>
        <v>1543.6</v>
      </c>
      <c r="AT1372" s="8">
        <f t="shared" si="268"/>
        <v>1135</v>
      </c>
      <c r="AU1372">
        <f t="shared" si="269"/>
        <v>1.0000000000000002</v>
      </c>
      <c r="AV1372" s="49">
        <f t="shared" si="270"/>
        <v>6174.4</v>
      </c>
      <c r="AW1372" s="49">
        <f t="shared" si="271"/>
        <v>0</v>
      </c>
      <c r="AX1372" s="61">
        <f t="shared" si="272"/>
        <v>1588.3518030370274</v>
      </c>
      <c r="AY1372" s="27" cm="1">
        <f t="array" ref="AY1372">INDEX(Archetypes!T$8:T$16,$G1372)</f>
        <v>1012</v>
      </c>
      <c r="AZ1372" s="27" cm="1">
        <f t="array" ref="AZ1372">INDEX(Archetypes!U$8:U$16,$G1372)</f>
        <v>1497</v>
      </c>
      <c r="BA1372" s="27" cm="1">
        <f t="array" ref="BA1372">INDEX(Archetypes!V$8:V$16,$G1372)</f>
        <v>1668</v>
      </c>
      <c r="BB1372" s="5">
        <f t="shared" si="291"/>
        <v>1497</v>
      </c>
      <c r="BC1372" s="5">
        <f t="shared" si="273"/>
        <v>5988</v>
      </c>
      <c r="BD1372" s="60">
        <f t="shared" si="274"/>
        <v>21926.751803037027</v>
      </c>
      <c r="BE1372" s="28">
        <f t="shared" si="275"/>
        <v>2454.488387857331</v>
      </c>
      <c r="BF1372" s="75">
        <f t="shared" si="276"/>
        <v>3.0207846002399998</v>
      </c>
      <c r="BG1372" s="75">
        <f t="shared" si="277"/>
        <v>10.623599999999998</v>
      </c>
      <c r="BH1372" s="11">
        <f t="shared" si="293"/>
        <v>19362.845056048933</v>
      </c>
      <c r="BI1372" s="95">
        <f t="shared" si="294"/>
        <v>3</v>
      </c>
      <c r="BJ1372" t="b">
        <f t="shared" si="295"/>
        <v>0</v>
      </c>
      <c r="BK1372" s="43">
        <v>1935.048629377925</v>
      </c>
      <c r="BL1372" s="37">
        <f t="shared" si="278"/>
        <v>519.43975847940601</v>
      </c>
    </row>
    <row r="1373" spans="1:64" x14ac:dyDescent="0.35">
      <c r="A1373" s="3">
        <v>12500</v>
      </c>
      <c r="D1373" s="6">
        <v>60</v>
      </c>
      <c r="E1373" s="6"/>
      <c r="F1373" s="6">
        <f t="shared" si="251"/>
        <v>100</v>
      </c>
      <c r="G1373" s="7">
        <v>3</v>
      </c>
      <c r="H1373" s="79" cm="1">
        <f t="array" ref="H1373">INDEX(Archetypes!$F$8:$F$16,$G1373)</f>
        <v>163.1</v>
      </c>
      <c r="I1373" s="7">
        <f t="shared" si="252"/>
        <v>1</v>
      </c>
      <c r="J1373" s="27" cm="1">
        <f t="array" ref="J1373">INDEX(Archetypes!$G$8:$H$16,$G1373,($H$2+1))+$N$2</f>
        <v>11221</v>
      </c>
      <c r="K1373" s="41" cm="1">
        <f t="array" ref="K1373">INDEX(Archetypes!$J$8:$J$16,$G1373)</f>
        <v>3.6019999999999999</v>
      </c>
      <c r="L1373" s="24" cm="1">
        <f t="array" ref="L1373">INDEX(Archetypes!$I$8:$I$16,$G1373)</f>
        <v>45.416666666666664</v>
      </c>
      <c r="M1373" s="41">
        <f t="shared" si="279"/>
        <v>16.657</v>
      </c>
      <c r="N1373" s="84">
        <f t="shared" si="253"/>
        <v>0.36675963302752296</v>
      </c>
      <c r="O1373" s="41">
        <f t="shared" si="254"/>
        <v>16.657</v>
      </c>
      <c r="P1373" s="64">
        <f t="shared" si="292"/>
        <v>2.3795714285714284</v>
      </c>
      <c r="Q1373" s="80">
        <f t="shared" si="280"/>
        <v>2.3795714285714284</v>
      </c>
      <c r="R1373" s="80">
        <f t="shared" si="281"/>
        <v>0</v>
      </c>
      <c r="S1373" s="64">
        <f t="shared" si="282"/>
        <v>16.657</v>
      </c>
      <c r="T1373" s="64">
        <f t="shared" si="255"/>
        <v>0</v>
      </c>
      <c r="U1373" s="64">
        <f t="shared" si="283"/>
        <v>0</v>
      </c>
      <c r="V1373" s="80">
        <f t="shared" si="284"/>
        <v>1</v>
      </c>
      <c r="W1373" s="80">
        <f t="shared" si="285"/>
        <v>0</v>
      </c>
      <c r="X1373" s="80">
        <f t="shared" si="286"/>
        <v>0</v>
      </c>
      <c r="Y1373" s="4">
        <f t="shared" si="256"/>
        <v>13.01</v>
      </c>
      <c r="Z1373" s="4">
        <f t="shared" si="257"/>
        <v>3.6118822876179899</v>
      </c>
      <c r="AA1373" s="64">
        <f t="shared" si="287"/>
        <v>3470.2939999999999</v>
      </c>
      <c r="AB1373" s="81">
        <f t="shared" si="288"/>
        <v>451.48524939999993</v>
      </c>
      <c r="AC1373">
        <f t="shared" si="289"/>
        <v>1.0000000809600067</v>
      </c>
      <c r="AD1373" s="49">
        <f t="shared" si="258"/>
        <v>1805.9409975999997</v>
      </c>
      <c r="AE1373" s="3">
        <f t="shared" si="259"/>
        <v>50000</v>
      </c>
      <c r="AF1373" s="3">
        <f t="shared" si="260"/>
        <v>100000</v>
      </c>
      <c r="AG1373" s="2">
        <f t="shared" si="261"/>
        <v>0</v>
      </c>
      <c r="AH1373" s="49">
        <f t="shared" si="262"/>
        <v>0</v>
      </c>
      <c r="AI1373" s="49">
        <f t="shared" si="263"/>
        <v>2179.9040584489339</v>
      </c>
      <c r="AJ1373" s="27" cm="1">
        <f t="array" ref="AJ1373">INDEX(Archetypes!Q$8:Q$16,$G1373)</f>
        <v>1022</v>
      </c>
      <c r="AK1373" s="27" cm="1">
        <f t="array" ref="AK1373">INDEX(Archetypes!R$8:R$16,$G1373)</f>
        <v>1039</v>
      </c>
      <c r="AL1373" s="27" cm="1">
        <f t="array" ref="AL1373">INDEX(Archetypes!S$8:S$16,$G1373)</f>
        <v>1139</v>
      </c>
      <c r="AM1373" s="5">
        <f t="shared" si="290"/>
        <v>1039</v>
      </c>
      <c r="AN1373" s="5">
        <f t="shared" si="264"/>
        <v>4156</v>
      </c>
      <c r="AO1373" s="49">
        <f t="shared" si="265"/>
        <v>19362.845056048933</v>
      </c>
      <c r="AP1373" s="61" cm="1">
        <f t="array" ref="AP1373">INDEX(Archetypes!$K$8:$N$16,$G1373,$I$2+1+2*$H$2)</f>
        <v>8177</v>
      </c>
      <c r="AQ1373" s="41" cm="1">
        <f t="array" ref="AQ1373">INDEX(Archetypes!$O$8:$P$16,$G1373,$AB$2)</f>
        <v>50</v>
      </c>
      <c r="AR1373" s="4">
        <f t="shared" si="266"/>
        <v>12.348800000000001</v>
      </c>
      <c r="AS1373" s="5">
        <f t="shared" si="267"/>
        <v>1543.6</v>
      </c>
      <c r="AT1373" s="8">
        <f t="shared" si="268"/>
        <v>1135</v>
      </c>
      <c r="AU1373">
        <f t="shared" si="269"/>
        <v>1.0000000000000002</v>
      </c>
      <c r="AV1373" s="49">
        <f t="shared" si="270"/>
        <v>6174.4</v>
      </c>
      <c r="AW1373" s="49">
        <f t="shared" si="271"/>
        <v>0</v>
      </c>
      <c r="AX1373" s="61">
        <f t="shared" si="272"/>
        <v>1588.5460730716454</v>
      </c>
      <c r="AY1373" s="27" cm="1">
        <f t="array" ref="AY1373">INDEX(Archetypes!T$8:T$16,$G1373)</f>
        <v>1012</v>
      </c>
      <c r="AZ1373" s="27" cm="1">
        <f t="array" ref="AZ1373">INDEX(Archetypes!U$8:U$16,$G1373)</f>
        <v>1497</v>
      </c>
      <c r="BA1373" s="27" cm="1">
        <f t="array" ref="BA1373">INDEX(Archetypes!V$8:V$16,$G1373)</f>
        <v>1668</v>
      </c>
      <c r="BB1373" s="5">
        <f t="shared" si="291"/>
        <v>1497</v>
      </c>
      <c r="BC1373" s="5">
        <f t="shared" si="273"/>
        <v>5988</v>
      </c>
      <c r="BD1373" s="60">
        <f t="shared" si="274"/>
        <v>21927.946073071646</v>
      </c>
      <c r="BE1373" s="28">
        <f t="shared" si="275"/>
        <v>2565.1010170227128</v>
      </c>
      <c r="BF1373" s="75">
        <f t="shared" si="276"/>
        <v>2.8446693976799997</v>
      </c>
      <c r="BG1373" s="75">
        <f t="shared" si="277"/>
        <v>10.623599999999998</v>
      </c>
      <c r="BH1373" s="11">
        <f t="shared" si="293"/>
        <v>19362.845056048933</v>
      </c>
      <c r="BI1373" s="95">
        <f t="shared" si="294"/>
        <v>3</v>
      </c>
      <c r="BJ1373" t="b">
        <f t="shared" si="295"/>
        <v>1</v>
      </c>
      <c r="BK1373" s="43">
        <v>2157.2966115921663</v>
      </c>
      <c r="BL1373" s="37">
        <f t="shared" si="278"/>
        <v>407.80440543054647</v>
      </c>
    </row>
    <row r="1374" spans="1:64" x14ac:dyDescent="0.35">
      <c r="A1374" s="3">
        <v>12500</v>
      </c>
      <c r="D1374" s="6">
        <v>60</v>
      </c>
      <c r="E1374" s="6"/>
      <c r="F1374" s="6">
        <f t="shared" si="251"/>
        <v>100</v>
      </c>
      <c r="G1374" s="7">
        <v>4</v>
      </c>
      <c r="H1374" s="79" cm="1">
        <f t="array" ref="H1374">INDEX(Archetypes!$F$8:$F$16,$G1374)</f>
        <v>188.9</v>
      </c>
      <c r="I1374" s="7">
        <f t="shared" si="252"/>
        <v>1</v>
      </c>
      <c r="J1374" s="27" cm="1">
        <f t="array" ref="J1374">INDEX(Archetypes!$G$8:$H$16,$G1374,($H$2+1))+$N$2</f>
        <v>14619</v>
      </c>
      <c r="K1374" s="41" cm="1">
        <f t="array" ref="K1374">INDEX(Archetypes!$J$8:$J$16,$G1374)</f>
        <v>3.3879999999999999</v>
      </c>
      <c r="L1374" s="24" cm="1">
        <f t="array" ref="L1374">INDEX(Archetypes!$I$8:$I$16,$G1374)</f>
        <v>57.854166666666664</v>
      </c>
      <c r="M1374" s="41">
        <f t="shared" si="279"/>
        <v>17.71</v>
      </c>
      <c r="N1374" s="84">
        <f t="shared" si="253"/>
        <v>0.30611451206337775</v>
      </c>
      <c r="O1374" s="41">
        <f t="shared" si="254"/>
        <v>17.71</v>
      </c>
      <c r="P1374" s="64">
        <f t="shared" si="292"/>
        <v>2.5300000000000002</v>
      </c>
      <c r="Q1374" s="80">
        <f t="shared" si="280"/>
        <v>2.5300000000000002</v>
      </c>
      <c r="R1374" s="80">
        <f t="shared" si="281"/>
        <v>0</v>
      </c>
      <c r="S1374" s="64">
        <f t="shared" si="282"/>
        <v>17.71</v>
      </c>
      <c r="T1374" s="64">
        <f t="shared" si="255"/>
        <v>0</v>
      </c>
      <c r="U1374" s="64">
        <f t="shared" si="283"/>
        <v>0</v>
      </c>
      <c r="V1374" s="80">
        <f t="shared" si="284"/>
        <v>1</v>
      </c>
      <c r="W1374" s="80">
        <f t="shared" si="285"/>
        <v>0</v>
      </c>
      <c r="X1374" s="80">
        <f t="shared" si="286"/>
        <v>0</v>
      </c>
      <c r="Y1374" s="4">
        <f t="shared" si="256"/>
        <v>13.01</v>
      </c>
      <c r="Z1374" s="4">
        <f t="shared" si="257"/>
        <v>3.8400236127508856</v>
      </c>
      <c r="AA1374" s="64">
        <f t="shared" si="287"/>
        <v>3689.4920000000002</v>
      </c>
      <c r="AB1374" s="81">
        <f t="shared" si="288"/>
        <v>480.00290919999998</v>
      </c>
      <c r="AC1374">
        <f t="shared" si="289"/>
        <v>1.000000088320008</v>
      </c>
      <c r="AD1374" s="49">
        <f t="shared" si="258"/>
        <v>1920.0116367999999</v>
      </c>
      <c r="AE1374" s="3">
        <f t="shared" si="259"/>
        <v>50000</v>
      </c>
      <c r="AF1374" s="3">
        <f t="shared" si="260"/>
        <v>100000</v>
      </c>
      <c r="AG1374" s="2">
        <f t="shared" si="261"/>
        <v>0</v>
      </c>
      <c r="AH1374" s="49">
        <f t="shared" si="262"/>
        <v>0</v>
      </c>
      <c r="AI1374" s="49">
        <f t="shared" si="263"/>
        <v>2840.0336360810056</v>
      </c>
      <c r="AJ1374" s="27" cm="1">
        <f t="array" ref="AJ1374">INDEX(Archetypes!Q$8:Q$16,$G1374)</f>
        <v>1022</v>
      </c>
      <c r="AK1374" s="27" cm="1">
        <f t="array" ref="AK1374">INDEX(Archetypes!R$8:R$16,$G1374)</f>
        <v>1039</v>
      </c>
      <c r="AL1374" s="27" cm="1">
        <f t="array" ref="AL1374">INDEX(Archetypes!S$8:S$16,$G1374)</f>
        <v>1139</v>
      </c>
      <c r="AM1374" s="5">
        <f t="shared" si="290"/>
        <v>1039</v>
      </c>
      <c r="AN1374" s="5">
        <f t="shared" si="264"/>
        <v>4156</v>
      </c>
      <c r="AO1374" s="49">
        <f t="shared" si="265"/>
        <v>23535.045272881009</v>
      </c>
      <c r="AP1374" s="61" cm="1">
        <f t="array" ref="AP1374">INDEX(Archetypes!$K$8:$N$16,$G1374,$I$2+1+2*$H$2)</f>
        <v>10895</v>
      </c>
      <c r="AQ1374" s="41" cm="1">
        <f t="array" ref="AQ1374">INDEX(Archetypes!$O$8:$P$16,$G1374,$AB$2)</f>
        <v>50</v>
      </c>
      <c r="AR1374" s="4">
        <f t="shared" si="266"/>
        <v>12.348800000000001</v>
      </c>
      <c r="AS1374" s="5">
        <f t="shared" si="267"/>
        <v>1543.6</v>
      </c>
      <c r="AT1374" s="8">
        <f t="shared" si="268"/>
        <v>1135</v>
      </c>
      <c r="AU1374">
        <f t="shared" si="269"/>
        <v>1.0000000000000002</v>
      </c>
      <c r="AV1374" s="49">
        <f t="shared" si="270"/>
        <v>6174.4</v>
      </c>
      <c r="AW1374" s="49">
        <f t="shared" si="271"/>
        <v>0</v>
      </c>
      <c r="AX1374" s="61">
        <f t="shared" si="272"/>
        <v>2116.5720271634555</v>
      </c>
      <c r="AY1374" s="27" cm="1">
        <f t="array" ref="AY1374">INDEX(Archetypes!T$8:T$16,$G1374)</f>
        <v>1012</v>
      </c>
      <c r="AZ1374" s="27" cm="1">
        <f t="array" ref="AZ1374">INDEX(Archetypes!U$8:U$16,$G1374)</f>
        <v>1497</v>
      </c>
      <c r="BA1374" s="27" cm="1">
        <f t="array" ref="BA1374">INDEX(Archetypes!V$8:V$16,$G1374)</f>
        <v>1668</v>
      </c>
      <c r="BB1374" s="5">
        <f t="shared" si="291"/>
        <v>1497</v>
      </c>
      <c r="BC1374" s="5">
        <f t="shared" si="273"/>
        <v>5988</v>
      </c>
      <c r="BD1374" s="60">
        <f t="shared" si="274"/>
        <v>25173.972027163458</v>
      </c>
      <c r="BE1374" s="28">
        <f t="shared" si="275"/>
        <v>1638.9267542824491</v>
      </c>
      <c r="BF1374" s="75">
        <f t="shared" si="276"/>
        <v>3.0243503822400002</v>
      </c>
      <c r="BG1374" s="75">
        <f t="shared" si="277"/>
        <v>10.623599999999998</v>
      </c>
      <c r="BH1374" s="11">
        <f t="shared" si="293"/>
        <v>19362.845056048933</v>
      </c>
      <c r="BI1374" s="95">
        <f t="shared" si="294"/>
        <v>3</v>
      </c>
      <c r="BJ1374" t="b">
        <f t="shared" si="295"/>
        <v>0</v>
      </c>
      <c r="BK1374" s="43">
        <v>-1022.3734442374553</v>
      </c>
      <c r="BL1374" s="37">
        <f t="shared" si="278"/>
        <v>2661.3001985199044</v>
      </c>
    </row>
    <row r="1375" spans="1:64" x14ac:dyDescent="0.35">
      <c r="A1375" s="3">
        <v>12500</v>
      </c>
      <c r="D1375" s="6">
        <v>60</v>
      </c>
      <c r="E1375" s="6"/>
      <c r="F1375" s="6">
        <f t="shared" si="251"/>
        <v>100</v>
      </c>
      <c r="G1375" s="7">
        <v>5</v>
      </c>
      <c r="H1375" s="79" cm="1">
        <f t="array" ref="H1375">INDEX(Archetypes!$F$8:$F$16,$G1375)</f>
        <v>213.7</v>
      </c>
      <c r="I1375" s="7">
        <f t="shared" si="252"/>
        <v>1</v>
      </c>
      <c r="J1375" s="27" cm="1">
        <f t="array" ref="J1375">INDEX(Archetypes!$G$8:$H$16,$G1375,($H$2+1))+$N$2</f>
        <v>16092</v>
      </c>
      <c r="K1375" s="41" cm="1">
        <f t="array" ref="K1375">INDEX(Archetypes!$J$8:$J$16,$G1375)</f>
        <v>3.3130000000000002</v>
      </c>
      <c r="L1375" s="24" cm="1">
        <f t="array" ref="L1375">INDEX(Archetypes!$I$8:$I$16,$G1375)</f>
        <v>65.243478260869566</v>
      </c>
      <c r="M1375" s="41">
        <f t="shared" si="279"/>
        <v>18.11</v>
      </c>
      <c r="N1375" s="84">
        <f t="shared" si="253"/>
        <v>0.27757563641210181</v>
      </c>
      <c r="O1375" s="41">
        <f t="shared" si="254"/>
        <v>18.11</v>
      </c>
      <c r="P1375" s="64">
        <f t="shared" si="292"/>
        <v>2.5871428571428572</v>
      </c>
      <c r="Q1375" s="80">
        <f t="shared" si="280"/>
        <v>2.5871428571428572</v>
      </c>
      <c r="R1375" s="80">
        <f t="shared" si="281"/>
        <v>0</v>
      </c>
      <c r="S1375" s="64">
        <f t="shared" si="282"/>
        <v>18.11</v>
      </c>
      <c r="T1375" s="64">
        <f t="shared" si="255"/>
        <v>0</v>
      </c>
      <c r="U1375" s="64">
        <f t="shared" si="283"/>
        <v>0</v>
      </c>
      <c r="V1375" s="80">
        <f t="shared" si="284"/>
        <v>1</v>
      </c>
      <c r="W1375" s="80">
        <f t="shared" si="285"/>
        <v>0</v>
      </c>
      <c r="X1375" s="80">
        <f t="shared" si="286"/>
        <v>0</v>
      </c>
      <c r="Y1375" s="4">
        <f t="shared" si="256"/>
        <v>13.01</v>
      </c>
      <c r="Z1375" s="4">
        <f t="shared" si="257"/>
        <v>3.9269544219740413</v>
      </c>
      <c r="AA1375" s="64">
        <f t="shared" si="287"/>
        <v>3773.0149999999999</v>
      </c>
      <c r="AB1375" s="81">
        <f t="shared" si="288"/>
        <v>490.86925149999996</v>
      </c>
      <c r="AC1375">
        <f t="shared" si="289"/>
        <v>1.0000001044000109</v>
      </c>
      <c r="AD1375" s="49">
        <f t="shared" si="258"/>
        <v>1963.4770059999998</v>
      </c>
      <c r="AE1375" s="3">
        <f t="shared" si="259"/>
        <v>50000</v>
      </c>
      <c r="AF1375" s="3">
        <f t="shared" si="260"/>
        <v>100000</v>
      </c>
      <c r="AG1375" s="2">
        <f t="shared" si="261"/>
        <v>0</v>
      </c>
      <c r="AH1375" s="49">
        <f t="shared" si="262"/>
        <v>0</v>
      </c>
      <c r="AI1375" s="49">
        <f t="shared" si="263"/>
        <v>3126.1933970733662</v>
      </c>
      <c r="AJ1375" s="27" cm="1">
        <f t="array" ref="AJ1375">INDEX(Archetypes!Q$8:Q$16,$G1375)</f>
        <v>1022</v>
      </c>
      <c r="AK1375" s="27" cm="1">
        <f t="array" ref="AK1375">INDEX(Archetypes!R$8:R$16,$G1375)</f>
        <v>1039</v>
      </c>
      <c r="AL1375" s="27" cm="1">
        <f t="array" ref="AL1375">INDEX(Archetypes!S$8:S$16,$G1375)</f>
        <v>1139</v>
      </c>
      <c r="AM1375" s="5">
        <f t="shared" si="290"/>
        <v>1039</v>
      </c>
      <c r="AN1375" s="5">
        <f t="shared" si="264"/>
        <v>4156</v>
      </c>
      <c r="AO1375" s="49">
        <f t="shared" si="265"/>
        <v>25337.670403073367</v>
      </c>
      <c r="AP1375" s="61" cm="1">
        <f t="array" ref="AP1375">INDEX(Archetypes!$K$8:$N$16,$G1375,$I$2+1+2*$H$2)</f>
        <v>12073</v>
      </c>
      <c r="AQ1375" s="41" cm="1">
        <f t="array" ref="AQ1375">INDEX(Archetypes!$O$8:$P$16,$G1375,$AB$2)</f>
        <v>50</v>
      </c>
      <c r="AR1375" s="4">
        <f t="shared" si="266"/>
        <v>12.348800000000001</v>
      </c>
      <c r="AS1375" s="5">
        <f t="shared" si="267"/>
        <v>1543.6</v>
      </c>
      <c r="AT1375" s="8">
        <f t="shared" si="268"/>
        <v>1135</v>
      </c>
      <c r="AU1375">
        <f t="shared" si="269"/>
        <v>1.0000000000000002</v>
      </c>
      <c r="AV1375" s="49">
        <f t="shared" si="270"/>
        <v>6174.4</v>
      </c>
      <c r="AW1375" s="49">
        <f t="shared" si="271"/>
        <v>0</v>
      </c>
      <c r="AX1375" s="61">
        <f t="shared" si="272"/>
        <v>2345.4221279434969</v>
      </c>
      <c r="AY1375" s="27" cm="1">
        <f t="array" ref="AY1375">INDEX(Archetypes!T$8:T$16,$G1375)</f>
        <v>1012</v>
      </c>
      <c r="AZ1375" s="27" cm="1">
        <f t="array" ref="AZ1375">INDEX(Archetypes!U$8:U$16,$G1375)</f>
        <v>1497</v>
      </c>
      <c r="BA1375" s="27" cm="1">
        <f t="array" ref="BA1375">INDEX(Archetypes!V$8:V$16,$G1375)</f>
        <v>1668</v>
      </c>
      <c r="BB1375" s="5">
        <f t="shared" si="291"/>
        <v>1497</v>
      </c>
      <c r="BC1375" s="5">
        <f t="shared" si="273"/>
        <v>5988</v>
      </c>
      <c r="BD1375" s="60">
        <f t="shared" si="274"/>
        <v>26580.822127943498</v>
      </c>
      <c r="BE1375" s="28">
        <f t="shared" si="275"/>
        <v>1243.1517248701311</v>
      </c>
      <c r="BF1375" s="75">
        <f t="shared" si="276"/>
        <v>3.0928158558000001</v>
      </c>
      <c r="BG1375" s="75">
        <f t="shared" si="277"/>
        <v>10.623599999999998</v>
      </c>
      <c r="BH1375" s="11">
        <f t="shared" si="293"/>
        <v>19362.845056048933</v>
      </c>
      <c r="BI1375" s="95">
        <f t="shared" si="294"/>
        <v>3</v>
      </c>
      <c r="BJ1375" t="b">
        <f t="shared" si="295"/>
        <v>0</v>
      </c>
      <c r="BK1375" s="43">
        <v>-2387.708132509797</v>
      </c>
      <c r="BL1375" s="37">
        <f t="shared" si="278"/>
        <v>3630.8598573799281</v>
      </c>
    </row>
    <row r="1376" spans="1:64" x14ac:dyDescent="0.35">
      <c r="A1376" s="3">
        <v>12500</v>
      </c>
      <c r="D1376" s="6">
        <v>60</v>
      </c>
      <c r="E1376" s="6"/>
      <c r="F1376" s="6">
        <f t="shared" si="251"/>
        <v>100</v>
      </c>
      <c r="G1376" s="7">
        <v>6</v>
      </c>
      <c r="H1376" s="79" cm="1">
        <f t="array" ref="H1376">INDEX(Archetypes!$F$8:$F$16,$G1376)</f>
        <v>239.1</v>
      </c>
      <c r="I1376" s="7">
        <f t="shared" si="252"/>
        <v>1</v>
      </c>
      <c r="J1376" s="27" cm="1">
        <f t="array" ref="J1376">INDEX(Archetypes!$G$8:$H$16,$G1376,($H$2+1))+$N$2</f>
        <v>18581</v>
      </c>
      <c r="K1376" s="41" cm="1">
        <f t="array" ref="K1376">INDEX(Archetypes!$J$8:$J$16,$G1376)</f>
        <v>3.327</v>
      </c>
      <c r="L1376" s="24" cm="1">
        <f t="array" ref="L1376">INDEX(Archetypes!$I$8:$I$16,$G1376)</f>
        <v>72.380645161290317</v>
      </c>
      <c r="M1376" s="41">
        <f t="shared" si="279"/>
        <v>18.033999999999999</v>
      </c>
      <c r="N1376" s="84">
        <f t="shared" si="253"/>
        <v>0.24915500490239773</v>
      </c>
      <c r="O1376" s="41">
        <f t="shared" si="254"/>
        <v>18.033999999999999</v>
      </c>
      <c r="P1376" s="64">
        <f t="shared" si="292"/>
        <v>2.5762857142857141</v>
      </c>
      <c r="Q1376" s="80">
        <f t="shared" si="280"/>
        <v>2.5762857142857141</v>
      </c>
      <c r="R1376" s="80">
        <f t="shared" si="281"/>
        <v>0</v>
      </c>
      <c r="S1376" s="64">
        <f t="shared" si="282"/>
        <v>18.033999999999999</v>
      </c>
      <c r="T1376" s="64">
        <f t="shared" si="255"/>
        <v>0</v>
      </c>
      <c r="U1376" s="64">
        <f t="shared" si="283"/>
        <v>0</v>
      </c>
      <c r="V1376" s="80">
        <f t="shared" si="284"/>
        <v>1</v>
      </c>
      <c r="W1376" s="80">
        <f t="shared" si="285"/>
        <v>0</v>
      </c>
      <c r="X1376" s="80">
        <f t="shared" si="286"/>
        <v>0</v>
      </c>
      <c r="Y1376" s="4">
        <f t="shared" si="256"/>
        <v>13.01</v>
      </c>
      <c r="Z1376" s="4">
        <f t="shared" si="257"/>
        <v>3.910429816651638</v>
      </c>
      <c r="AA1376" s="64">
        <f t="shared" si="287"/>
        <v>3757.1390000000001</v>
      </c>
      <c r="AB1376" s="81">
        <f t="shared" si="288"/>
        <v>488.80378389999998</v>
      </c>
      <c r="AC1376">
        <f t="shared" si="289"/>
        <v>0.99999988376001359</v>
      </c>
      <c r="AD1376" s="49">
        <f t="shared" si="258"/>
        <v>1955.2151355999999</v>
      </c>
      <c r="AE1376" s="3">
        <f t="shared" si="259"/>
        <v>50000</v>
      </c>
      <c r="AF1376" s="3">
        <f t="shared" si="260"/>
        <v>100000</v>
      </c>
      <c r="AG1376" s="2">
        <f t="shared" si="261"/>
        <v>0</v>
      </c>
      <c r="AH1376" s="49">
        <f t="shared" si="262"/>
        <v>0</v>
      </c>
      <c r="AI1376" s="49">
        <f t="shared" si="263"/>
        <v>3609.7315132376475</v>
      </c>
      <c r="AJ1376" s="27" cm="1">
        <f t="array" ref="AJ1376">INDEX(Archetypes!Q$8:Q$16,$G1376)</f>
        <v>1022</v>
      </c>
      <c r="AK1376" s="27" cm="1">
        <f t="array" ref="AK1376">INDEX(Archetypes!R$8:R$16,$G1376)</f>
        <v>1039</v>
      </c>
      <c r="AL1376" s="27" cm="1">
        <f t="array" ref="AL1376">INDEX(Archetypes!S$8:S$16,$G1376)</f>
        <v>1139</v>
      </c>
      <c r="AM1376" s="5">
        <f t="shared" si="290"/>
        <v>1039</v>
      </c>
      <c r="AN1376" s="5">
        <f t="shared" si="264"/>
        <v>4156</v>
      </c>
      <c r="AO1376" s="49">
        <f t="shared" si="265"/>
        <v>28301.946648837646</v>
      </c>
      <c r="AP1376" s="61" cm="1">
        <f t="array" ref="AP1376">INDEX(Archetypes!$K$8:$N$16,$G1376,$I$2+1+2*$H$2)</f>
        <v>14065</v>
      </c>
      <c r="AQ1376" s="41" cm="1">
        <f t="array" ref="AQ1376">INDEX(Archetypes!$O$8:$P$16,$G1376,$AB$2)</f>
        <v>50</v>
      </c>
      <c r="AR1376" s="4">
        <f t="shared" si="266"/>
        <v>12.348800000000001</v>
      </c>
      <c r="AS1376" s="5">
        <f t="shared" si="267"/>
        <v>1543.6</v>
      </c>
      <c r="AT1376" s="8">
        <f t="shared" si="268"/>
        <v>1135</v>
      </c>
      <c r="AU1376">
        <f t="shared" si="269"/>
        <v>1.0000000000000002</v>
      </c>
      <c r="AV1376" s="49">
        <f t="shared" si="270"/>
        <v>6174.4</v>
      </c>
      <c r="AW1376" s="49">
        <f t="shared" si="271"/>
        <v>0</v>
      </c>
      <c r="AX1376" s="61">
        <f t="shared" si="272"/>
        <v>2732.408036902616</v>
      </c>
      <c r="AY1376" s="27" cm="1">
        <f t="array" ref="AY1376">INDEX(Archetypes!T$8:T$16,$G1376)</f>
        <v>1012</v>
      </c>
      <c r="AZ1376" s="27" cm="1">
        <f t="array" ref="AZ1376">INDEX(Archetypes!U$8:U$16,$G1376)</f>
        <v>1497</v>
      </c>
      <c r="BA1376" s="27" cm="1">
        <f t="array" ref="BA1376">INDEX(Archetypes!V$8:V$16,$G1376)</f>
        <v>1668</v>
      </c>
      <c r="BB1376" s="5">
        <f t="shared" si="291"/>
        <v>1497</v>
      </c>
      <c r="BC1376" s="5">
        <f t="shared" si="273"/>
        <v>5988</v>
      </c>
      <c r="BD1376" s="60">
        <f t="shared" si="274"/>
        <v>28959.808036902617</v>
      </c>
      <c r="BE1376" s="28">
        <f t="shared" si="275"/>
        <v>657.86138806497183</v>
      </c>
      <c r="BF1376" s="75">
        <f t="shared" si="276"/>
        <v>3.0798019810800001</v>
      </c>
      <c r="BG1376" s="75">
        <f t="shared" si="277"/>
        <v>10.623599999999998</v>
      </c>
      <c r="BH1376" s="11">
        <f t="shared" si="293"/>
        <v>19362.845056048933</v>
      </c>
      <c r="BI1376" s="95">
        <f t="shared" si="294"/>
        <v>3</v>
      </c>
      <c r="BJ1376" t="b">
        <f t="shared" si="295"/>
        <v>0</v>
      </c>
      <c r="BK1376" s="43">
        <v>-4533.2714137695293</v>
      </c>
      <c r="BL1376" s="37">
        <f t="shared" si="278"/>
        <v>5191.1328018345012</v>
      </c>
    </row>
    <row r="1377" spans="1:64" x14ac:dyDescent="0.35">
      <c r="A1377" s="3">
        <v>12500</v>
      </c>
      <c r="D1377" s="6">
        <v>60</v>
      </c>
      <c r="E1377" s="6"/>
      <c r="F1377" s="6">
        <f t="shared" si="251"/>
        <v>100</v>
      </c>
      <c r="G1377" s="7">
        <v>7</v>
      </c>
      <c r="H1377" s="79" cm="1">
        <f t="array" ref="H1377">INDEX(Archetypes!$F$8:$F$16,$G1377)</f>
        <v>262.60000000000002</v>
      </c>
      <c r="I1377" s="7">
        <f t="shared" si="252"/>
        <v>1</v>
      </c>
      <c r="J1377" s="27" cm="1">
        <f t="array" ref="J1377">INDEX(Archetypes!$G$8:$H$16,$G1377,($H$2+1))+$N$2</f>
        <v>22881</v>
      </c>
      <c r="K1377" s="41" cm="1">
        <f t="array" ref="K1377">INDEX(Archetypes!$J$8:$J$16,$G1377)</f>
        <v>3.2349999999999999</v>
      </c>
      <c r="L1377" s="24" cm="1">
        <f t="array" ref="L1377">INDEX(Archetypes!$I$8:$I$16,$G1377)</f>
        <v>81.644444444444446</v>
      </c>
      <c r="M1377" s="41">
        <f t="shared" si="279"/>
        <v>18.547000000000001</v>
      </c>
      <c r="N1377" s="84">
        <f t="shared" si="253"/>
        <v>0.22716793685356559</v>
      </c>
      <c r="O1377" s="41">
        <f t="shared" si="254"/>
        <v>18.547000000000001</v>
      </c>
      <c r="P1377" s="64">
        <f t="shared" si="292"/>
        <v>2.6495714285714285</v>
      </c>
      <c r="Q1377" s="80">
        <f t="shared" si="280"/>
        <v>2.6495714285714285</v>
      </c>
      <c r="R1377" s="80">
        <f t="shared" si="281"/>
        <v>0</v>
      </c>
      <c r="S1377" s="64">
        <f t="shared" si="282"/>
        <v>18.547000000000001</v>
      </c>
      <c r="T1377" s="64">
        <f t="shared" si="255"/>
        <v>0</v>
      </c>
      <c r="U1377" s="64">
        <f t="shared" si="283"/>
        <v>0</v>
      </c>
      <c r="V1377" s="80">
        <f t="shared" si="284"/>
        <v>1</v>
      </c>
      <c r="W1377" s="80">
        <f t="shared" si="285"/>
        <v>0</v>
      </c>
      <c r="X1377" s="80">
        <f t="shared" si="286"/>
        <v>0</v>
      </c>
      <c r="Y1377" s="4">
        <f t="shared" si="256"/>
        <v>13.01</v>
      </c>
      <c r="Z1377" s="4">
        <f t="shared" si="257"/>
        <v>4.0216383307573418</v>
      </c>
      <c r="AA1377" s="64">
        <f t="shared" si="287"/>
        <v>3863.9879999999998</v>
      </c>
      <c r="AB1377" s="81">
        <f t="shared" si="288"/>
        <v>502.7048388</v>
      </c>
      <c r="AC1377">
        <f t="shared" si="289"/>
        <v>0.99999990560000895</v>
      </c>
      <c r="AD1377" s="49">
        <f t="shared" si="258"/>
        <v>2010.8193552</v>
      </c>
      <c r="AE1377" s="3">
        <f t="shared" si="259"/>
        <v>50000</v>
      </c>
      <c r="AF1377" s="3">
        <f t="shared" si="260"/>
        <v>100000</v>
      </c>
      <c r="AG1377" s="2">
        <f t="shared" si="261"/>
        <v>0</v>
      </c>
      <c r="AH1377" s="49">
        <f t="shared" si="262"/>
        <v>0</v>
      </c>
      <c r="AI1377" s="49">
        <f t="shared" si="263"/>
        <v>4445.0926620951841</v>
      </c>
      <c r="AJ1377" s="27" cm="1">
        <f t="array" ref="AJ1377">INDEX(Archetypes!Q$8:Q$16,$G1377)</f>
        <v>1022</v>
      </c>
      <c r="AK1377" s="27" cm="1">
        <f t="array" ref="AK1377">INDEX(Archetypes!R$8:R$16,$G1377)</f>
        <v>1039</v>
      </c>
      <c r="AL1377" s="27" cm="1">
        <f t="array" ref="AL1377">INDEX(Archetypes!S$8:S$16,$G1377)</f>
        <v>1139</v>
      </c>
      <c r="AM1377" s="5">
        <f t="shared" si="290"/>
        <v>1039</v>
      </c>
      <c r="AN1377" s="5">
        <f t="shared" si="264"/>
        <v>4156</v>
      </c>
      <c r="AO1377" s="49">
        <f t="shared" si="265"/>
        <v>33492.912017295181</v>
      </c>
      <c r="AP1377" s="61" cm="1">
        <f t="array" ref="AP1377">INDEX(Archetypes!$K$8:$N$16,$G1377,$I$2+1+2*$H$2)</f>
        <v>17505</v>
      </c>
      <c r="AQ1377" s="41" cm="1">
        <f t="array" ref="AQ1377">INDEX(Archetypes!$O$8:$P$16,$G1377,$AB$2)</f>
        <v>50</v>
      </c>
      <c r="AR1377" s="4">
        <f t="shared" si="266"/>
        <v>12.348800000000001</v>
      </c>
      <c r="AS1377" s="5">
        <f t="shared" si="267"/>
        <v>1543.6</v>
      </c>
      <c r="AT1377" s="8">
        <f t="shared" si="268"/>
        <v>1135</v>
      </c>
      <c r="AU1377">
        <f t="shared" si="269"/>
        <v>1.0000000000000002</v>
      </c>
      <c r="AV1377" s="49">
        <f t="shared" si="270"/>
        <v>6174.4</v>
      </c>
      <c r="AW1377" s="49">
        <f t="shared" si="271"/>
        <v>0</v>
      </c>
      <c r="AX1377" s="61">
        <f t="shared" si="272"/>
        <v>3400.6969559886452</v>
      </c>
      <c r="AY1377" s="27" cm="1">
        <f t="array" ref="AY1377">INDEX(Archetypes!T$8:T$16,$G1377)</f>
        <v>1012</v>
      </c>
      <c r="AZ1377" s="27" cm="1">
        <f t="array" ref="AZ1377">INDEX(Archetypes!U$8:U$16,$G1377)</f>
        <v>1497</v>
      </c>
      <c r="BA1377" s="27" cm="1">
        <f t="array" ref="BA1377">INDEX(Archetypes!V$8:V$16,$G1377)</f>
        <v>1668</v>
      </c>
      <c r="BB1377" s="5">
        <f t="shared" si="291"/>
        <v>1497</v>
      </c>
      <c r="BC1377" s="5">
        <f t="shared" si="273"/>
        <v>5988</v>
      </c>
      <c r="BD1377" s="60">
        <f t="shared" si="274"/>
        <v>33068.096955988643</v>
      </c>
      <c r="BE1377" s="28">
        <f t="shared" si="275"/>
        <v>-424.81506130653725</v>
      </c>
      <c r="BF1377" s="75">
        <f t="shared" si="276"/>
        <v>3.1673882433599996</v>
      </c>
      <c r="BG1377" s="75">
        <f t="shared" si="277"/>
        <v>10.623599999999998</v>
      </c>
      <c r="BH1377" s="11">
        <f t="shared" si="293"/>
        <v>19362.845056048933</v>
      </c>
      <c r="BI1377" s="95">
        <f t="shared" si="294"/>
        <v>3</v>
      </c>
      <c r="BJ1377" t="b">
        <f t="shared" si="295"/>
        <v>0</v>
      </c>
      <c r="BK1377" s="43">
        <v>-8379.987121025988</v>
      </c>
      <c r="BL1377" s="37">
        <f t="shared" si="278"/>
        <v>7955.1720597194508</v>
      </c>
    </row>
    <row r="1378" spans="1:64" x14ac:dyDescent="0.35">
      <c r="A1378" s="3">
        <v>12500</v>
      </c>
      <c r="D1378" s="6">
        <v>60</v>
      </c>
      <c r="E1378" s="6"/>
      <c r="F1378" s="6">
        <f t="shared" si="251"/>
        <v>100</v>
      </c>
      <c r="G1378" s="7">
        <v>8</v>
      </c>
      <c r="H1378" s="79" cm="1">
        <f t="array" ref="H1378">INDEX(Archetypes!$F$8:$F$16,$G1378)</f>
        <v>285.8</v>
      </c>
      <c r="I1378" s="7">
        <f t="shared" si="252"/>
        <v>1</v>
      </c>
      <c r="J1378" s="27" cm="1">
        <f t="array" ref="J1378">INDEX(Archetypes!$G$8:$H$16,$G1378,($H$2+1))+$N$2</f>
        <v>26124</v>
      </c>
      <c r="K1378" s="41" cm="1">
        <f t="array" ref="K1378">INDEX(Archetypes!$J$8:$J$16,$G1378)</f>
        <v>3.2210000000000001</v>
      </c>
      <c r="L1378" s="24" cm="1">
        <f t="array" ref="L1378">INDEX(Archetypes!$I$8:$I$16,$G1378)</f>
        <v>90.076000000000008</v>
      </c>
      <c r="M1378" s="41">
        <f t="shared" si="279"/>
        <v>18.628</v>
      </c>
      <c r="N1378" s="84">
        <f t="shared" si="253"/>
        <v>0.20680314401172342</v>
      </c>
      <c r="O1378" s="41">
        <f t="shared" si="254"/>
        <v>18.628</v>
      </c>
      <c r="P1378" s="64">
        <f t="shared" si="292"/>
        <v>2.661142857142857</v>
      </c>
      <c r="Q1378" s="80">
        <f t="shared" si="280"/>
        <v>2.661142857142857</v>
      </c>
      <c r="R1378" s="80">
        <f t="shared" si="281"/>
        <v>0</v>
      </c>
      <c r="S1378" s="64">
        <f t="shared" si="282"/>
        <v>18.628</v>
      </c>
      <c r="T1378" s="64">
        <f t="shared" si="255"/>
        <v>0</v>
      </c>
      <c r="U1378" s="64">
        <f t="shared" si="283"/>
        <v>0</v>
      </c>
      <c r="V1378" s="80">
        <f t="shared" si="284"/>
        <v>1</v>
      </c>
      <c r="W1378" s="80">
        <f t="shared" si="285"/>
        <v>0</v>
      </c>
      <c r="X1378" s="80">
        <f t="shared" si="286"/>
        <v>0</v>
      </c>
      <c r="Y1378" s="4">
        <f t="shared" si="256"/>
        <v>13.01</v>
      </c>
      <c r="Z1378" s="4">
        <f t="shared" si="257"/>
        <v>4.0391182862465067</v>
      </c>
      <c r="AA1378" s="64">
        <f t="shared" si="287"/>
        <v>3880.7820000000002</v>
      </c>
      <c r="AB1378" s="81">
        <f t="shared" si="288"/>
        <v>504.88973820000001</v>
      </c>
      <c r="AC1378">
        <f t="shared" si="289"/>
        <v>1.0000000942400087</v>
      </c>
      <c r="AD1378" s="49">
        <f t="shared" si="258"/>
        <v>2019.5589528</v>
      </c>
      <c r="AE1378" s="3">
        <f t="shared" si="259"/>
        <v>50000</v>
      </c>
      <c r="AF1378" s="3">
        <f t="shared" si="260"/>
        <v>100000</v>
      </c>
      <c r="AG1378" s="2">
        <f t="shared" si="261"/>
        <v>0</v>
      </c>
      <c r="AH1378" s="49">
        <f t="shared" si="262"/>
        <v>0</v>
      </c>
      <c r="AI1378" s="49">
        <f t="shared" si="263"/>
        <v>5075.110384361461</v>
      </c>
      <c r="AJ1378" s="27" cm="1">
        <f t="array" ref="AJ1378">INDEX(Archetypes!Q$8:Q$16,$G1378)</f>
        <v>1022</v>
      </c>
      <c r="AK1378" s="27" cm="1">
        <f t="array" ref="AK1378">INDEX(Archetypes!R$8:R$16,$G1378)</f>
        <v>1039</v>
      </c>
      <c r="AL1378" s="27" cm="1">
        <f t="array" ref="AL1378">INDEX(Archetypes!S$8:S$16,$G1378)</f>
        <v>1139</v>
      </c>
      <c r="AM1378" s="5">
        <f t="shared" si="290"/>
        <v>1039</v>
      </c>
      <c r="AN1378" s="5">
        <f t="shared" si="264"/>
        <v>4156</v>
      </c>
      <c r="AO1378" s="49">
        <f t="shared" si="265"/>
        <v>37374.66933716146</v>
      </c>
      <c r="AP1378" s="61" cm="1">
        <f t="array" ref="AP1378">INDEX(Archetypes!$K$8:$N$16,$G1378,$I$2+1+2*$H$2)</f>
        <v>20099</v>
      </c>
      <c r="AQ1378" s="41" cm="1">
        <f t="array" ref="AQ1378">INDEX(Archetypes!$O$8:$P$16,$G1378,$AB$2)</f>
        <v>50</v>
      </c>
      <c r="AR1378" s="4">
        <f t="shared" si="266"/>
        <v>12.348800000000001</v>
      </c>
      <c r="AS1378" s="5">
        <f t="shared" si="267"/>
        <v>1543.6</v>
      </c>
      <c r="AT1378" s="8">
        <f t="shared" si="268"/>
        <v>1135</v>
      </c>
      <c r="AU1378">
        <f t="shared" si="269"/>
        <v>1.0000000000000002</v>
      </c>
      <c r="AV1378" s="49">
        <f t="shared" si="270"/>
        <v>6174.4</v>
      </c>
      <c r="AW1378" s="49">
        <f t="shared" si="271"/>
        <v>0</v>
      </c>
      <c r="AX1378" s="61">
        <f t="shared" si="272"/>
        <v>3904.6334257878193</v>
      </c>
      <c r="AY1378" s="27" cm="1">
        <f t="array" ref="AY1378">INDEX(Archetypes!T$8:T$16,$G1378)</f>
        <v>1012</v>
      </c>
      <c r="AZ1378" s="27" cm="1">
        <f t="array" ref="AZ1378">INDEX(Archetypes!U$8:U$16,$G1378)</f>
        <v>1497</v>
      </c>
      <c r="BA1378" s="27" cm="1">
        <f t="array" ref="BA1378">INDEX(Archetypes!V$8:V$16,$G1378)</f>
        <v>1668</v>
      </c>
      <c r="BB1378" s="5">
        <f t="shared" si="291"/>
        <v>1497</v>
      </c>
      <c r="BC1378" s="5">
        <f t="shared" si="273"/>
        <v>5988</v>
      </c>
      <c r="BD1378" s="60">
        <f t="shared" si="274"/>
        <v>36166.03342578782</v>
      </c>
      <c r="BE1378" s="28">
        <f t="shared" si="275"/>
        <v>-1208.6359113736398</v>
      </c>
      <c r="BF1378" s="75">
        <f t="shared" si="276"/>
        <v>3.1811546210400001</v>
      </c>
      <c r="BG1378" s="75">
        <f t="shared" si="277"/>
        <v>10.623599999999998</v>
      </c>
      <c r="BH1378" s="11">
        <f t="shared" si="293"/>
        <v>19362.845056048933</v>
      </c>
      <c r="BI1378" s="95">
        <f t="shared" si="294"/>
        <v>3</v>
      </c>
      <c r="BJ1378" t="b">
        <f t="shared" si="295"/>
        <v>0</v>
      </c>
      <c r="BK1378" s="43">
        <v>-11213.779291265251</v>
      </c>
      <c r="BL1378" s="37">
        <f t="shared" si="278"/>
        <v>10005.143379891611</v>
      </c>
    </row>
    <row r="1379" spans="1:64" x14ac:dyDescent="0.35">
      <c r="A1379" s="3">
        <v>12500</v>
      </c>
      <c r="D1379" s="6">
        <v>60</v>
      </c>
      <c r="E1379" s="6"/>
      <c r="F1379" s="6">
        <f t="shared" si="251"/>
        <v>100</v>
      </c>
      <c r="G1379" s="7">
        <v>9</v>
      </c>
      <c r="H1379" s="79" cm="1">
        <f t="array" ref="H1379">INDEX(Archetypes!$F$8:$F$16,$G1379)</f>
        <v>312.60000000000002</v>
      </c>
      <c r="I1379" s="7">
        <f t="shared" si="252"/>
        <v>1</v>
      </c>
      <c r="J1379" s="27" cm="1">
        <f t="array" ref="J1379">INDEX(Archetypes!$G$8:$H$16,$G1379,($H$2+1))+$N$2</f>
        <v>27151</v>
      </c>
      <c r="K1379" s="41" cm="1">
        <f t="array" ref="K1379">INDEX(Archetypes!$J$8:$J$16,$G1379)</f>
        <v>3.1960000000000002</v>
      </c>
      <c r="L1379" s="24" cm="1">
        <f t="array" ref="L1379">INDEX(Archetypes!$I$8:$I$16,$G1379)</f>
        <v>98.868750000000006</v>
      </c>
      <c r="M1379" s="41">
        <f t="shared" si="279"/>
        <v>18.773</v>
      </c>
      <c r="N1379" s="84">
        <f t="shared" si="253"/>
        <v>0.18987799481636006</v>
      </c>
      <c r="O1379" s="41">
        <f t="shared" si="254"/>
        <v>18.773</v>
      </c>
      <c r="P1379" s="64">
        <f t="shared" si="292"/>
        <v>2.6818571428571429</v>
      </c>
      <c r="Q1379" s="80">
        <f t="shared" si="280"/>
        <v>2.6818571428571429</v>
      </c>
      <c r="R1379" s="80">
        <f t="shared" si="281"/>
        <v>0</v>
      </c>
      <c r="S1379" s="64">
        <f t="shared" si="282"/>
        <v>18.773</v>
      </c>
      <c r="T1379" s="64">
        <f t="shared" si="255"/>
        <v>0</v>
      </c>
      <c r="U1379" s="64">
        <f t="shared" si="283"/>
        <v>0</v>
      </c>
      <c r="V1379" s="80">
        <f t="shared" si="284"/>
        <v>1</v>
      </c>
      <c r="W1379" s="80">
        <f t="shared" si="285"/>
        <v>0</v>
      </c>
      <c r="X1379" s="80">
        <f t="shared" si="286"/>
        <v>0</v>
      </c>
      <c r="Y1379" s="4">
        <f t="shared" si="256"/>
        <v>13.01</v>
      </c>
      <c r="Z1379" s="4">
        <f t="shared" si="257"/>
        <v>4.0707133917396741</v>
      </c>
      <c r="AA1379" s="64">
        <f t="shared" si="287"/>
        <v>3911.1390000000001</v>
      </c>
      <c r="AB1379" s="81">
        <f t="shared" si="288"/>
        <v>508.83918389999997</v>
      </c>
      <c r="AC1379">
        <f t="shared" si="289"/>
        <v>0.99999998048000027</v>
      </c>
      <c r="AD1379" s="49">
        <f t="shared" si="258"/>
        <v>2035.3567355999999</v>
      </c>
      <c r="AE1379" s="3">
        <f t="shared" si="259"/>
        <v>50000</v>
      </c>
      <c r="AF1379" s="3">
        <f t="shared" si="260"/>
        <v>100000</v>
      </c>
      <c r="AG1379" s="2">
        <f t="shared" si="261"/>
        <v>0</v>
      </c>
      <c r="AH1379" s="49">
        <f t="shared" si="262"/>
        <v>0</v>
      </c>
      <c r="AI1379" s="49">
        <f t="shared" si="263"/>
        <v>5274.6257099141794</v>
      </c>
      <c r="AJ1379" s="27" cm="1">
        <f t="array" ref="AJ1379">INDEX(Archetypes!Q$8:Q$16,$G1379)</f>
        <v>1022</v>
      </c>
      <c r="AK1379" s="27" cm="1">
        <f t="array" ref="AK1379">INDEX(Archetypes!R$8:R$16,$G1379)</f>
        <v>1039</v>
      </c>
      <c r="AL1379" s="27" cm="1">
        <f t="array" ref="AL1379">INDEX(Archetypes!S$8:S$16,$G1379)</f>
        <v>1139</v>
      </c>
      <c r="AM1379" s="5">
        <f t="shared" si="290"/>
        <v>1039</v>
      </c>
      <c r="AN1379" s="5">
        <f t="shared" si="264"/>
        <v>4156</v>
      </c>
      <c r="AO1379" s="49">
        <f t="shared" si="265"/>
        <v>38616.982445514179</v>
      </c>
      <c r="AP1379" s="61" cm="1">
        <f t="array" ref="AP1379">INDEX(Archetypes!$K$8:$N$16,$G1379,$I$2+1+2*$H$2)</f>
        <v>20920</v>
      </c>
      <c r="AQ1379" s="41" cm="1">
        <f t="array" ref="AQ1379">INDEX(Archetypes!$O$8:$P$16,$G1379,$AB$2)</f>
        <v>50</v>
      </c>
      <c r="AR1379" s="4">
        <f t="shared" si="266"/>
        <v>12.348800000000001</v>
      </c>
      <c r="AS1379" s="5">
        <f t="shared" si="267"/>
        <v>1543.6</v>
      </c>
      <c r="AT1379" s="8">
        <f t="shared" si="268"/>
        <v>1135</v>
      </c>
      <c r="AU1379">
        <f t="shared" si="269"/>
        <v>1.0000000000000002</v>
      </c>
      <c r="AV1379" s="49">
        <f t="shared" si="270"/>
        <v>6174.4</v>
      </c>
      <c r="AW1379" s="49">
        <f t="shared" si="271"/>
        <v>0</v>
      </c>
      <c r="AX1379" s="61">
        <f t="shared" si="272"/>
        <v>4064.1291242092234</v>
      </c>
      <c r="AY1379" s="27" cm="1">
        <f t="array" ref="AY1379">INDEX(Archetypes!T$8:T$16,$G1379)</f>
        <v>1012</v>
      </c>
      <c r="AZ1379" s="27" cm="1">
        <f t="array" ref="AZ1379">INDEX(Archetypes!U$8:U$16,$G1379)</f>
        <v>1497</v>
      </c>
      <c r="BA1379" s="27" cm="1">
        <f t="array" ref="BA1379">INDEX(Archetypes!V$8:V$16,$G1379)</f>
        <v>1668</v>
      </c>
      <c r="BB1379" s="5">
        <f t="shared" si="291"/>
        <v>1497</v>
      </c>
      <c r="BC1379" s="5">
        <f t="shared" si="273"/>
        <v>5988</v>
      </c>
      <c r="BD1379" s="60">
        <f t="shared" si="274"/>
        <v>37146.529124209221</v>
      </c>
      <c r="BE1379" s="28">
        <f t="shared" si="275"/>
        <v>-1470.4533213049581</v>
      </c>
      <c r="BF1379" s="75">
        <f t="shared" si="276"/>
        <v>3.2060388610800001</v>
      </c>
      <c r="BG1379" s="75">
        <f t="shared" si="277"/>
        <v>10.623599999999998</v>
      </c>
      <c r="BH1379" s="11">
        <f t="shared" si="293"/>
        <v>19362.845056048933</v>
      </c>
      <c r="BI1379" s="95">
        <f t="shared" si="294"/>
        <v>3</v>
      </c>
      <c r="BJ1379" t="b">
        <f t="shared" si="295"/>
        <v>0</v>
      </c>
      <c r="BK1379" s="43">
        <v>-12137.252826167227</v>
      </c>
      <c r="BL1379" s="37">
        <f t="shared" si="278"/>
        <v>10666.799504862269</v>
      </c>
    </row>
    <row r="1380" spans="1:64" x14ac:dyDescent="0.35">
      <c r="A1380" s="3">
        <v>12500</v>
      </c>
      <c r="D1380" s="6">
        <v>75</v>
      </c>
      <c r="E1380" s="6"/>
      <c r="F1380" s="6">
        <f t="shared" si="251"/>
        <v>125</v>
      </c>
      <c r="G1380" s="7">
        <v>2</v>
      </c>
      <c r="H1380" s="79" cm="1">
        <f t="array" ref="H1380">INDEX(Archetypes!$F$8:$F$16,$G1380)</f>
        <v>137.5</v>
      </c>
      <c r="I1380" s="7">
        <f t="shared" si="252"/>
        <v>1</v>
      </c>
      <c r="J1380" s="27" cm="1">
        <f t="array" ref="J1380">INDEX(Archetypes!$G$8:$H$16,$G1380,($H$2+1))+$N$2</f>
        <v>11219</v>
      </c>
      <c r="K1380" s="41" cm="1">
        <f t="array" ref="K1380">INDEX(Archetypes!$J$8:$J$16,$G1380)</f>
        <v>3.3919999999999999</v>
      </c>
      <c r="L1380" s="24" cm="1">
        <f t="array" ref="L1380">INDEX(Archetypes!$I$8:$I$16,$G1380)</f>
        <v>41.125</v>
      </c>
      <c r="M1380" s="41">
        <f t="shared" si="279"/>
        <v>22.111000000000001</v>
      </c>
      <c r="N1380" s="84">
        <f t="shared" si="253"/>
        <v>0.53765349544072949</v>
      </c>
      <c r="O1380" s="41">
        <f t="shared" si="254"/>
        <v>22.111000000000001</v>
      </c>
      <c r="P1380" s="64">
        <f t="shared" si="292"/>
        <v>3.1587142857142858</v>
      </c>
      <c r="Q1380" s="80">
        <f t="shared" si="280"/>
        <v>3.1587142857142858</v>
      </c>
      <c r="R1380" s="80">
        <f t="shared" si="281"/>
        <v>0</v>
      </c>
      <c r="S1380" s="64">
        <f t="shared" si="282"/>
        <v>22.111000000000001</v>
      </c>
      <c r="T1380" s="64">
        <f t="shared" si="255"/>
        <v>0</v>
      </c>
      <c r="U1380" s="64">
        <f t="shared" si="283"/>
        <v>0</v>
      </c>
      <c r="V1380" s="80">
        <f t="shared" si="284"/>
        <v>1</v>
      </c>
      <c r="W1380" s="80">
        <f t="shared" si="285"/>
        <v>0</v>
      </c>
      <c r="X1380" s="80">
        <f t="shared" si="286"/>
        <v>0</v>
      </c>
      <c r="Y1380" s="4">
        <f t="shared" si="256"/>
        <v>13.01</v>
      </c>
      <c r="Z1380" s="4">
        <f t="shared" si="257"/>
        <v>3.8354952830188678</v>
      </c>
      <c r="AA1380" s="64">
        <f t="shared" si="287"/>
        <v>3685.1419999999998</v>
      </c>
      <c r="AB1380" s="81">
        <f t="shared" si="288"/>
        <v>479.43697419999995</v>
      </c>
      <c r="AC1380">
        <f t="shared" si="289"/>
        <v>0.99999986688001774</v>
      </c>
      <c r="AD1380" s="49">
        <f t="shared" si="258"/>
        <v>1917.7478967999998</v>
      </c>
      <c r="AE1380" s="3">
        <f t="shared" si="259"/>
        <v>50000</v>
      </c>
      <c r="AF1380" s="3">
        <f t="shared" si="260"/>
        <v>100000</v>
      </c>
      <c r="AG1380" s="2">
        <f t="shared" si="261"/>
        <v>0</v>
      </c>
      <c r="AH1380" s="49">
        <f t="shared" si="262"/>
        <v>0</v>
      </c>
      <c r="AI1380" s="49">
        <f t="shared" si="263"/>
        <v>2179.5155183796978</v>
      </c>
      <c r="AJ1380" s="27" cm="1">
        <f t="array" ref="AJ1380">INDEX(Archetypes!Q$8:Q$16,$G1380)</f>
        <v>1022</v>
      </c>
      <c r="AK1380" s="27" cm="1">
        <f t="array" ref="AK1380">INDEX(Archetypes!R$8:R$16,$G1380)</f>
        <v>1039</v>
      </c>
      <c r="AL1380" s="27" cm="1">
        <f t="array" ref="AL1380">INDEX(Archetypes!S$8:S$16,$G1380)</f>
        <v>1139</v>
      </c>
      <c r="AM1380" s="5">
        <f t="shared" si="290"/>
        <v>1039</v>
      </c>
      <c r="AN1380" s="5">
        <f t="shared" si="264"/>
        <v>4156</v>
      </c>
      <c r="AO1380" s="49">
        <f t="shared" si="265"/>
        <v>19472.263415179696</v>
      </c>
      <c r="AP1380" s="61" cm="1">
        <f t="array" ref="AP1380">INDEX(Archetypes!$K$8:$N$16,$G1380,$I$2+1+2*$H$2)</f>
        <v>8176</v>
      </c>
      <c r="AQ1380" s="41" cm="1">
        <f t="array" ref="AQ1380">INDEX(Archetypes!$O$8:$P$16,$G1380,$AB$2)</f>
        <v>50</v>
      </c>
      <c r="AR1380" s="4">
        <f t="shared" si="266"/>
        <v>12.348800000000001</v>
      </c>
      <c r="AS1380" s="5">
        <f t="shared" si="267"/>
        <v>1543.6</v>
      </c>
      <c r="AT1380" s="8">
        <f t="shared" si="268"/>
        <v>1135</v>
      </c>
      <c r="AU1380">
        <f t="shared" si="269"/>
        <v>1.0000000000000002</v>
      </c>
      <c r="AV1380" s="49">
        <f t="shared" si="270"/>
        <v>6174.4</v>
      </c>
      <c r="AW1380" s="49">
        <f t="shared" si="271"/>
        <v>0</v>
      </c>
      <c r="AX1380" s="61">
        <f t="shared" si="272"/>
        <v>1588.3518030370274</v>
      </c>
      <c r="AY1380" s="27" cm="1">
        <f t="array" ref="AY1380">INDEX(Archetypes!T$8:T$16,$G1380)</f>
        <v>1012</v>
      </c>
      <c r="AZ1380" s="27" cm="1">
        <f t="array" ref="AZ1380">INDEX(Archetypes!U$8:U$16,$G1380)</f>
        <v>1497</v>
      </c>
      <c r="BA1380" s="27" cm="1">
        <f t="array" ref="BA1380">INDEX(Archetypes!V$8:V$16,$G1380)</f>
        <v>1668</v>
      </c>
      <c r="BB1380" s="5">
        <f t="shared" si="291"/>
        <v>1497</v>
      </c>
      <c r="BC1380" s="5">
        <f t="shared" si="273"/>
        <v>5988</v>
      </c>
      <c r="BD1380" s="60">
        <f t="shared" si="274"/>
        <v>21926.751803037027</v>
      </c>
      <c r="BE1380" s="28">
        <f t="shared" si="275"/>
        <v>2454.488387857331</v>
      </c>
      <c r="BF1380" s="75">
        <f t="shared" si="276"/>
        <v>3.0207846002399998</v>
      </c>
      <c r="BG1380" s="75">
        <f t="shared" si="277"/>
        <v>10.623599999999998</v>
      </c>
      <c r="BH1380" s="11">
        <f t="shared" si="293"/>
        <v>19362.845056048933</v>
      </c>
      <c r="BI1380" s="95">
        <f t="shared" si="294"/>
        <v>3</v>
      </c>
      <c r="BJ1380" t="b">
        <f t="shared" si="295"/>
        <v>0</v>
      </c>
      <c r="BK1380" s="43">
        <v>1935.048629377925</v>
      </c>
      <c r="BL1380" s="37">
        <f t="shared" si="278"/>
        <v>519.43975847940601</v>
      </c>
    </row>
    <row r="1381" spans="1:64" x14ac:dyDescent="0.35">
      <c r="A1381" s="3">
        <v>12500</v>
      </c>
      <c r="D1381" s="6">
        <v>75</v>
      </c>
      <c r="E1381" s="6"/>
      <c r="F1381" s="6">
        <f t="shared" si="251"/>
        <v>125</v>
      </c>
      <c r="G1381" s="7">
        <v>3</v>
      </c>
      <c r="H1381" s="79" cm="1">
        <f t="array" ref="H1381">INDEX(Archetypes!$F$8:$F$16,$G1381)</f>
        <v>163.1</v>
      </c>
      <c r="I1381" s="7">
        <f t="shared" si="252"/>
        <v>1</v>
      </c>
      <c r="J1381" s="27" cm="1">
        <f t="array" ref="J1381">INDEX(Archetypes!$G$8:$H$16,$G1381,($H$2+1))+$N$2</f>
        <v>11221</v>
      </c>
      <c r="K1381" s="41" cm="1">
        <f t="array" ref="K1381">INDEX(Archetypes!$J$8:$J$16,$G1381)</f>
        <v>3.6019999999999999</v>
      </c>
      <c r="L1381" s="24" cm="1">
        <f t="array" ref="L1381">INDEX(Archetypes!$I$8:$I$16,$G1381)</f>
        <v>45.416666666666664</v>
      </c>
      <c r="M1381" s="41">
        <f t="shared" si="279"/>
        <v>20.821999999999999</v>
      </c>
      <c r="N1381" s="84">
        <f t="shared" si="253"/>
        <v>0.45846605504587157</v>
      </c>
      <c r="O1381" s="41">
        <f t="shared" si="254"/>
        <v>20.821999999999999</v>
      </c>
      <c r="P1381" s="64">
        <f t="shared" si="292"/>
        <v>2.9745714285714286</v>
      </c>
      <c r="Q1381" s="80">
        <f t="shared" si="280"/>
        <v>2.9745714285714286</v>
      </c>
      <c r="R1381" s="80">
        <f t="shared" si="281"/>
        <v>0</v>
      </c>
      <c r="S1381" s="64">
        <f t="shared" si="282"/>
        <v>20.821999999999999</v>
      </c>
      <c r="T1381" s="64">
        <f t="shared" si="255"/>
        <v>0</v>
      </c>
      <c r="U1381" s="64">
        <f t="shared" si="283"/>
        <v>0</v>
      </c>
      <c r="V1381" s="80">
        <f t="shared" si="284"/>
        <v>1</v>
      </c>
      <c r="W1381" s="80">
        <f t="shared" si="285"/>
        <v>0</v>
      </c>
      <c r="X1381" s="80">
        <f t="shared" si="286"/>
        <v>0</v>
      </c>
      <c r="Y1381" s="4">
        <f t="shared" si="256"/>
        <v>13.01</v>
      </c>
      <c r="Z1381" s="4">
        <f t="shared" si="257"/>
        <v>3.6118822876179899</v>
      </c>
      <c r="AA1381" s="64">
        <f t="shared" si="287"/>
        <v>3470.2939999999999</v>
      </c>
      <c r="AB1381" s="81">
        <f t="shared" si="288"/>
        <v>451.48524939999993</v>
      </c>
      <c r="AC1381">
        <f t="shared" si="289"/>
        <v>1.0000000809600067</v>
      </c>
      <c r="AD1381" s="49">
        <f t="shared" si="258"/>
        <v>1805.9409975999997</v>
      </c>
      <c r="AE1381" s="3">
        <f t="shared" si="259"/>
        <v>50000</v>
      </c>
      <c r="AF1381" s="3">
        <f t="shared" si="260"/>
        <v>100000</v>
      </c>
      <c r="AG1381" s="2">
        <f t="shared" si="261"/>
        <v>0</v>
      </c>
      <c r="AH1381" s="49">
        <f t="shared" si="262"/>
        <v>0</v>
      </c>
      <c r="AI1381" s="49">
        <f t="shared" si="263"/>
        <v>2179.9040584489339</v>
      </c>
      <c r="AJ1381" s="27" cm="1">
        <f t="array" ref="AJ1381">INDEX(Archetypes!Q$8:Q$16,$G1381)</f>
        <v>1022</v>
      </c>
      <c r="AK1381" s="27" cm="1">
        <f t="array" ref="AK1381">INDEX(Archetypes!R$8:R$16,$G1381)</f>
        <v>1039</v>
      </c>
      <c r="AL1381" s="27" cm="1">
        <f t="array" ref="AL1381">INDEX(Archetypes!S$8:S$16,$G1381)</f>
        <v>1139</v>
      </c>
      <c r="AM1381" s="5">
        <f t="shared" si="290"/>
        <v>1039</v>
      </c>
      <c r="AN1381" s="5">
        <f t="shared" si="264"/>
        <v>4156</v>
      </c>
      <c r="AO1381" s="49">
        <f t="shared" si="265"/>
        <v>19362.845056048933</v>
      </c>
      <c r="AP1381" s="61" cm="1">
        <f t="array" ref="AP1381">INDEX(Archetypes!$K$8:$N$16,$G1381,$I$2+1+2*$H$2)</f>
        <v>8177</v>
      </c>
      <c r="AQ1381" s="41" cm="1">
        <f t="array" ref="AQ1381">INDEX(Archetypes!$O$8:$P$16,$G1381,$AB$2)</f>
        <v>50</v>
      </c>
      <c r="AR1381" s="4">
        <f t="shared" si="266"/>
        <v>12.348800000000001</v>
      </c>
      <c r="AS1381" s="5">
        <f t="shared" si="267"/>
        <v>1543.6</v>
      </c>
      <c r="AT1381" s="8">
        <f t="shared" si="268"/>
        <v>1135</v>
      </c>
      <c r="AU1381">
        <f t="shared" si="269"/>
        <v>1.0000000000000002</v>
      </c>
      <c r="AV1381" s="49">
        <f t="shared" si="270"/>
        <v>6174.4</v>
      </c>
      <c r="AW1381" s="49">
        <f t="shared" si="271"/>
        <v>0</v>
      </c>
      <c r="AX1381" s="61">
        <f t="shared" si="272"/>
        <v>1588.5460730716454</v>
      </c>
      <c r="AY1381" s="27" cm="1">
        <f t="array" ref="AY1381">INDEX(Archetypes!T$8:T$16,$G1381)</f>
        <v>1012</v>
      </c>
      <c r="AZ1381" s="27" cm="1">
        <f t="array" ref="AZ1381">INDEX(Archetypes!U$8:U$16,$G1381)</f>
        <v>1497</v>
      </c>
      <c r="BA1381" s="27" cm="1">
        <f t="array" ref="BA1381">INDEX(Archetypes!V$8:V$16,$G1381)</f>
        <v>1668</v>
      </c>
      <c r="BB1381" s="5">
        <f t="shared" si="291"/>
        <v>1497</v>
      </c>
      <c r="BC1381" s="5">
        <f t="shared" si="273"/>
        <v>5988</v>
      </c>
      <c r="BD1381" s="60">
        <f t="shared" si="274"/>
        <v>21927.946073071646</v>
      </c>
      <c r="BE1381" s="28">
        <f t="shared" si="275"/>
        <v>2565.1010170227128</v>
      </c>
      <c r="BF1381" s="75">
        <f t="shared" si="276"/>
        <v>2.8446693976799997</v>
      </c>
      <c r="BG1381" s="75">
        <f t="shared" si="277"/>
        <v>10.623599999999998</v>
      </c>
      <c r="BH1381" s="11">
        <f t="shared" si="293"/>
        <v>19362.845056048933</v>
      </c>
      <c r="BI1381" s="95">
        <f t="shared" si="294"/>
        <v>3</v>
      </c>
      <c r="BJ1381" t="b">
        <f t="shared" si="295"/>
        <v>1</v>
      </c>
      <c r="BK1381" s="43">
        <v>2157.2966115921663</v>
      </c>
      <c r="BL1381" s="37">
        <f t="shared" si="278"/>
        <v>407.80440543054647</v>
      </c>
    </row>
    <row r="1382" spans="1:64" x14ac:dyDescent="0.35">
      <c r="A1382" s="3">
        <v>12500</v>
      </c>
      <c r="D1382" s="6">
        <v>75</v>
      </c>
      <c r="E1382" s="6"/>
      <c r="F1382" s="6">
        <f t="shared" si="251"/>
        <v>125</v>
      </c>
      <c r="G1382" s="7">
        <v>4</v>
      </c>
      <c r="H1382" s="79" cm="1">
        <f t="array" ref="H1382">INDEX(Archetypes!$F$8:$F$16,$G1382)</f>
        <v>188.9</v>
      </c>
      <c r="I1382" s="7">
        <f t="shared" si="252"/>
        <v>1</v>
      </c>
      <c r="J1382" s="27" cm="1">
        <f t="array" ref="J1382">INDEX(Archetypes!$G$8:$H$16,$G1382,($H$2+1))+$N$2</f>
        <v>14619</v>
      </c>
      <c r="K1382" s="41" cm="1">
        <f t="array" ref="K1382">INDEX(Archetypes!$J$8:$J$16,$G1382)</f>
        <v>3.3879999999999999</v>
      </c>
      <c r="L1382" s="24" cm="1">
        <f t="array" ref="L1382">INDEX(Archetypes!$I$8:$I$16,$G1382)</f>
        <v>57.854166666666664</v>
      </c>
      <c r="M1382" s="41">
        <f t="shared" si="279"/>
        <v>22.137</v>
      </c>
      <c r="N1382" s="84">
        <f t="shared" si="253"/>
        <v>0.38263449765934465</v>
      </c>
      <c r="O1382" s="41">
        <f t="shared" si="254"/>
        <v>22.137</v>
      </c>
      <c r="P1382" s="64">
        <f t="shared" si="292"/>
        <v>3.1624285714285714</v>
      </c>
      <c r="Q1382" s="80">
        <f t="shared" si="280"/>
        <v>3.1624285714285714</v>
      </c>
      <c r="R1382" s="80">
        <f t="shared" si="281"/>
        <v>0</v>
      </c>
      <c r="S1382" s="64">
        <f t="shared" si="282"/>
        <v>22.137</v>
      </c>
      <c r="T1382" s="64">
        <f t="shared" si="255"/>
        <v>0</v>
      </c>
      <c r="U1382" s="64">
        <f t="shared" si="283"/>
        <v>0</v>
      </c>
      <c r="V1382" s="80">
        <f t="shared" si="284"/>
        <v>1</v>
      </c>
      <c r="W1382" s="80">
        <f t="shared" si="285"/>
        <v>0</v>
      </c>
      <c r="X1382" s="80">
        <f t="shared" si="286"/>
        <v>0</v>
      </c>
      <c r="Y1382" s="4">
        <f t="shared" si="256"/>
        <v>13.01</v>
      </c>
      <c r="Z1382" s="4">
        <f t="shared" si="257"/>
        <v>3.8400236127508856</v>
      </c>
      <c r="AA1382" s="64">
        <f t="shared" si="287"/>
        <v>3689.4920000000002</v>
      </c>
      <c r="AB1382" s="81">
        <f t="shared" si="288"/>
        <v>480.00290919999998</v>
      </c>
      <c r="AC1382">
        <f t="shared" si="289"/>
        <v>1.000000088320008</v>
      </c>
      <c r="AD1382" s="49">
        <f t="shared" si="258"/>
        <v>1920.0116367999999</v>
      </c>
      <c r="AE1382" s="3">
        <f t="shared" si="259"/>
        <v>50000</v>
      </c>
      <c r="AF1382" s="3">
        <f t="shared" si="260"/>
        <v>100000</v>
      </c>
      <c r="AG1382" s="2">
        <f t="shared" si="261"/>
        <v>0</v>
      </c>
      <c r="AH1382" s="49">
        <f t="shared" si="262"/>
        <v>0</v>
      </c>
      <c r="AI1382" s="49">
        <f t="shared" si="263"/>
        <v>2840.0336360810056</v>
      </c>
      <c r="AJ1382" s="27" cm="1">
        <f t="array" ref="AJ1382">INDEX(Archetypes!Q$8:Q$16,$G1382)</f>
        <v>1022</v>
      </c>
      <c r="AK1382" s="27" cm="1">
        <f t="array" ref="AK1382">INDEX(Archetypes!R$8:R$16,$G1382)</f>
        <v>1039</v>
      </c>
      <c r="AL1382" s="27" cm="1">
        <f t="array" ref="AL1382">INDEX(Archetypes!S$8:S$16,$G1382)</f>
        <v>1139</v>
      </c>
      <c r="AM1382" s="5">
        <f t="shared" si="290"/>
        <v>1039</v>
      </c>
      <c r="AN1382" s="5">
        <f t="shared" si="264"/>
        <v>4156</v>
      </c>
      <c r="AO1382" s="49">
        <f t="shared" si="265"/>
        <v>23535.045272881009</v>
      </c>
      <c r="AP1382" s="61" cm="1">
        <f t="array" ref="AP1382">INDEX(Archetypes!$K$8:$N$16,$G1382,$I$2+1+2*$H$2)</f>
        <v>10895</v>
      </c>
      <c r="AQ1382" s="41" cm="1">
        <f t="array" ref="AQ1382">INDEX(Archetypes!$O$8:$P$16,$G1382,$AB$2)</f>
        <v>50</v>
      </c>
      <c r="AR1382" s="4">
        <f t="shared" si="266"/>
        <v>12.348800000000001</v>
      </c>
      <c r="AS1382" s="5">
        <f t="shared" si="267"/>
        <v>1543.6</v>
      </c>
      <c r="AT1382" s="8">
        <f t="shared" si="268"/>
        <v>1135</v>
      </c>
      <c r="AU1382">
        <f t="shared" si="269"/>
        <v>1.0000000000000002</v>
      </c>
      <c r="AV1382" s="49">
        <f t="shared" si="270"/>
        <v>6174.4</v>
      </c>
      <c r="AW1382" s="49">
        <f t="shared" si="271"/>
        <v>0</v>
      </c>
      <c r="AX1382" s="61">
        <f t="shared" si="272"/>
        <v>2116.5720271634555</v>
      </c>
      <c r="AY1382" s="27" cm="1">
        <f t="array" ref="AY1382">INDEX(Archetypes!T$8:T$16,$G1382)</f>
        <v>1012</v>
      </c>
      <c r="AZ1382" s="27" cm="1">
        <f t="array" ref="AZ1382">INDEX(Archetypes!U$8:U$16,$G1382)</f>
        <v>1497</v>
      </c>
      <c r="BA1382" s="27" cm="1">
        <f t="array" ref="BA1382">INDEX(Archetypes!V$8:V$16,$G1382)</f>
        <v>1668</v>
      </c>
      <c r="BB1382" s="5">
        <f t="shared" si="291"/>
        <v>1497</v>
      </c>
      <c r="BC1382" s="5">
        <f t="shared" si="273"/>
        <v>5988</v>
      </c>
      <c r="BD1382" s="60">
        <f t="shared" si="274"/>
        <v>25173.972027163458</v>
      </c>
      <c r="BE1382" s="28">
        <f t="shared" si="275"/>
        <v>1638.9267542824491</v>
      </c>
      <c r="BF1382" s="75">
        <f t="shared" si="276"/>
        <v>3.0243503822400002</v>
      </c>
      <c r="BG1382" s="75">
        <f t="shared" si="277"/>
        <v>10.623599999999998</v>
      </c>
      <c r="BH1382" s="11">
        <f t="shared" si="293"/>
        <v>19362.845056048933</v>
      </c>
      <c r="BI1382" s="95">
        <f t="shared" si="294"/>
        <v>3</v>
      </c>
      <c r="BJ1382" t="b">
        <f t="shared" si="295"/>
        <v>0</v>
      </c>
      <c r="BK1382" s="43">
        <v>-1022.3734442374553</v>
      </c>
      <c r="BL1382" s="37">
        <f t="shared" si="278"/>
        <v>2661.3001985199044</v>
      </c>
    </row>
    <row r="1383" spans="1:64" x14ac:dyDescent="0.35">
      <c r="A1383" s="3">
        <v>12500</v>
      </c>
      <c r="D1383" s="6">
        <v>75</v>
      </c>
      <c r="E1383" s="6"/>
      <c r="F1383" s="6">
        <f t="shared" si="251"/>
        <v>125</v>
      </c>
      <c r="G1383" s="7">
        <v>5</v>
      </c>
      <c r="H1383" s="79" cm="1">
        <f t="array" ref="H1383">INDEX(Archetypes!$F$8:$F$16,$G1383)</f>
        <v>213.7</v>
      </c>
      <c r="I1383" s="7">
        <f t="shared" si="252"/>
        <v>1</v>
      </c>
      <c r="J1383" s="27" cm="1">
        <f t="array" ref="J1383">INDEX(Archetypes!$G$8:$H$16,$G1383,($H$2+1))+$N$2</f>
        <v>16092</v>
      </c>
      <c r="K1383" s="41" cm="1">
        <f t="array" ref="K1383">INDEX(Archetypes!$J$8:$J$16,$G1383)</f>
        <v>3.3130000000000002</v>
      </c>
      <c r="L1383" s="24" cm="1">
        <f t="array" ref="L1383">INDEX(Archetypes!$I$8:$I$16,$G1383)</f>
        <v>65.243478260869566</v>
      </c>
      <c r="M1383" s="41">
        <f t="shared" si="279"/>
        <v>22.638000000000002</v>
      </c>
      <c r="N1383" s="84">
        <f t="shared" si="253"/>
        <v>0.34697720911635349</v>
      </c>
      <c r="O1383" s="41">
        <f t="shared" si="254"/>
        <v>22.638000000000002</v>
      </c>
      <c r="P1383" s="64">
        <f t="shared" si="292"/>
        <v>3.2340000000000004</v>
      </c>
      <c r="Q1383" s="80">
        <f t="shared" si="280"/>
        <v>3.2340000000000004</v>
      </c>
      <c r="R1383" s="80">
        <f t="shared" si="281"/>
        <v>0</v>
      </c>
      <c r="S1383" s="64">
        <f t="shared" si="282"/>
        <v>22.638000000000002</v>
      </c>
      <c r="T1383" s="64">
        <f t="shared" si="255"/>
        <v>0</v>
      </c>
      <c r="U1383" s="64">
        <f t="shared" si="283"/>
        <v>0</v>
      </c>
      <c r="V1383" s="80">
        <f t="shared" si="284"/>
        <v>1</v>
      </c>
      <c r="W1383" s="80">
        <f t="shared" si="285"/>
        <v>0</v>
      </c>
      <c r="X1383" s="80">
        <f t="shared" si="286"/>
        <v>0</v>
      </c>
      <c r="Y1383" s="4">
        <f t="shared" si="256"/>
        <v>13.01</v>
      </c>
      <c r="Z1383" s="4">
        <f t="shared" si="257"/>
        <v>3.9269544219740413</v>
      </c>
      <c r="AA1383" s="64">
        <f t="shared" si="287"/>
        <v>3773.0149999999999</v>
      </c>
      <c r="AB1383" s="81">
        <f t="shared" si="288"/>
        <v>490.86925149999996</v>
      </c>
      <c r="AC1383">
        <f t="shared" si="289"/>
        <v>1.0000001044000109</v>
      </c>
      <c r="AD1383" s="49">
        <f t="shared" si="258"/>
        <v>1963.4770059999998</v>
      </c>
      <c r="AE1383" s="3">
        <f t="shared" si="259"/>
        <v>50000</v>
      </c>
      <c r="AF1383" s="3">
        <f t="shared" si="260"/>
        <v>100000</v>
      </c>
      <c r="AG1383" s="2">
        <f t="shared" si="261"/>
        <v>0</v>
      </c>
      <c r="AH1383" s="49">
        <f t="shared" si="262"/>
        <v>0</v>
      </c>
      <c r="AI1383" s="49">
        <f t="shared" si="263"/>
        <v>3126.1933970733662</v>
      </c>
      <c r="AJ1383" s="27" cm="1">
        <f t="array" ref="AJ1383">INDEX(Archetypes!Q$8:Q$16,$G1383)</f>
        <v>1022</v>
      </c>
      <c r="AK1383" s="27" cm="1">
        <f t="array" ref="AK1383">INDEX(Archetypes!R$8:R$16,$G1383)</f>
        <v>1039</v>
      </c>
      <c r="AL1383" s="27" cm="1">
        <f t="array" ref="AL1383">INDEX(Archetypes!S$8:S$16,$G1383)</f>
        <v>1139</v>
      </c>
      <c r="AM1383" s="5">
        <f t="shared" si="290"/>
        <v>1039</v>
      </c>
      <c r="AN1383" s="5">
        <f t="shared" si="264"/>
        <v>4156</v>
      </c>
      <c r="AO1383" s="49">
        <f t="shared" si="265"/>
        <v>25337.670403073367</v>
      </c>
      <c r="AP1383" s="61" cm="1">
        <f t="array" ref="AP1383">INDEX(Archetypes!$K$8:$N$16,$G1383,$I$2+1+2*$H$2)</f>
        <v>12073</v>
      </c>
      <c r="AQ1383" s="41" cm="1">
        <f t="array" ref="AQ1383">INDEX(Archetypes!$O$8:$P$16,$G1383,$AB$2)</f>
        <v>50</v>
      </c>
      <c r="AR1383" s="4">
        <f t="shared" si="266"/>
        <v>12.348800000000001</v>
      </c>
      <c r="AS1383" s="5">
        <f t="shared" si="267"/>
        <v>1543.6</v>
      </c>
      <c r="AT1383" s="8">
        <f t="shared" si="268"/>
        <v>1135</v>
      </c>
      <c r="AU1383">
        <f t="shared" si="269"/>
        <v>1.0000000000000002</v>
      </c>
      <c r="AV1383" s="49">
        <f t="shared" si="270"/>
        <v>6174.4</v>
      </c>
      <c r="AW1383" s="49">
        <f t="shared" si="271"/>
        <v>0</v>
      </c>
      <c r="AX1383" s="61">
        <f t="shared" si="272"/>
        <v>2345.4221279434969</v>
      </c>
      <c r="AY1383" s="27" cm="1">
        <f t="array" ref="AY1383">INDEX(Archetypes!T$8:T$16,$G1383)</f>
        <v>1012</v>
      </c>
      <c r="AZ1383" s="27" cm="1">
        <f t="array" ref="AZ1383">INDEX(Archetypes!U$8:U$16,$G1383)</f>
        <v>1497</v>
      </c>
      <c r="BA1383" s="27" cm="1">
        <f t="array" ref="BA1383">INDEX(Archetypes!V$8:V$16,$G1383)</f>
        <v>1668</v>
      </c>
      <c r="BB1383" s="5">
        <f t="shared" si="291"/>
        <v>1497</v>
      </c>
      <c r="BC1383" s="5">
        <f t="shared" si="273"/>
        <v>5988</v>
      </c>
      <c r="BD1383" s="60">
        <f t="shared" si="274"/>
        <v>26580.822127943498</v>
      </c>
      <c r="BE1383" s="28">
        <f t="shared" si="275"/>
        <v>1243.1517248701311</v>
      </c>
      <c r="BF1383" s="75">
        <f t="shared" si="276"/>
        <v>3.0928158558000001</v>
      </c>
      <c r="BG1383" s="75">
        <f t="shared" si="277"/>
        <v>10.623599999999998</v>
      </c>
      <c r="BH1383" s="11">
        <f t="shared" si="293"/>
        <v>19362.845056048933</v>
      </c>
      <c r="BI1383" s="95">
        <f t="shared" si="294"/>
        <v>3</v>
      </c>
      <c r="BJ1383" t="b">
        <f t="shared" si="295"/>
        <v>0</v>
      </c>
      <c r="BK1383" s="43">
        <v>-2387.708132509797</v>
      </c>
      <c r="BL1383" s="37">
        <f t="shared" si="278"/>
        <v>3630.8598573799281</v>
      </c>
    </row>
    <row r="1384" spans="1:64" x14ac:dyDescent="0.35">
      <c r="A1384" s="3">
        <v>12500</v>
      </c>
      <c r="D1384" s="6">
        <v>75</v>
      </c>
      <c r="E1384" s="6"/>
      <c r="F1384" s="6">
        <f t="shared" si="251"/>
        <v>125</v>
      </c>
      <c r="G1384" s="7">
        <v>6</v>
      </c>
      <c r="H1384" s="79" cm="1">
        <f t="array" ref="H1384">INDEX(Archetypes!$F$8:$F$16,$G1384)</f>
        <v>239.1</v>
      </c>
      <c r="I1384" s="7">
        <f t="shared" si="252"/>
        <v>1</v>
      </c>
      <c r="J1384" s="27" cm="1">
        <f t="array" ref="J1384">INDEX(Archetypes!$G$8:$H$16,$G1384,($H$2+1))+$N$2</f>
        <v>18581</v>
      </c>
      <c r="K1384" s="41" cm="1">
        <f t="array" ref="K1384">INDEX(Archetypes!$J$8:$J$16,$G1384)</f>
        <v>3.327</v>
      </c>
      <c r="L1384" s="24" cm="1">
        <f t="array" ref="L1384">INDEX(Archetypes!$I$8:$I$16,$G1384)</f>
        <v>72.380645161290317</v>
      </c>
      <c r="M1384" s="41">
        <f t="shared" si="279"/>
        <v>22.542999999999999</v>
      </c>
      <c r="N1384" s="84">
        <f t="shared" si="253"/>
        <v>0.31145066405205457</v>
      </c>
      <c r="O1384" s="41">
        <f t="shared" si="254"/>
        <v>22.542999999999999</v>
      </c>
      <c r="P1384" s="64">
        <f t="shared" si="292"/>
        <v>3.2204285714285712</v>
      </c>
      <c r="Q1384" s="80">
        <f t="shared" si="280"/>
        <v>3.2204285714285712</v>
      </c>
      <c r="R1384" s="80">
        <f t="shared" si="281"/>
        <v>0</v>
      </c>
      <c r="S1384" s="64">
        <f t="shared" si="282"/>
        <v>22.542999999999999</v>
      </c>
      <c r="T1384" s="64">
        <f t="shared" si="255"/>
        <v>0</v>
      </c>
      <c r="U1384" s="64">
        <f t="shared" si="283"/>
        <v>0</v>
      </c>
      <c r="V1384" s="80">
        <f t="shared" si="284"/>
        <v>1</v>
      </c>
      <c r="W1384" s="80">
        <f t="shared" si="285"/>
        <v>0</v>
      </c>
      <c r="X1384" s="80">
        <f t="shared" si="286"/>
        <v>0</v>
      </c>
      <c r="Y1384" s="4">
        <f t="shared" si="256"/>
        <v>13.01</v>
      </c>
      <c r="Z1384" s="4">
        <f t="shared" si="257"/>
        <v>3.910429816651638</v>
      </c>
      <c r="AA1384" s="64">
        <f t="shared" si="287"/>
        <v>3757.1390000000001</v>
      </c>
      <c r="AB1384" s="81">
        <f t="shared" si="288"/>
        <v>488.80378389999998</v>
      </c>
      <c r="AC1384">
        <f t="shared" si="289"/>
        <v>0.99999988376001359</v>
      </c>
      <c r="AD1384" s="49">
        <f t="shared" si="258"/>
        <v>1955.2151355999999</v>
      </c>
      <c r="AE1384" s="3">
        <f t="shared" si="259"/>
        <v>50000</v>
      </c>
      <c r="AF1384" s="3">
        <f t="shared" si="260"/>
        <v>100000</v>
      </c>
      <c r="AG1384" s="2">
        <f t="shared" si="261"/>
        <v>0</v>
      </c>
      <c r="AH1384" s="49">
        <f t="shared" si="262"/>
        <v>0</v>
      </c>
      <c r="AI1384" s="49">
        <f t="shared" si="263"/>
        <v>3609.7315132376475</v>
      </c>
      <c r="AJ1384" s="27" cm="1">
        <f t="array" ref="AJ1384">INDEX(Archetypes!Q$8:Q$16,$G1384)</f>
        <v>1022</v>
      </c>
      <c r="AK1384" s="27" cm="1">
        <f t="array" ref="AK1384">INDEX(Archetypes!R$8:R$16,$G1384)</f>
        <v>1039</v>
      </c>
      <c r="AL1384" s="27" cm="1">
        <f t="array" ref="AL1384">INDEX(Archetypes!S$8:S$16,$G1384)</f>
        <v>1139</v>
      </c>
      <c r="AM1384" s="5">
        <f t="shared" si="290"/>
        <v>1039</v>
      </c>
      <c r="AN1384" s="5">
        <f t="shared" si="264"/>
        <v>4156</v>
      </c>
      <c r="AO1384" s="49">
        <f t="shared" si="265"/>
        <v>28301.946648837646</v>
      </c>
      <c r="AP1384" s="61" cm="1">
        <f t="array" ref="AP1384">INDEX(Archetypes!$K$8:$N$16,$G1384,$I$2+1+2*$H$2)</f>
        <v>14065</v>
      </c>
      <c r="AQ1384" s="41" cm="1">
        <f t="array" ref="AQ1384">INDEX(Archetypes!$O$8:$P$16,$G1384,$AB$2)</f>
        <v>50</v>
      </c>
      <c r="AR1384" s="4">
        <f t="shared" si="266"/>
        <v>12.348800000000001</v>
      </c>
      <c r="AS1384" s="5">
        <f t="shared" si="267"/>
        <v>1543.6</v>
      </c>
      <c r="AT1384" s="8">
        <f t="shared" si="268"/>
        <v>1135</v>
      </c>
      <c r="AU1384">
        <f t="shared" si="269"/>
        <v>1.0000000000000002</v>
      </c>
      <c r="AV1384" s="49">
        <f t="shared" si="270"/>
        <v>6174.4</v>
      </c>
      <c r="AW1384" s="49">
        <f t="shared" si="271"/>
        <v>0</v>
      </c>
      <c r="AX1384" s="61">
        <f t="shared" si="272"/>
        <v>2732.408036902616</v>
      </c>
      <c r="AY1384" s="27" cm="1">
        <f t="array" ref="AY1384">INDEX(Archetypes!T$8:T$16,$G1384)</f>
        <v>1012</v>
      </c>
      <c r="AZ1384" s="27" cm="1">
        <f t="array" ref="AZ1384">INDEX(Archetypes!U$8:U$16,$G1384)</f>
        <v>1497</v>
      </c>
      <c r="BA1384" s="27" cm="1">
        <f t="array" ref="BA1384">INDEX(Archetypes!V$8:V$16,$G1384)</f>
        <v>1668</v>
      </c>
      <c r="BB1384" s="5">
        <f t="shared" si="291"/>
        <v>1497</v>
      </c>
      <c r="BC1384" s="5">
        <f t="shared" si="273"/>
        <v>5988</v>
      </c>
      <c r="BD1384" s="60">
        <f t="shared" si="274"/>
        <v>28959.808036902617</v>
      </c>
      <c r="BE1384" s="28">
        <f t="shared" si="275"/>
        <v>657.86138806497183</v>
      </c>
      <c r="BF1384" s="75">
        <f t="shared" si="276"/>
        <v>3.0798019810800001</v>
      </c>
      <c r="BG1384" s="75">
        <f t="shared" si="277"/>
        <v>10.623599999999998</v>
      </c>
      <c r="BH1384" s="11">
        <f t="shared" si="293"/>
        <v>19362.845056048933</v>
      </c>
      <c r="BI1384" s="95">
        <f t="shared" si="294"/>
        <v>3</v>
      </c>
      <c r="BJ1384" t="b">
        <f t="shared" si="295"/>
        <v>0</v>
      </c>
      <c r="BK1384" s="43">
        <v>-4533.2714137695293</v>
      </c>
      <c r="BL1384" s="37">
        <f t="shared" si="278"/>
        <v>5191.1328018345012</v>
      </c>
    </row>
    <row r="1385" spans="1:64" x14ac:dyDescent="0.35">
      <c r="A1385" s="3">
        <v>12500</v>
      </c>
      <c r="D1385" s="6">
        <v>75</v>
      </c>
      <c r="E1385" s="6"/>
      <c r="F1385" s="6">
        <f t="shared" si="251"/>
        <v>125</v>
      </c>
      <c r="G1385" s="7">
        <v>7</v>
      </c>
      <c r="H1385" s="79" cm="1">
        <f t="array" ref="H1385">INDEX(Archetypes!$F$8:$F$16,$G1385)</f>
        <v>262.60000000000002</v>
      </c>
      <c r="I1385" s="7">
        <f t="shared" si="252"/>
        <v>1</v>
      </c>
      <c r="J1385" s="27" cm="1">
        <f t="array" ref="J1385">INDEX(Archetypes!$G$8:$H$16,$G1385,($H$2+1))+$N$2</f>
        <v>22881</v>
      </c>
      <c r="K1385" s="41" cm="1">
        <f t="array" ref="K1385">INDEX(Archetypes!$J$8:$J$16,$G1385)</f>
        <v>3.2349999999999999</v>
      </c>
      <c r="L1385" s="24" cm="1">
        <f t="array" ref="L1385">INDEX(Archetypes!$I$8:$I$16,$G1385)</f>
        <v>81.644444444444446</v>
      </c>
      <c r="M1385" s="41">
        <f t="shared" si="279"/>
        <v>23.184000000000001</v>
      </c>
      <c r="N1385" s="84">
        <f t="shared" si="253"/>
        <v>0.28396298312465978</v>
      </c>
      <c r="O1385" s="41">
        <f t="shared" si="254"/>
        <v>23.184000000000001</v>
      </c>
      <c r="P1385" s="64">
        <f t="shared" si="292"/>
        <v>3.3120000000000003</v>
      </c>
      <c r="Q1385" s="80">
        <f t="shared" si="280"/>
        <v>3.3120000000000003</v>
      </c>
      <c r="R1385" s="80">
        <f t="shared" si="281"/>
        <v>0</v>
      </c>
      <c r="S1385" s="64">
        <f t="shared" si="282"/>
        <v>23.184000000000001</v>
      </c>
      <c r="T1385" s="64">
        <f t="shared" si="255"/>
        <v>0</v>
      </c>
      <c r="U1385" s="64">
        <f t="shared" si="283"/>
        <v>0</v>
      </c>
      <c r="V1385" s="80">
        <f t="shared" si="284"/>
        <v>1</v>
      </c>
      <c r="W1385" s="80">
        <f t="shared" si="285"/>
        <v>0</v>
      </c>
      <c r="X1385" s="80">
        <f t="shared" si="286"/>
        <v>0</v>
      </c>
      <c r="Y1385" s="4">
        <f t="shared" si="256"/>
        <v>13.01</v>
      </c>
      <c r="Z1385" s="4">
        <f t="shared" si="257"/>
        <v>4.0216383307573418</v>
      </c>
      <c r="AA1385" s="64">
        <f t="shared" si="287"/>
        <v>3863.9879999999998</v>
      </c>
      <c r="AB1385" s="81">
        <f t="shared" si="288"/>
        <v>502.7048388</v>
      </c>
      <c r="AC1385">
        <f t="shared" si="289"/>
        <v>0.99999990560000895</v>
      </c>
      <c r="AD1385" s="49">
        <f t="shared" si="258"/>
        <v>2010.8193552</v>
      </c>
      <c r="AE1385" s="3">
        <f t="shared" si="259"/>
        <v>50000</v>
      </c>
      <c r="AF1385" s="3">
        <f t="shared" si="260"/>
        <v>100000</v>
      </c>
      <c r="AG1385" s="2">
        <f t="shared" si="261"/>
        <v>0</v>
      </c>
      <c r="AH1385" s="49">
        <f t="shared" si="262"/>
        <v>0</v>
      </c>
      <c r="AI1385" s="49">
        <f t="shared" si="263"/>
        <v>4445.0926620951841</v>
      </c>
      <c r="AJ1385" s="27" cm="1">
        <f t="array" ref="AJ1385">INDEX(Archetypes!Q$8:Q$16,$G1385)</f>
        <v>1022</v>
      </c>
      <c r="AK1385" s="27" cm="1">
        <f t="array" ref="AK1385">INDEX(Archetypes!R$8:R$16,$G1385)</f>
        <v>1039</v>
      </c>
      <c r="AL1385" s="27" cm="1">
        <f t="array" ref="AL1385">INDEX(Archetypes!S$8:S$16,$G1385)</f>
        <v>1139</v>
      </c>
      <c r="AM1385" s="5">
        <f t="shared" si="290"/>
        <v>1039</v>
      </c>
      <c r="AN1385" s="5">
        <f t="shared" si="264"/>
        <v>4156</v>
      </c>
      <c r="AO1385" s="49">
        <f t="shared" si="265"/>
        <v>33492.912017295181</v>
      </c>
      <c r="AP1385" s="61" cm="1">
        <f t="array" ref="AP1385">INDEX(Archetypes!$K$8:$N$16,$G1385,$I$2+1+2*$H$2)</f>
        <v>17505</v>
      </c>
      <c r="AQ1385" s="41" cm="1">
        <f t="array" ref="AQ1385">INDEX(Archetypes!$O$8:$P$16,$G1385,$AB$2)</f>
        <v>50</v>
      </c>
      <c r="AR1385" s="4">
        <f t="shared" si="266"/>
        <v>12.348800000000001</v>
      </c>
      <c r="AS1385" s="5">
        <f t="shared" si="267"/>
        <v>1543.6</v>
      </c>
      <c r="AT1385" s="8">
        <f t="shared" si="268"/>
        <v>1135</v>
      </c>
      <c r="AU1385">
        <f t="shared" si="269"/>
        <v>1.0000000000000002</v>
      </c>
      <c r="AV1385" s="49">
        <f t="shared" si="270"/>
        <v>6174.4</v>
      </c>
      <c r="AW1385" s="49">
        <f t="shared" si="271"/>
        <v>0</v>
      </c>
      <c r="AX1385" s="61">
        <f t="shared" si="272"/>
        <v>3400.6969559886452</v>
      </c>
      <c r="AY1385" s="27" cm="1">
        <f t="array" ref="AY1385">INDEX(Archetypes!T$8:T$16,$G1385)</f>
        <v>1012</v>
      </c>
      <c r="AZ1385" s="27" cm="1">
        <f t="array" ref="AZ1385">INDEX(Archetypes!U$8:U$16,$G1385)</f>
        <v>1497</v>
      </c>
      <c r="BA1385" s="27" cm="1">
        <f t="array" ref="BA1385">INDEX(Archetypes!V$8:V$16,$G1385)</f>
        <v>1668</v>
      </c>
      <c r="BB1385" s="5">
        <f t="shared" si="291"/>
        <v>1497</v>
      </c>
      <c r="BC1385" s="5">
        <f t="shared" si="273"/>
        <v>5988</v>
      </c>
      <c r="BD1385" s="60">
        <f t="shared" si="274"/>
        <v>33068.096955988643</v>
      </c>
      <c r="BE1385" s="28">
        <f t="shared" si="275"/>
        <v>-424.81506130653725</v>
      </c>
      <c r="BF1385" s="75">
        <f t="shared" si="276"/>
        <v>3.1673882433599996</v>
      </c>
      <c r="BG1385" s="75">
        <f t="shared" si="277"/>
        <v>10.623599999999998</v>
      </c>
      <c r="BH1385" s="11">
        <f t="shared" si="293"/>
        <v>19362.845056048933</v>
      </c>
      <c r="BI1385" s="95">
        <f t="shared" si="294"/>
        <v>3</v>
      </c>
      <c r="BJ1385" t="b">
        <f t="shared" si="295"/>
        <v>0</v>
      </c>
      <c r="BK1385" s="43">
        <v>-8379.987121025988</v>
      </c>
      <c r="BL1385" s="37">
        <f t="shared" si="278"/>
        <v>7955.1720597194508</v>
      </c>
    </row>
    <row r="1386" spans="1:64" x14ac:dyDescent="0.35">
      <c r="A1386" s="3">
        <v>12500</v>
      </c>
      <c r="D1386" s="6">
        <v>75</v>
      </c>
      <c r="E1386" s="6"/>
      <c r="F1386" s="6">
        <f t="shared" si="251"/>
        <v>125</v>
      </c>
      <c r="G1386" s="7">
        <v>8</v>
      </c>
      <c r="H1386" s="79" cm="1">
        <f t="array" ref="H1386">INDEX(Archetypes!$F$8:$F$16,$G1386)</f>
        <v>285.8</v>
      </c>
      <c r="I1386" s="7">
        <f t="shared" si="252"/>
        <v>1</v>
      </c>
      <c r="J1386" s="27" cm="1">
        <f t="array" ref="J1386">INDEX(Archetypes!$G$8:$H$16,$G1386,($H$2+1))+$N$2</f>
        <v>26124</v>
      </c>
      <c r="K1386" s="41" cm="1">
        <f t="array" ref="K1386">INDEX(Archetypes!$J$8:$J$16,$G1386)</f>
        <v>3.2210000000000001</v>
      </c>
      <c r="L1386" s="24" cm="1">
        <f t="array" ref="L1386">INDEX(Archetypes!$I$8:$I$16,$G1386)</f>
        <v>90.076000000000008</v>
      </c>
      <c r="M1386" s="41">
        <f t="shared" si="279"/>
        <v>23.285</v>
      </c>
      <c r="N1386" s="84">
        <f t="shared" si="253"/>
        <v>0.25850393001465427</v>
      </c>
      <c r="O1386" s="41">
        <f t="shared" si="254"/>
        <v>23.285</v>
      </c>
      <c r="P1386" s="64">
        <f t="shared" si="292"/>
        <v>3.3264285714285715</v>
      </c>
      <c r="Q1386" s="80">
        <f t="shared" si="280"/>
        <v>3.3264285714285715</v>
      </c>
      <c r="R1386" s="80">
        <f t="shared" si="281"/>
        <v>0</v>
      </c>
      <c r="S1386" s="64">
        <f t="shared" si="282"/>
        <v>23.285</v>
      </c>
      <c r="T1386" s="64">
        <f t="shared" si="255"/>
        <v>0</v>
      </c>
      <c r="U1386" s="64">
        <f t="shared" si="283"/>
        <v>0</v>
      </c>
      <c r="V1386" s="80">
        <f t="shared" si="284"/>
        <v>1</v>
      </c>
      <c r="W1386" s="80">
        <f t="shared" si="285"/>
        <v>0</v>
      </c>
      <c r="X1386" s="80">
        <f t="shared" si="286"/>
        <v>0</v>
      </c>
      <c r="Y1386" s="4">
        <f t="shared" si="256"/>
        <v>13.01</v>
      </c>
      <c r="Z1386" s="4">
        <f t="shared" si="257"/>
        <v>4.0391182862465067</v>
      </c>
      <c r="AA1386" s="64">
        <f t="shared" si="287"/>
        <v>3880.7820000000002</v>
      </c>
      <c r="AB1386" s="81">
        <f t="shared" si="288"/>
        <v>504.88973820000001</v>
      </c>
      <c r="AC1386">
        <f t="shared" si="289"/>
        <v>1.0000000942400087</v>
      </c>
      <c r="AD1386" s="49">
        <f t="shared" si="258"/>
        <v>2019.5589528</v>
      </c>
      <c r="AE1386" s="3">
        <f t="shared" si="259"/>
        <v>50000</v>
      </c>
      <c r="AF1386" s="3">
        <f t="shared" si="260"/>
        <v>100000</v>
      </c>
      <c r="AG1386" s="2">
        <f t="shared" si="261"/>
        <v>0</v>
      </c>
      <c r="AH1386" s="49">
        <f t="shared" si="262"/>
        <v>0</v>
      </c>
      <c r="AI1386" s="49">
        <f t="shared" si="263"/>
        <v>5075.110384361461</v>
      </c>
      <c r="AJ1386" s="27" cm="1">
        <f t="array" ref="AJ1386">INDEX(Archetypes!Q$8:Q$16,$G1386)</f>
        <v>1022</v>
      </c>
      <c r="AK1386" s="27" cm="1">
        <f t="array" ref="AK1386">INDEX(Archetypes!R$8:R$16,$G1386)</f>
        <v>1039</v>
      </c>
      <c r="AL1386" s="27" cm="1">
        <f t="array" ref="AL1386">INDEX(Archetypes!S$8:S$16,$G1386)</f>
        <v>1139</v>
      </c>
      <c r="AM1386" s="5">
        <f t="shared" si="290"/>
        <v>1039</v>
      </c>
      <c r="AN1386" s="5">
        <f t="shared" si="264"/>
        <v>4156</v>
      </c>
      <c r="AO1386" s="49">
        <f t="shared" si="265"/>
        <v>37374.66933716146</v>
      </c>
      <c r="AP1386" s="61" cm="1">
        <f t="array" ref="AP1386">INDEX(Archetypes!$K$8:$N$16,$G1386,$I$2+1+2*$H$2)</f>
        <v>20099</v>
      </c>
      <c r="AQ1386" s="41" cm="1">
        <f t="array" ref="AQ1386">INDEX(Archetypes!$O$8:$P$16,$G1386,$AB$2)</f>
        <v>50</v>
      </c>
      <c r="AR1386" s="4">
        <f t="shared" si="266"/>
        <v>12.348800000000001</v>
      </c>
      <c r="AS1386" s="5">
        <f t="shared" si="267"/>
        <v>1543.6</v>
      </c>
      <c r="AT1386" s="8">
        <f t="shared" si="268"/>
        <v>1135</v>
      </c>
      <c r="AU1386">
        <f t="shared" si="269"/>
        <v>1.0000000000000002</v>
      </c>
      <c r="AV1386" s="49">
        <f t="shared" si="270"/>
        <v>6174.4</v>
      </c>
      <c r="AW1386" s="49">
        <f t="shared" si="271"/>
        <v>0</v>
      </c>
      <c r="AX1386" s="61">
        <f t="shared" si="272"/>
        <v>3904.6334257878193</v>
      </c>
      <c r="AY1386" s="27" cm="1">
        <f t="array" ref="AY1386">INDEX(Archetypes!T$8:T$16,$G1386)</f>
        <v>1012</v>
      </c>
      <c r="AZ1386" s="27" cm="1">
        <f t="array" ref="AZ1386">INDEX(Archetypes!U$8:U$16,$G1386)</f>
        <v>1497</v>
      </c>
      <c r="BA1386" s="27" cm="1">
        <f t="array" ref="BA1386">INDEX(Archetypes!V$8:V$16,$G1386)</f>
        <v>1668</v>
      </c>
      <c r="BB1386" s="5">
        <f t="shared" si="291"/>
        <v>1497</v>
      </c>
      <c r="BC1386" s="5">
        <f t="shared" si="273"/>
        <v>5988</v>
      </c>
      <c r="BD1386" s="60">
        <f t="shared" si="274"/>
        <v>36166.03342578782</v>
      </c>
      <c r="BE1386" s="28">
        <f t="shared" si="275"/>
        <v>-1208.6359113736398</v>
      </c>
      <c r="BF1386" s="75">
        <f t="shared" si="276"/>
        <v>3.1811546210400001</v>
      </c>
      <c r="BG1386" s="75">
        <f t="shared" si="277"/>
        <v>10.623599999999998</v>
      </c>
      <c r="BH1386" s="11">
        <f t="shared" si="293"/>
        <v>19362.845056048933</v>
      </c>
      <c r="BI1386" s="95">
        <f t="shared" si="294"/>
        <v>3</v>
      </c>
      <c r="BJ1386" t="b">
        <f t="shared" si="295"/>
        <v>0</v>
      </c>
      <c r="BK1386" s="43">
        <v>-11213.779291265251</v>
      </c>
      <c r="BL1386" s="37">
        <f t="shared" si="278"/>
        <v>10005.143379891611</v>
      </c>
    </row>
    <row r="1387" spans="1:64" x14ac:dyDescent="0.35">
      <c r="A1387" s="3">
        <v>12500</v>
      </c>
      <c r="D1387" s="6">
        <v>75</v>
      </c>
      <c r="E1387" s="6"/>
      <c r="F1387" s="6">
        <f t="shared" si="251"/>
        <v>125</v>
      </c>
      <c r="G1387" s="7">
        <v>9</v>
      </c>
      <c r="H1387" s="79" cm="1">
        <f t="array" ref="H1387">INDEX(Archetypes!$F$8:$F$16,$G1387)</f>
        <v>312.60000000000002</v>
      </c>
      <c r="I1387" s="7">
        <f t="shared" si="252"/>
        <v>1</v>
      </c>
      <c r="J1387" s="27" cm="1">
        <f t="array" ref="J1387">INDEX(Archetypes!$G$8:$H$16,$G1387,($H$2+1))+$N$2</f>
        <v>27151</v>
      </c>
      <c r="K1387" s="41" cm="1">
        <f t="array" ref="K1387">INDEX(Archetypes!$J$8:$J$16,$G1387)</f>
        <v>3.1960000000000002</v>
      </c>
      <c r="L1387" s="24" cm="1">
        <f t="array" ref="L1387">INDEX(Archetypes!$I$8:$I$16,$G1387)</f>
        <v>98.868750000000006</v>
      </c>
      <c r="M1387" s="41">
        <f t="shared" si="279"/>
        <v>23.466999999999999</v>
      </c>
      <c r="N1387" s="84">
        <f t="shared" si="253"/>
        <v>0.2373550793349769</v>
      </c>
      <c r="O1387" s="41">
        <f t="shared" si="254"/>
        <v>23.466999999999999</v>
      </c>
      <c r="P1387" s="64">
        <f t="shared" si="292"/>
        <v>3.3524285714285713</v>
      </c>
      <c r="Q1387" s="80">
        <f t="shared" si="280"/>
        <v>3.3524285714285713</v>
      </c>
      <c r="R1387" s="80">
        <f t="shared" si="281"/>
        <v>0</v>
      </c>
      <c r="S1387" s="64">
        <f t="shared" si="282"/>
        <v>23.466999999999999</v>
      </c>
      <c r="T1387" s="64">
        <f t="shared" si="255"/>
        <v>0</v>
      </c>
      <c r="U1387" s="64">
        <f t="shared" si="283"/>
        <v>0</v>
      </c>
      <c r="V1387" s="80">
        <f t="shared" si="284"/>
        <v>1</v>
      </c>
      <c r="W1387" s="80">
        <f t="shared" si="285"/>
        <v>0</v>
      </c>
      <c r="X1387" s="80">
        <f t="shared" si="286"/>
        <v>0</v>
      </c>
      <c r="Y1387" s="4">
        <f t="shared" si="256"/>
        <v>13.01</v>
      </c>
      <c r="Z1387" s="4">
        <f t="shared" si="257"/>
        <v>4.0707133917396741</v>
      </c>
      <c r="AA1387" s="64">
        <f t="shared" si="287"/>
        <v>3911.1390000000001</v>
      </c>
      <c r="AB1387" s="81">
        <f t="shared" si="288"/>
        <v>508.83918389999997</v>
      </c>
      <c r="AC1387">
        <f t="shared" si="289"/>
        <v>0.99999998048000027</v>
      </c>
      <c r="AD1387" s="49">
        <f t="shared" si="258"/>
        <v>2035.3567355999999</v>
      </c>
      <c r="AE1387" s="3">
        <f t="shared" si="259"/>
        <v>50000</v>
      </c>
      <c r="AF1387" s="3">
        <f t="shared" si="260"/>
        <v>100000</v>
      </c>
      <c r="AG1387" s="2">
        <f t="shared" si="261"/>
        <v>0</v>
      </c>
      <c r="AH1387" s="49">
        <f t="shared" si="262"/>
        <v>0</v>
      </c>
      <c r="AI1387" s="49">
        <f t="shared" si="263"/>
        <v>5274.6257099141794</v>
      </c>
      <c r="AJ1387" s="27" cm="1">
        <f t="array" ref="AJ1387">INDEX(Archetypes!Q$8:Q$16,$G1387)</f>
        <v>1022</v>
      </c>
      <c r="AK1387" s="27" cm="1">
        <f t="array" ref="AK1387">INDEX(Archetypes!R$8:R$16,$G1387)</f>
        <v>1039</v>
      </c>
      <c r="AL1387" s="27" cm="1">
        <f t="array" ref="AL1387">INDEX(Archetypes!S$8:S$16,$G1387)</f>
        <v>1139</v>
      </c>
      <c r="AM1387" s="5">
        <f t="shared" si="290"/>
        <v>1039</v>
      </c>
      <c r="AN1387" s="5">
        <f t="shared" si="264"/>
        <v>4156</v>
      </c>
      <c r="AO1387" s="49">
        <f t="shared" si="265"/>
        <v>38616.982445514179</v>
      </c>
      <c r="AP1387" s="61" cm="1">
        <f t="array" ref="AP1387">INDEX(Archetypes!$K$8:$N$16,$G1387,$I$2+1+2*$H$2)</f>
        <v>20920</v>
      </c>
      <c r="AQ1387" s="41" cm="1">
        <f t="array" ref="AQ1387">INDEX(Archetypes!$O$8:$P$16,$G1387,$AB$2)</f>
        <v>50</v>
      </c>
      <c r="AR1387" s="4">
        <f t="shared" si="266"/>
        <v>12.348800000000001</v>
      </c>
      <c r="AS1387" s="5">
        <f t="shared" si="267"/>
        <v>1543.6</v>
      </c>
      <c r="AT1387" s="8">
        <f t="shared" si="268"/>
        <v>1135</v>
      </c>
      <c r="AU1387">
        <f t="shared" si="269"/>
        <v>1.0000000000000002</v>
      </c>
      <c r="AV1387" s="49">
        <f t="shared" si="270"/>
        <v>6174.4</v>
      </c>
      <c r="AW1387" s="49">
        <f t="shared" si="271"/>
        <v>0</v>
      </c>
      <c r="AX1387" s="61">
        <f t="shared" si="272"/>
        <v>4064.1291242092234</v>
      </c>
      <c r="AY1387" s="27" cm="1">
        <f t="array" ref="AY1387">INDEX(Archetypes!T$8:T$16,$G1387)</f>
        <v>1012</v>
      </c>
      <c r="AZ1387" s="27" cm="1">
        <f t="array" ref="AZ1387">INDEX(Archetypes!U$8:U$16,$G1387)</f>
        <v>1497</v>
      </c>
      <c r="BA1387" s="27" cm="1">
        <f t="array" ref="BA1387">INDEX(Archetypes!V$8:V$16,$G1387)</f>
        <v>1668</v>
      </c>
      <c r="BB1387" s="5">
        <f t="shared" si="291"/>
        <v>1497</v>
      </c>
      <c r="BC1387" s="5">
        <f t="shared" si="273"/>
        <v>5988</v>
      </c>
      <c r="BD1387" s="60">
        <f t="shared" si="274"/>
        <v>37146.529124209221</v>
      </c>
      <c r="BE1387" s="28">
        <f t="shared" si="275"/>
        <v>-1470.4533213049581</v>
      </c>
      <c r="BF1387" s="75">
        <f t="shared" si="276"/>
        <v>3.2060388610800001</v>
      </c>
      <c r="BG1387" s="75">
        <f t="shared" si="277"/>
        <v>10.623599999999998</v>
      </c>
      <c r="BH1387" s="11">
        <f t="shared" si="293"/>
        <v>19362.845056048933</v>
      </c>
      <c r="BI1387" s="95">
        <f t="shared" si="294"/>
        <v>3</v>
      </c>
      <c r="BJ1387" t="b">
        <f t="shared" si="295"/>
        <v>0</v>
      </c>
      <c r="BK1387" s="43">
        <v>-12137.252826167227</v>
      </c>
      <c r="BL1387" s="37">
        <f t="shared" si="278"/>
        <v>10666.799504862269</v>
      </c>
    </row>
    <row r="1388" spans="1:64" x14ac:dyDescent="0.35">
      <c r="A1388" s="3">
        <v>12500</v>
      </c>
      <c r="D1388" s="6">
        <v>90</v>
      </c>
      <c r="E1388" s="6"/>
      <c r="F1388" s="6">
        <f t="shared" si="251"/>
        <v>150</v>
      </c>
      <c r="G1388" s="7">
        <v>3</v>
      </c>
      <c r="H1388" s="79" cm="1">
        <f t="array" ref="H1388">INDEX(Archetypes!$F$8:$F$16,$G1388)</f>
        <v>163.1</v>
      </c>
      <c r="I1388" s="7">
        <f t="shared" si="252"/>
        <v>1</v>
      </c>
      <c r="J1388" s="27" cm="1">
        <f t="array" ref="J1388">INDEX(Archetypes!$G$8:$H$16,$G1388,($H$2+1))+$N$2</f>
        <v>11221</v>
      </c>
      <c r="K1388" s="41" cm="1">
        <f t="array" ref="K1388">INDEX(Archetypes!$J$8:$J$16,$G1388)</f>
        <v>3.6019999999999999</v>
      </c>
      <c r="L1388" s="24" cm="1">
        <f t="array" ref="L1388">INDEX(Archetypes!$I$8:$I$16,$G1388)</f>
        <v>45.416666666666664</v>
      </c>
      <c r="M1388" s="41">
        <f t="shared" si="279"/>
        <v>24.986000000000001</v>
      </c>
      <c r="N1388" s="84">
        <f t="shared" si="253"/>
        <v>0.55015045871559642</v>
      </c>
      <c r="O1388" s="41">
        <f t="shared" si="254"/>
        <v>24.986000000000001</v>
      </c>
      <c r="P1388" s="64">
        <f t="shared" si="292"/>
        <v>3.5694285714285714</v>
      </c>
      <c r="Q1388" s="80">
        <f t="shared" si="280"/>
        <v>3.5694285714285714</v>
      </c>
      <c r="R1388" s="80">
        <f t="shared" si="281"/>
        <v>0</v>
      </c>
      <c r="S1388" s="64">
        <f t="shared" si="282"/>
        <v>24.986000000000001</v>
      </c>
      <c r="T1388" s="64">
        <f t="shared" si="255"/>
        <v>0</v>
      </c>
      <c r="U1388" s="64">
        <f t="shared" si="283"/>
        <v>0</v>
      </c>
      <c r="V1388" s="80">
        <f t="shared" si="284"/>
        <v>1</v>
      </c>
      <c r="W1388" s="80">
        <f t="shared" si="285"/>
        <v>0</v>
      </c>
      <c r="X1388" s="80">
        <f t="shared" si="286"/>
        <v>0</v>
      </c>
      <c r="Y1388" s="4">
        <f t="shared" si="256"/>
        <v>13.01</v>
      </c>
      <c r="Z1388" s="4">
        <f t="shared" si="257"/>
        <v>3.6118822876179899</v>
      </c>
      <c r="AA1388" s="64">
        <f t="shared" si="287"/>
        <v>3470.2939999999999</v>
      </c>
      <c r="AB1388" s="81">
        <f t="shared" si="288"/>
        <v>451.48524939999993</v>
      </c>
      <c r="AC1388">
        <f t="shared" si="289"/>
        <v>1.0000000809600067</v>
      </c>
      <c r="AD1388" s="49">
        <f t="shared" si="258"/>
        <v>1805.9409975999997</v>
      </c>
      <c r="AE1388" s="3">
        <f t="shared" si="259"/>
        <v>50000</v>
      </c>
      <c r="AF1388" s="3">
        <f t="shared" si="260"/>
        <v>100000</v>
      </c>
      <c r="AG1388" s="2">
        <f t="shared" si="261"/>
        <v>0</v>
      </c>
      <c r="AH1388" s="49">
        <f t="shared" si="262"/>
        <v>0</v>
      </c>
      <c r="AI1388" s="49">
        <f t="shared" si="263"/>
        <v>2179.9040584489339</v>
      </c>
      <c r="AJ1388" s="27" cm="1">
        <f t="array" ref="AJ1388">INDEX(Archetypes!Q$8:Q$16,$G1388)</f>
        <v>1022</v>
      </c>
      <c r="AK1388" s="27" cm="1">
        <f t="array" ref="AK1388">INDEX(Archetypes!R$8:R$16,$G1388)</f>
        <v>1039</v>
      </c>
      <c r="AL1388" s="27" cm="1">
        <f t="array" ref="AL1388">INDEX(Archetypes!S$8:S$16,$G1388)</f>
        <v>1139</v>
      </c>
      <c r="AM1388" s="5">
        <f t="shared" si="290"/>
        <v>1039</v>
      </c>
      <c r="AN1388" s="5">
        <f t="shared" si="264"/>
        <v>4156</v>
      </c>
      <c r="AO1388" s="49">
        <f t="shared" si="265"/>
        <v>19362.845056048933</v>
      </c>
      <c r="AP1388" s="61" cm="1">
        <f t="array" ref="AP1388">INDEX(Archetypes!$K$8:$N$16,$G1388,$I$2+1+2*$H$2)</f>
        <v>8177</v>
      </c>
      <c r="AQ1388" s="41" cm="1">
        <f t="array" ref="AQ1388">INDEX(Archetypes!$O$8:$P$16,$G1388,$AB$2)</f>
        <v>50</v>
      </c>
      <c r="AR1388" s="4">
        <f t="shared" si="266"/>
        <v>12.348800000000001</v>
      </c>
      <c r="AS1388" s="5">
        <f t="shared" si="267"/>
        <v>1543.6</v>
      </c>
      <c r="AT1388" s="8">
        <f t="shared" si="268"/>
        <v>1135</v>
      </c>
      <c r="AU1388">
        <f t="shared" si="269"/>
        <v>1.0000000000000002</v>
      </c>
      <c r="AV1388" s="49">
        <f t="shared" si="270"/>
        <v>6174.4</v>
      </c>
      <c r="AW1388" s="49">
        <f t="shared" si="271"/>
        <v>0</v>
      </c>
      <c r="AX1388" s="61">
        <f t="shared" si="272"/>
        <v>1588.5460730716454</v>
      </c>
      <c r="AY1388" s="27" cm="1">
        <f t="array" ref="AY1388">INDEX(Archetypes!T$8:T$16,$G1388)</f>
        <v>1012</v>
      </c>
      <c r="AZ1388" s="27" cm="1">
        <f t="array" ref="AZ1388">INDEX(Archetypes!U$8:U$16,$G1388)</f>
        <v>1497</v>
      </c>
      <c r="BA1388" s="27" cm="1">
        <f t="array" ref="BA1388">INDEX(Archetypes!V$8:V$16,$G1388)</f>
        <v>1668</v>
      </c>
      <c r="BB1388" s="5">
        <f t="shared" si="291"/>
        <v>1497</v>
      </c>
      <c r="BC1388" s="5">
        <f t="shared" si="273"/>
        <v>5988</v>
      </c>
      <c r="BD1388" s="60">
        <f t="shared" si="274"/>
        <v>21927.946073071646</v>
      </c>
      <c r="BE1388" s="28">
        <f t="shared" si="275"/>
        <v>2565.1010170227128</v>
      </c>
      <c r="BF1388" s="75">
        <f t="shared" si="276"/>
        <v>2.8446693976799997</v>
      </c>
      <c r="BG1388" s="75">
        <f t="shared" si="277"/>
        <v>10.623599999999998</v>
      </c>
      <c r="BH1388" s="11">
        <f t="shared" si="293"/>
        <v>19362.845056048933</v>
      </c>
      <c r="BI1388" s="95">
        <f t="shared" si="294"/>
        <v>3</v>
      </c>
      <c r="BJ1388" t="b">
        <f t="shared" si="295"/>
        <v>1</v>
      </c>
      <c r="BK1388" s="43">
        <v>2157.2966115921663</v>
      </c>
      <c r="BL1388" s="37">
        <f t="shared" si="278"/>
        <v>407.80440543054647</v>
      </c>
    </row>
    <row r="1389" spans="1:64" x14ac:dyDescent="0.35">
      <c r="A1389" s="3">
        <v>12500</v>
      </c>
      <c r="D1389" s="6">
        <v>90</v>
      </c>
      <c r="E1389" s="6"/>
      <c r="F1389" s="6">
        <f t="shared" si="251"/>
        <v>150</v>
      </c>
      <c r="G1389" s="7">
        <v>4</v>
      </c>
      <c r="H1389" s="79" cm="1">
        <f t="array" ref="H1389">INDEX(Archetypes!$F$8:$F$16,$G1389)</f>
        <v>188.9</v>
      </c>
      <c r="I1389" s="7">
        <f t="shared" si="252"/>
        <v>1</v>
      </c>
      <c r="J1389" s="27" cm="1">
        <f t="array" ref="J1389">INDEX(Archetypes!$G$8:$H$16,$G1389,($H$2+1))+$N$2</f>
        <v>14619</v>
      </c>
      <c r="K1389" s="41" cm="1">
        <f t="array" ref="K1389">INDEX(Archetypes!$J$8:$J$16,$G1389)</f>
        <v>3.3879999999999999</v>
      </c>
      <c r="L1389" s="24" cm="1">
        <f t="array" ref="L1389">INDEX(Archetypes!$I$8:$I$16,$G1389)</f>
        <v>57.854166666666664</v>
      </c>
      <c r="M1389" s="41">
        <f t="shared" si="279"/>
        <v>26.564</v>
      </c>
      <c r="N1389" s="84">
        <f t="shared" si="253"/>
        <v>0.4591544832553115</v>
      </c>
      <c r="O1389" s="41">
        <f t="shared" si="254"/>
        <v>26.564</v>
      </c>
      <c r="P1389" s="64">
        <f t="shared" si="292"/>
        <v>3.7948571428571429</v>
      </c>
      <c r="Q1389" s="80">
        <f t="shared" si="280"/>
        <v>3.7948571428571429</v>
      </c>
      <c r="R1389" s="80">
        <f t="shared" si="281"/>
        <v>0</v>
      </c>
      <c r="S1389" s="64">
        <f t="shared" si="282"/>
        <v>26.564</v>
      </c>
      <c r="T1389" s="64">
        <f t="shared" si="255"/>
        <v>0</v>
      </c>
      <c r="U1389" s="64">
        <f t="shared" si="283"/>
        <v>0</v>
      </c>
      <c r="V1389" s="80">
        <f t="shared" si="284"/>
        <v>1</v>
      </c>
      <c r="W1389" s="80">
        <f t="shared" si="285"/>
        <v>0</v>
      </c>
      <c r="X1389" s="80">
        <f t="shared" si="286"/>
        <v>0</v>
      </c>
      <c r="Y1389" s="4">
        <f t="shared" si="256"/>
        <v>13.01</v>
      </c>
      <c r="Z1389" s="4">
        <f t="shared" si="257"/>
        <v>3.8400236127508856</v>
      </c>
      <c r="AA1389" s="64">
        <f t="shared" si="287"/>
        <v>3689.4920000000002</v>
      </c>
      <c r="AB1389" s="81">
        <f t="shared" si="288"/>
        <v>480.00290919999998</v>
      </c>
      <c r="AC1389">
        <f t="shared" si="289"/>
        <v>1.000000088320008</v>
      </c>
      <c r="AD1389" s="49">
        <f t="shared" si="258"/>
        <v>1920.0116367999999</v>
      </c>
      <c r="AE1389" s="3">
        <f t="shared" si="259"/>
        <v>50000</v>
      </c>
      <c r="AF1389" s="3">
        <f t="shared" si="260"/>
        <v>100000</v>
      </c>
      <c r="AG1389" s="2">
        <f t="shared" si="261"/>
        <v>0</v>
      </c>
      <c r="AH1389" s="49">
        <f t="shared" si="262"/>
        <v>0</v>
      </c>
      <c r="AI1389" s="49">
        <f t="shared" si="263"/>
        <v>2840.0336360810056</v>
      </c>
      <c r="AJ1389" s="27" cm="1">
        <f t="array" ref="AJ1389">INDEX(Archetypes!Q$8:Q$16,$G1389)</f>
        <v>1022</v>
      </c>
      <c r="AK1389" s="27" cm="1">
        <f t="array" ref="AK1389">INDEX(Archetypes!R$8:R$16,$G1389)</f>
        <v>1039</v>
      </c>
      <c r="AL1389" s="27" cm="1">
        <f t="array" ref="AL1389">INDEX(Archetypes!S$8:S$16,$G1389)</f>
        <v>1139</v>
      </c>
      <c r="AM1389" s="5">
        <f t="shared" si="290"/>
        <v>1039</v>
      </c>
      <c r="AN1389" s="5">
        <f t="shared" si="264"/>
        <v>4156</v>
      </c>
      <c r="AO1389" s="49">
        <f t="shared" si="265"/>
        <v>23535.045272881009</v>
      </c>
      <c r="AP1389" s="61" cm="1">
        <f t="array" ref="AP1389">INDEX(Archetypes!$K$8:$N$16,$G1389,$I$2+1+2*$H$2)</f>
        <v>10895</v>
      </c>
      <c r="AQ1389" s="41" cm="1">
        <f t="array" ref="AQ1389">INDEX(Archetypes!$O$8:$P$16,$G1389,$AB$2)</f>
        <v>50</v>
      </c>
      <c r="AR1389" s="4">
        <f t="shared" si="266"/>
        <v>12.348800000000001</v>
      </c>
      <c r="AS1389" s="5">
        <f t="shared" si="267"/>
        <v>1543.6</v>
      </c>
      <c r="AT1389" s="8">
        <f t="shared" si="268"/>
        <v>1135</v>
      </c>
      <c r="AU1389">
        <f t="shared" si="269"/>
        <v>1.0000000000000002</v>
      </c>
      <c r="AV1389" s="49">
        <f t="shared" si="270"/>
        <v>6174.4</v>
      </c>
      <c r="AW1389" s="49">
        <f t="shared" si="271"/>
        <v>0</v>
      </c>
      <c r="AX1389" s="61">
        <f t="shared" si="272"/>
        <v>2116.5720271634555</v>
      </c>
      <c r="AY1389" s="27" cm="1">
        <f t="array" ref="AY1389">INDEX(Archetypes!T$8:T$16,$G1389)</f>
        <v>1012</v>
      </c>
      <c r="AZ1389" s="27" cm="1">
        <f t="array" ref="AZ1389">INDEX(Archetypes!U$8:U$16,$G1389)</f>
        <v>1497</v>
      </c>
      <c r="BA1389" s="27" cm="1">
        <f t="array" ref="BA1389">INDEX(Archetypes!V$8:V$16,$G1389)</f>
        <v>1668</v>
      </c>
      <c r="BB1389" s="5">
        <f t="shared" si="291"/>
        <v>1497</v>
      </c>
      <c r="BC1389" s="5">
        <f t="shared" si="273"/>
        <v>5988</v>
      </c>
      <c r="BD1389" s="60">
        <f t="shared" si="274"/>
        <v>25173.972027163458</v>
      </c>
      <c r="BE1389" s="28">
        <f t="shared" si="275"/>
        <v>1638.9267542824491</v>
      </c>
      <c r="BF1389" s="75">
        <f t="shared" si="276"/>
        <v>3.0243503822400002</v>
      </c>
      <c r="BG1389" s="75">
        <f t="shared" si="277"/>
        <v>10.623599999999998</v>
      </c>
      <c r="BH1389" s="11">
        <f t="shared" si="293"/>
        <v>19362.845056048933</v>
      </c>
      <c r="BI1389" s="95">
        <f t="shared" si="294"/>
        <v>3</v>
      </c>
      <c r="BJ1389" t="b">
        <f t="shared" si="295"/>
        <v>0</v>
      </c>
      <c r="BK1389" s="43">
        <v>-1022.3734442374553</v>
      </c>
      <c r="BL1389" s="37">
        <f t="shared" si="278"/>
        <v>2661.3001985199044</v>
      </c>
    </row>
    <row r="1390" spans="1:64" x14ac:dyDescent="0.35">
      <c r="A1390" s="3">
        <v>12500</v>
      </c>
      <c r="D1390" s="6">
        <v>90</v>
      </c>
      <c r="E1390" s="6"/>
      <c r="F1390" s="6">
        <f t="shared" si="251"/>
        <v>150</v>
      </c>
      <c r="G1390" s="7">
        <v>5</v>
      </c>
      <c r="H1390" s="79" cm="1">
        <f t="array" ref="H1390">INDEX(Archetypes!$F$8:$F$16,$G1390)</f>
        <v>213.7</v>
      </c>
      <c r="I1390" s="7">
        <f t="shared" si="252"/>
        <v>1</v>
      </c>
      <c r="J1390" s="27" cm="1">
        <f t="array" ref="J1390">INDEX(Archetypes!$G$8:$H$16,$G1390,($H$2+1))+$N$2</f>
        <v>16092</v>
      </c>
      <c r="K1390" s="41" cm="1">
        <f t="array" ref="K1390">INDEX(Archetypes!$J$8:$J$16,$G1390)</f>
        <v>3.3130000000000002</v>
      </c>
      <c r="L1390" s="24" cm="1">
        <f t="array" ref="L1390">INDEX(Archetypes!$I$8:$I$16,$G1390)</f>
        <v>65.243478260869566</v>
      </c>
      <c r="M1390" s="41">
        <f t="shared" si="279"/>
        <v>27.166</v>
      </c>
      <c r="N1390" s="84">
        <f t="shared" si="253"/>
        <v>0.41637878182060512</v>
      </c>
      <c r="O1390" s="41">
        <f t="shared" si="254"/>
        <v>27.166</v>
      </c>
      <c r="P1390" s="64">
        <f t="shared" si="292"/>
        <v>3.8808571428571428</v>
      </c>
      <c r="Q1390" s="80">
        <f t="shared" si="280"/>
        <v>3.8808571428571428</v>
      </c>
      <c r="R1390" s="80">
        <f t="shared" si="281"/>
        <v>0</v>
      </c>
      <c r="S1390" s="64">
        <f t="shared" si="282"/>
        <v>27.166</v>
      </c>
      <c r="T1390" s="64">
        <f t="shared" si="255"/>
        <v>0</v>
      </c>
      <c r="U1390" s="64">
        <f t="shared" si="283"/>
        <v>0</v>
      </c>
      <c r="V1390" s="80">
        <f t="shared" si="284"/>
        <v>1</v>
      </c>
      <c r="W1390" s="80">
        <f t="shared" si="285"/>
        <v>0</v>
      </c>
      <c r="X1390" s="80">
        <f t="shared" si="286"/>
        <v>0</v>
      </c>
      <c r="Y1390" s="4">
        <f t="shared" si="256"/>
        <v>13.01</v>
      </c>
      <c r="Z1390" s="4">
        <f t="shared" si="257"/>
        <v>3.9269544219740413</v>
      </c>
      <c r="AA1390" s="64">
        <f t="shared" si="287"/>
        <v>3773.0149999999999</v>
      </c>
      <c r="AB1390" s="81">
        <f t="shared" si="288"/>
        <v>490.86925149999996</v>
      </c>
      <c r="AC1390">
        <f t="shared" si="289"/>
        <v>1.0000001044000109</v>
      </c>
      <c r="AD1390" s="49">
        <f t="shared" si="258"/>
        <v>1963.4770059999998</v>
      </c>
      <c r="AE1390" s="3">
        <f t="shared" si="259"/>
        <v>50000</v>
      </c>
      <c r="AF1390" s="3">
        <f t="shared" si="260"/>
        <v>100000</v>
      </c>
      <c r="AG1390" s="2">
        <f t="shared" si="261"/>
        <v>0</v>
      </c>
      <c r="AH1390" s="49">
        <f t="shared" si="262"/>
        <v>0</v>
      </c>
      <c r="AI1390" s="49">
        <f t="shared" si="263"/>
        <v>3126.1933970733662</v>
      </c>
      <c r="AJ1390" s="27" cm="1">
        <f t="array" ref="AJ1390">INDEX(Archetypes!Q$8:Q$16,$G1390)</f>
        <v>1022</v>
      </c>
      <c r="AK1390" s="27" cm="1">
        <f t="array" ref="AK1390">INDEX(Archetypes!R$8:R$16,$G1390)</f>
        <v>1039</v>
      </c>
      <c r="AL1390" s="27" cm="1">
        <f t="array" ref="AL1390">INDEX(Archetypes!S$8:S$16,$G1390)</f>
        <v>1139</v>
      </c>
      <c r="AM1390" s="5">
        <f t="shared" si="290"/>
        <v>1039</v>
      </c>
      <c r="AN1390" s="5">
        <f t="shared" si="264"/>
        <v>4156</v>
      </c>
      <c r="AO1390" s="49">
        <f t="shared" si="265"/>
        <v>25337.670403073367</v>
      </c>
      <c r="AP1390" s="61" cm="1">
        <f t="array" ref="AP1390">INDEX(Archetypes!$K$8:$N$16,$G1390,$I$2+1+2*$H$2)</f>
        <v>12073</v>
      </c>
      <c r="AQ1390" s="41" cm="1">
        <f t="array" ref="AQ1390">INDEX(Archetypes!$O$8:$P$16,$G1390,$AB$2)</f>
        <v>50</v>
      </c>
      <c r="AR1390" s="4">
        <f t="shared" si="266"/>
        <v>12.348800000000001</v>
      </c>
      <c r="AS1390" s="5">
        <f t="shared" si="267"/>
        <v>1543.6</v>
      </c>
      <c r="AT1390" s="8">
        <f t="shared" si="268"/>
        <v>1135</v>
      </c>
      <c r="AU1390">
        <f t="shared" si="269"/>
        <v>1.0000000000000002</v>
      </c>
      <c r="AV1390" s="49">
        <f t="shared" si="270"/>
        <v>6174.4</v>
      </c>
      <c r="AW1390" s="49">
        <f t="shared" si="271"/>
        <v>0</v>
      </c>
      <c r="AX1390" s="61">
        <f t="shared" si="272"/>
        <v>2345.4221279434969</v>
      </c>
      <c r="AY1390" s="27" cm="1">
        <f t="array" ref="AY1390">INDEX(Archetypes!T$8:T$16,$G1390)</f>
        <v>1012</v>
      </c>
      <c r="AZ1390" s="27" cm="1">
        <f t="array" ref="AZ1390">INDEX(Archetypes!U$8:U$16,$G1390)</f>
        <v>1497</v>
      </c>
      <c r="BA1390" s="27" cm="1">
        <f t="array" ref="BA1390">INDEX(Archetypes!V$8:V$16,$G1390)</f>
        <v>1668</v>
      </c>
      <c r="BB1390" s="5">
        <f t="shared" si="291"/>
        <v>1497</v>
      </c>
      <c r="BC1390" s="5">
        <f t="shared" si="273"/>
        <v>5988</v>
      </c>
      <c r="BD1390" s="60">
        <f t="shared" si="274"/>
        <v>26580.822127943498</v>
      </c>
      <c r="BE1390" s="28">
        <f t="shared" si="275"/>
        <v>1243.1517248701311</v>
      </c>
      <c r="BF1390" s="75">
        <f t="shared" si="276"/>
        <v>3.0928158558000001</v>
      </c>
      <c r="BG1390" s="75">
        <f t="shared" si="277"/>
        <v>10.623599999999998</v>
      </c>
      <c r="BH1390" s="11">
        <f t="shared" si="293"/>
        <v>19362.845056048933</v>
      </c>
      <c r="BI1390" s="95">
        <f t="shared" si="294"/>
        <v>3</v>
      </c>
      <c r="BJ1390" t="b">
        <f t="shared" si="295"/>
        <v>0</v>
      </c>
      <c r="BK1390" s="43">
        <v>-2387.708132509797</v>
      </c>
      <c r="BL1390" s="37">
        <f t="shared" si="278"/>
        <v>3630.8598573799281</v>
      </c>
    </row>
    <row r="1391" spans="1:64" x14ac:dyDescent="0.35">
      <c r="A1391" s="3">
        <v>12500</v>
      </c>
      <c r="D1391" s="6">
        <v>90</v>
      </c>
      <c r="E1391" s="6"/>
      <c r="F1391" s="6">
        <f t="shared" si="251"/>
        <v>150</v>
      </c>
      <c r="G1391" s="7">
        <v>6</v>
      </c>
      <c r="H1391" s="79" cm="1">
        <f t="array" ref="H1391">INDEX(Archetypes!$F$8:$F$16,$G1391)</f>
        <v>239.1</v>
      </c>
      <c r="I1391" s="7">
        <f t="shared" si="252"/>
        <v>1</v>
      </c>
      <c r="J1391" s="27" cm="1">
        <f t="array" ref="J1391">INDEX(Archetypes!$G$8:$H$16,$G1391,($H$2+1))+$N$2</f>
        <v>18581</v>
      </c>
      <c r="K1391" s="41" cm="1">
        <f t="array" ref="K1391">INDEX(Archetypes!$J$8:$J$16,$G1391)</f>
        <v>3.327</v>
      </c>
      <c r="L1391" s="24" cm="1">
        <f t="array" ref="L1391">INDEX(Archetypes!$I$8:$I$16,$G1391)</f>
        <v>72.380645161290317</v>
      </c>
      <c r="M1391" s="41">
        <f t="shared" si="279"/>
        <v>27.050999999999998</v>
      </c>
      <c r="N1391" s="84">
        <f t="shared" si="253"/>
        <v>0.37373250735359659</v>
      </c>
      <c r="O1391" s="41">
        <f t="shared" si="254"/>
        <v>27.050999999999998</v>
      </c>
      <c r="P1391" s="64">
        <f t="shared" si="292"/>
        <v>3.8644285714285713</v>
      </c>
      <c r="Q1391" s="80">
        <f t="shared" si="280"/>
        <v>3.8644285714285713</v>
      </c>
      <c r="R1391" s="80">
        <f t="shared" si="281"/>
        <v>0</v>
      </c>
      <c r="S1391" s="64">
        <f t="shared" si="282"/>
        <v>27.050999999999998</v>
      </c>
      <c r="T1391" s="64">
        <f t="shared" si="255"/>
        <v>0</v>
      </c>
      <c r="U1391" s="64">
        <f t="shared" si="283"/>
        <v>0</v>
      </c>
      <c r="V1391" s="80">
        <f t="shared" si="284"/>
        <v>1</v>
      </c>
      <c r="W1391" s="80">
        <f t="shared" si="285"/>
        <v>0</v>
      </c>
      <c r="X1391" s="80">
        <f t="shared" si="286"/>
        <v>0</v>
      </c>
      <c r="Y1391" s="4">
        <f t="shared" si="256"/>
        <v>13.01</v>
      </c>
      <c r="Z1391" s="4">
        <f t="shared" si="257"/>
        <v>3.910429816651638</v>
      </c>
      <c r="AA1391" s="64">
        <f t="shared" si="287"/>
        <v>3757.1390000000001</v>
      </c>
      <c r="AB1391" s="81">
        <f t="shared" si="288"/>
        <v>488.80378389999998</v>
      </c>
      <c r="AC1391">
        <f t="shared" si="289"/>
        <v>0.99999988376001359</v>
      </c>
      <c r="AD1391" s="49">
        <f t="shared" si="258"/>
        <v>1955.2151355999999</v>
      </c>
      <c r="AE1391" s="3">
        <f t="shared" si="259"/>
        <v>50000</v>
      </c>
      <c r="AF1391" s="3">
        <f t="shared" si="260"/>
        <v>100000</v>
      </c>
      <c r="AG1391" s="2">
        <f t="shared" si="261"/>
        <v>0</v>
      </c>
      <c r="AH1391" s="49">
        <f t="shared" si="262"/>
        <v>0</v>
      </c>
      <c r="AI1391" s="49">
        <f t="shared" si="263"/>
        <v>3609.7315132376475</v>
      </c>
      <c r="AJ1391" s="27" cm="1">
        <f t="array" ref="AJ1391">INDEX(Archetypes!Q$8:Q$16,$G1391)</f>
        <v>1022</v>
      </c>
      <c r="AK1391" s="27" cm="1">
        <f t="array" ref="AK1391">INDEX(Archetypes!R$8:R$16,$G1391)</f>
        <v>1039</v>
      </c>
      <c r="AL1391" s="27" cm="1">
        <f t="array" ref="AL1391">INDEX(Archetypes!S$8:S$16,$G1391)</f>
        <v>1139</v>
      </c>
      <c r="AM1391" s="5">
        <f t="shared" si="290"/>
        <v>1039</v>
      </c>
      <c r="AN1391" s="5">
        <f t="shared" si="264"/>
        <v>4156</v>
      </c>
      <c r="AO1391" s="49">
        <f t="shared" si="265"/>
        <v>28301.946648837646</v>
      </c>
      <c r="AP1391" s="61" cm="1">
        <f t="array" ref="AP1391">INDEX(Archetypes!$K$8:$N$16,$G1391,$I$2+1+2*$H$2)</f>
        <v>14065</v>
      </c>
      <c r="AQ1391" s="41" cm="1">
        <f t="array" ref="AQ1391">INDEX(Archetypes!$O$8:$P$16,$G1391,$AB$2)</f>
        <v>50</v>
      </c>
      <c r="AR1391" s="4">
        <f t="shared" si="266"/>
        <v>12.348800000000001</v>
      </c>
      <c r="AS1391" s="5">
        <f t="shared" si="267"/>
        <v>1543.6</v>
      </c>
      <c r="AT1391" s="8">
        <f t="shared" si="268"/>
        <v>1135</v>
      </c>
      <c r="AU1391">
        <f t="shared" si="269"/>
        <v>1.0000000000000002</v>
      </c>
      <c r="AV1391" s="49">
        <f t="shared" si="270"/>
        <v>6174.4</v>
      </c>
      <c r="AW1391" s="49">
        <f t="shared" si="271"/>
        <v>0</v>
      </c>
      <c r="AX1391" s="61">
        <f t="shared" si="272"/>
        <v>2732.408036902616</v>
      </c>
      <c r="AY1391" s="27" cm="1">
        <f t="array" ref="AY1391">INDEX(Archetypes!T$8:T$16,$G1391)</f>
        <v>1012</v>
      </c>
      <c r="AZ1391" s="27" cm="1">
        <f t="array" ref="AZ1391">INDEX(Archetypes!U$8:U$16,$G1391)</f>
        <v>1497</v>
      </c>
      <c r="BA1391" s="27" cm="1">
        <f t="array" ref="BA1391">INDEX(Archetypes!V$8:V$16,$G1391)</f>
        <v>1668</v>
      </c>
      <c r="BB1391" s="5">
        <f t="shared" si="291"/>
        <v>1497</v>
      </c>
      <c r="BC1391" s="5">
        <f t="shared" si="273"/>
        <v>5988</v>
      </c>
      <c r="BD1391" s="60">
        <f t="shared" si="274"/>
        <v>28959.808036902617</v>
      </c>
      <c r="BE1391" s="28">
        <f t="shared" si="275"/>
        <v>657.86138806497183</v>
      </c>
      <c r="BF1391" s="75">
        <f t="shared" si="276"/>
        <v>3.0798019810800001</v>
      </c>
      <c r="BG1391" s="75">
        <f t="shared" si="277"/>
        <v>10.623599999999998</v>
      </c>
      <c r="BH1391" s="11">
        <f t="shared" si="293"/>
        <v>19362.845056048933</v>
      </c>
      <c r="BI1391" s="95">
        <f t="shared" si="294"/>
        <v>3</v>
      </c>
      <c r="BJ1391" t="b">
        <f t="shared" si="295"/>
        <v>0</v>
      </c>
      <c r="BK1391" s="43">
        <v>-4533.2714137695293</v>
      </c>
      <c r="BL1391" s="37">
        <f t="shared" si="278"/>
        <v>5191.1328018345012</v>
      </c>
    </row>
    <row r="1392" spans="1:64" x14ac:dyDescent="0.35">
      <c r="A1392" s="3">
        <v>12500</v>
      </c>
      <c r="D1392" s="6">
        <v>90</v>
      </c>
      <c r="E1392" s="6"/>
      <c r="F1392" s="6">
        <f t="shared" si="251"/>
        <v>150</v>
      </c>
      <c r="G1392" s="7">
        <v>7</v>
      </c>
      <c r="H1392" s="79" cm="1">
        <f t="array" ref="H1392">INDEX(Archetypes!$F$8:$F$16,$G1392)</f>
        <v>262.60000000000002</v>
      </c>
      <c r="I1392" s="7">
        <f t="shared" si="252"/>
        <v>1</v>
      </c>
      <c r="J1392" s="27" cm="1">
        <f t="array" ref="J1392">INDEX(Archetypes!$G$8:$H$16,$G1392,($H$2+1))+$N$2</f>
        <v>22881</v>
      </c>
      <c r="K1392" s="41" cm="1">
        <f t="array" ref="K1392">INDEX(Archetypes!$J$8:$J$16,$G1392)</f>
        <v>3.2349999999999999</v>
      </c>
      <c r="L1392" s="24" cm="1">
        <f t="array" ref="L1392">INDEX(Archetypes!$I$8:$I$16,$G1392)</f>
        <v>81.644444444444446</v>
      </c>
      <c r="M1392" s="41">
        <f t="shared" si="279"/>
        <v>27.821000000000002</v>
      </c>
      <c r="N1392" s="84">
        <f t="shared" si="253"/>
        <v>0.34075802939575395</v>
      </c>
      <c r="O1392" s="41">
        <f t="shared" si="254"/>
        <v>27.821000000000002</v>
      </c>
      <c r="P1392" s="64">
        <f t="shared" si="292"/>
        <v>3.9744285714285716</v>
      </c>
      <c r="Q1392" s="80">
        <f t="shared" si="280"/>
        <v>3.9744285714285716</v>
      </c>
      <c r="R1392" s="80">
        <f t="shared" si="281"/>
        <v>0</v>
      </c>
      <c r="S1392" s="64">
        <f t="shared" si="282"/>
        <v>27.821000000000002</v>
      </c>
      <c r="T1392" s="64">
        <f t="shared" si="255"/>
        <v>0</v>
      </c>
      <c r="U1392" s="64">
        <f t="shared" si="283"/>
        <v>0</v>
      </c>
      <c r="V1392" s="80">
        <f t="shared" si="284"/>
        <v>1</v>
      </c>
      <c r="W1392" s="80">
        <f t="shared" si="285"/>
        <v>0</v>
      </c>
      <c r="X1392" s="80">
        <f t="shared" si="286"/>
        <v>0</v>
      </c>
      <c r="Y1392" s="4">
        <f t="shared" si="256"/>
        <v>13.01</v>
      </c>
      <c r="Z1392" s="4">
        <f t="shared" si="257"/>
        <v>4.0216383307573418</v>
      </c>
      <c r="AA1392" s="64">
        <f t="shared" si="287"/>
        <v>3863.9879999999998</v>
      </c>
      <c r="AB1392" s="81">
        <f t="shared" si="288"/>
        <v>502.7048388</v>
      </c>
      <c r="AC1392">
        <f t="shared" si="289"/>
        <v>0.99999990560000895</v>
      </c>
      <c r="AD1392" s="49">
        <f t="shared" si="258"/>
        <v>2010.8193552</v>
      </c>
      <c r="AE1392" s="3">
        <f t="shared" si="259"/>
        <v>50000</v>
      </c>
      <c r="AF1392" s="3">
        <f t="shared" si="260"/>
        <v>100000</v>
      </c>
      <c r="AG1392" s="2">
        <f t="shared" si="261"/>
        <v>0</v>
      </c>
      <c r="AH1392" s="49">
        <f t="shared" si="262"/>
        <v>0</v>
      </c>
      <c r="AI1392" s="49">
        <f t="shared" si="263"/>
        <v>4445.0926620951841</v>
      </c>
      <c r="AJ1392" s="27" cm="1">
        <f t="array" ref="AJ1392">INDEX(Archetypes!Q$8:Q$16,$G1392)</f>
        <v>1022</v>
      </c>
      <c r="AK1392" s="27" cm="1">
        <f t="array" ref="AK1392">INDEX(Archetypes!R$8:R$16,$G1392)</f>
        <v>1039</v>
      </c>
      <c r="AL1392" s="27" cm="1">
        <f t="array" ref="AL1392">INDEX(Archetypes!S$8:S$16,$G1392)</f>
        <v>1139</v>
      </c>
      <c r="AM1392" s="5">
        <f t="shared" si="290"/>
        <v>1039</v>
      </c>
      <c r="AN1392" s="5">
        <f t="shared" si="264"/>
        <v>4156</v>
      </c>
      <c r="AO1392" s="49">
        <f t="shared" si="265"/>
        <v>33492.912017295181</v>
      </c>
      <c r="AP1392" s="61" cm="1">
        <f t="array" ref="AP1392">INDEX(Archetypes!$K$8:$N$16,$G1392,$I$2+1+2*$H$2)</f>
        <v>17505</v>
      </c>
      <c r="AQ1392" s="41" cm="1">
        <f t="array" ref="AQ1392">INDEX(Archetypes!$O$8:$P$16,$G1392,$AB$2)</f>
        <v>50</v>
      </c>
      <c r="AR1392" s="4">
        <f t="shared" si="266"/>
        <v>12.348800000000001</v>
      </c>
      <c r="AS1392" s="5">
        <f t="shared" si="267"/>
        <v>1543.6</v>
      </c>
      <c r="AT1392" s="8">
        <f t="shared" si="268"/>
        <v>1135</v>
      </c>
      <c r="AU1392">
        <f t="shared" si="269"/>
        <v>1.0000000000000002</v>
      </c>
      <c r="AV1392" s="49">
        <f t="shared" si="270"/>
        <v>6174.4</v>
      </c>
      <c r="AW1392" s="49">
        <f t="shared" si="271"/>
        <v>0</v>
      </c>
      <c r="AX1392" s="61">
        <f t="shared" si="272"/>
        <v>3400.6969559886452</v>
      </c>
      <c r="AY1392" s="27" cm="1">
        <f t="array" ref="AY1392">INDEX(Archetypes!T$8:T$16,$G1392)</f>
        <v>1012</v>
      </c>
      <c r="AZ1392" s="27" cm="1">
        <f t="array" ref="AZ1392">INDEX(Archetypes!U$8:U$16,$G1392)</f>
        <v>1497</v>
      </c>
      <c r="BA1392" s="27" cm="1">
        <f t="array" ref="BA1392">INDEX(Archetypes!V$8:V$16,$G1392)</f>
        <v>1668</v>
      </c>
      <c r="BB1392" s="5">
        <f t="shared" si="291"/>
        <v>1497</v>
      </c>
      <c r="BC1392" s="5">
        <f t="shared" si="273"/>
        <v>5988</v>
      </c>
      <c r="BD1392" s="60">
        <f t="shared" si="274"/>
        <v>33068.096955988643</v>
      </c>
      <c r="BE1392" s="28">
        <f t="shared" si="275"/>
        <v>-424.81506130653725</v>
      </c>
      <c r="BF1392" s="75">
        <f t="shared" si="276"/>
        <v>3.1673882433599996</v>
      </c>
      <c r="BG1392" s="75">
        <f t="shared" si="277"/>
        <v>10.623599999999998</v>
      </c>
      <c r="BH1392" s="11">
        <f t="shared" si="293"/>
        <v>19362.845056048933</v>
      </c>
      <c r="BI1392" s="95">
        <f t="shared" si="294"/>
        <v>3</v>
      </c>
      <c r="BJ1392" t="b">
        <f t="shared" si="295"/>
        <v>0</v>
      </c>
      <c r="BK1392" s="43">
        <v>-8379.987121025988</v>
      </c>
      <c r="BL1392" s="37">
        <f t="shared" si="278"/>
        <v>7955.1720597194508</v>
      </c>
    </row>
    <row r="1393" spans="1:64" x14ac:dyDescent="0.35">
      <c r="A1393" s="3">
        <v>12500</v>
      </c>
      <c r="D1393" s="6">
        <v>90</v>
      </c>
      <c r="E1393" s="6"/>
      <c r="F1393" s="6">
        <f t="shared" si="251"/>
        <v>150</v>
      </c>
      <c r="G1393" s="7">
        <v>8</v>
      </c>
      <c r="H1393" s="79" cm="1">
        <f t="array" ref="H1393">INDEX(Archetypes!$F$8:$F$16,$G1393)</f>
        <v>285.8</v>
      </c>
      <c r="I1393" s="7">
        <f t="shared" si="252"/>
        <v>1</v>
      </c>
      <c r="J1393" s="27" cm="1">
        <f t="array" ref="J1393">INDEX(Archetypes!$G$8:$H$16,$G1393,($H$2+1))+$N$2</f>
        <v>26124</v>
      </c>
      <c r="K1393" s="41" cm="1">
        <f t="array" ref="K1393">INDEX(Archetypes!$J$8:$J$16,$G1393)</f>
        <v>3.2210000000000001</v>
      </c>
      <c r="L1393" s="24" cm="1">
        <f t="array" ref="L1393">INDEX(Archetypes!$I$8:$I$16,$G1393)</f>
        <v>90.076000000000008</v>
      </c>
      <c r="M1393" s="41">
        <f t="shared" si="279"/>
        <v>27.942</v>
      </c>
      <c r="N1393" s="84">
        <f t="shared" si="253"/>
        <v>0.31020471601758515</v>
      </c>
      <c r="O1393" s="41">
        <f t="shared" si="254"/>
        <v>27.942</v>
      </c>
      <c r="P1393" s="64">
        <f t="shared" si="292"/>
        <v>3.9917142857142855</v>
      </c>
      <c r="Q1393" s="80">
        <f t="shared" si="280"/>
        <v>3.9917142857142855</v>
      </c>
      <c r="R1393" s="80">
        <f t="shared" si="281"/>
        <v>0</v>
      </c>
      <c r="S1393" s="64">
        <f t="shared" si="282"/>
        <v>27.942</v>
      </c>
      <c r="T1393" s="64">
        <f t="shared" si="255"/>
        <v>0</v>
      </c>
      <c r="U1393" s="64">
        <f t="shared" si="283"/>
        <v>0</v>
      </c>
      <c r="V1393" s="80">
        <f t="shared" si="284"/>
        <v>1</v>
      </c>
      <c r="W1393" s="80">
        <f t="shared" si="285"/>
        <v>0</v>
      </c>
      <c r="X1393" s="80">
        <f t="shared" si="286"/>
        <v>0</v>
      </c>
      <c r="Y1393" s="4">
        <f t="shared" si="256"/>
        <v>13.01</v>
      </c>
      <c r="Z1393" s="4">
        <f t="shared" si="257"/>
        <v>4.0391182862465067</v>
      </c>
      <c r="AA1393" s="64">
        <f t="shared" si="287"/>
        <v>3880.7820000000002</v>
      </c>
      <c r="AB1393" s="81">
        <f t="shared" si="288"/>
        <v>504.88973820000001</v>
      </c>
      <c r="AC1393">
        <f t="shared" si="289"/>
        <v>1.0000000942400087</v>
      </c>
      <c r="AD1393" s="49">
        <f t="shared" si="258"/>
        <v>2019.5589528</v>
      </c>
      <c r="AE1393" s="3">
        <f t="shared" si="259"/>
        <v>50000</v>
      </c>
      <c r="AF1393" s="3">
        <f t="shared" si="260"/>
        <v>100000</v>
      </c>
      <c r="AG1393" s="2">
        <f t="shared" si="261"/>
        <v>0</v>
      </c>
      <c r="AH1393" s="49">
        <f t="shared" si="262"/>
        <v>0</v>
      </c>
      <c r="AI1393" s="49">
        <f t="shared" si="263"/>
        <v>5075.110384361461</v>
      </c>
      <c r="AJ1393" s="27" cm="1">
        <f t="array" ref="AJ1393">INDEX(Archetypes!Q$8:Q$16,$G1393)</f>
        <v>1022</v>
      </c>
      <c r="AK1393" s="27" cm="1">
        <f t="array" ref="AK1393">INDEX(Archetypes!R$8:R$16,$G1393)</f>
        <v>1039</v>
      </c>
      <c r="AL1393" s="27" cm="1">
        <f t="array" ref="AL1393">INDEX(Archetypes!S$8:S$16,$G1393)</f>
        <v>1139</v>
      </c>
      <c r="AM1393" s="5">
        <f t="shared" si="290"/>
        <v>1039</v>
      </c>
      <c r="AN1393" s="5">
        <f t="shared" si="264"/>
        <v>4156</v>
      </c>
      <c r="AO1393" s="49">
        <f t="shared" si="265"/>
        <v>37374.66933716146</v>
      </c>
      <c r="AP1393" s="61" cm="1">
        <f t="array" ref="AP1393">INDEX(Archetypes!$K$8:$N$16,$G1393,$I$2+1+2*$H$2)</f>
        <v>20099</v>
      </c>
      <c r="AQ1393" s="41" cm="1">
        <f t="array" ref="AQ1393">INDEX(Archetypes!$O$8:$P$16,$G1393,$AB$2)</f>
        <v>50</v>
      </c>
      <c r="AR1393" s="4">
        <f t="shared" si="266"/>
        <v>12.348800000000001</v>
      </c>
      <c r="AS1393" s="5">
        <f t="shared" si="267"/>
        <v>1543.6</v>
      </c>
      <c r="AT1393" s="8">
        <f t="shared" si="268"/>
        <v>1135</v>
      </c>
      <c r="AU1393">
        <f t="shared" si="269"/>
        <v>1.0000000000000002</v>
      </c>
      <c r="AV1393" s="49">
        <f t="shared" si="270"/>
        <v>6174.4</v>
      </c>
      <c r="AW1393" s="49">
        <f t="shared" si="271"/>
        <v>0</v>
      </c>
      <c r="AX1393" s="61">
        <f t="shared" si="272"/>
        <v>3904.6334257878193</v>
      </c>
      <c r="AY1393" s="27" cm="1">
        <f t="array" ref="AY1393">INDEX(Archetypes!T$8:T$16,$G1393)</f>
        <v>1012</v>
      </c>
      <c r="AZ1393" s="27" cm="1">
        <f t="array" ref="AZ1393">INDEX(Archetypes!U$8:U$16,$G1393)</f>
        <v>1497</v>
      </c>
      <c r="BA1393" s="27" cm="1">
        <f t="array" ref="BA1393">INDEX(Archetypes!V$8:V$16,$G1393)</f>
        <v>1668</v>
      </c>
      <c r="BB1393" s="5">
        <f t="shared" si="291"/>
        <v>1497</v>
      </c>
      <c r="BC1393" s="5">
        <f t="shared" si="273"/>
        <v>5988</v>
      </c>
      <c r="BD1393" s="60">
        <f t="shared" si="274"/>
        <v>36166.03342578782</v>
      </c>
      <c r="BE1393" s="28">
        <f t="shared" si="275"/>
        <v>-1208.6359113736398</v>
      </c>
      <c r="BF1393" s="75">
        <f t="shared" si="276"/>
        <v>3.1811546210400001</v>
      </c>
      <c r="BG1393" s="75">
        <f t="shared" si="277"/>
        <v>10.623599999999998</v>
      </c>
      <c r="BH1393" s="11">
        <f t="shared" si="293"/>
        <v>19362.845056048933</v>
      </c>
      <c r="BI1393" s="95">
        <f t="shared" si="294"/>
        <v>3</v>
      </c>
      <c r="BJ1393" t="b">
        <f t="shared" si="295"/>
        <v>0</v>
      </c>
      <c r="BK1393" s="43">
        <v>-11213.779291265251</v>
      </c>
      <c r="BL1393" s="37">
        <f t="shared" si="278"/>
        <v>10005.143379891611</v>
      </c>
    </row>
    <row r="1394" spans="1:64" x14ac:dyDescent="0.35">
      <c r="A1394" s="3">
        <v>12500</v>
      </c>
      <c r="D1394" s="6">
        <v>90</v>
      </c>
      <c r="E1394" s="6"/>
      <c r="F1394" s="6">
        <f t="shared" si="251"/>
        <v>150</v>
      </c>
      <c r="G1394" s="7">
        <v>9</v>
      </c>
      <c r="H1394" s="79" cm="1">
        <f t="array" ref="H1394">INDEX(Archetypes!$F$8:$F$16,$G1394)</f>
        <v>312.60000000000002</v>
      </c>
      <c r="I1394" s="7">
        <f t="shared" si="252"/>
        <v>1</v>
      </c>
      <c r="J1394" s="27" cm="1">
        <f t="array" ref="J1394">INDEX(Archetypes!$G$8:$H$16,$G1394,($H$2+1))+$N$2</f>
        <v>27151</v>
      </c>
      <c r="K1394" s="41" cm="1">
        <f t="array" ref="K1394">INDEX(Archetypes!$J$8:$J$16,$G1394)</f>
        <v>3.1960000000000002</v>
      </c>
      <c r="L1394" s="24" cm="1">
        <f t="array" ref="L1394">INDEX(Archetypes!$I$8:$I$16,$G1394)</f>
        <v>98.868750000000006</v>
      </c>
      <c r="M1394" s="41">
        <f t="shared" si="279"/>
        <v>28.16</v>
      </c>
      <c r="N1394" s="84">
        <f t="shared" si="253"/>
        <v>0.28482204943422468</v>
      </c>
      <c r="O1394" s="41">
        <f t="shared" si="254"/>
        <v>28.16</v>
      </c>
      <c r="P1394" s="64">
        <f t="shared" si="292"/>
        <v>4.0228571428571431</v>
      </c>
      <c r="Q1394" s="80">
        <f t="shared" si="280"/>
        <v>4.0228571428571431</v>
      </c>
      <c r="R1394" s="80">
        <f t="shared" si="281"/>
        <v>0</v>
      </c>
      <c r="S1394" s="64">
        <f t="shared" si="282"/>
        <v>28.160000000000004</v>
      </c>
      <c r="T1394" s="64">
        <f t="shared" si="255"/>
        <v>0</v>
      </c>
      <c r="U1394" s="64">
        <f t="shared" si="283"/>
        <v>-3.5527136788005009E-15</v>
      </c>
      <c r="V1394" s="80">
        <f t="shared" si="284"/>
        <v>1.0000000000000002</v>
      </c>
      <c r="W1394" s="80">
        <f t="shared" si="285"/>
        <v>0</v>
      </c>
      <c r="X1394" s="80">
        <f t="shared" si="286"/>
        <v>-1.261617073437678E-16</v>
      </c>
      <c r="Y1394" s="4">
        <f t="shared" si="256"/>
        <v>13.009999999999996</v>
      </c>
      <c r="Z1394" s="4">
        <f t="shared" si="257"/>
        <v>4.0707133917396732</v>
      </c>
      <c r="AA1394" s="64">
        <f t="shared" si="287"/>
        <v>3911.1390000000001</v>
      </c>
      <c r="AB1394" s="81">
        <f t="shared" si="288"/>
        <v>508.83918389999985</v>
      </c>
      <c r="AC1394">
        <f t="shared" si="289"/>
        <v>0.99999998048000027</v>
      </c>
      <c r="AD1394" s="49">
        <f t="shared" si="258"/>
        <v>2035.3567355999994</v>
      </c>
      <c r="AE1394" s="3">
        <f t="shared" si="259"/>
        <v>50000</v>
      </c>
      <c r="AF1394" s="3">
        <f t="shared" si="260"/>
        <v>100000</v>
      </c>
      <c r="AG1394" s="2">
        <f t="shared" si="261"/>
        <v>0</v>
      </c>
      <c r="AH1394" s="49">
        <f t="shared" si="262"/>
        <v>0</v>
      </c>
      <c r="AI1394" s="49">
        <f t="shared" si="263"/>
        <v>5274.6257099141794</v>
      </c>
      <c r="AJ1394" s="27" cm="1">
        <f t="array" ref="AJ1394">INDEX(Archetypes!Q$8:Q$16,$G1394)</f>
        <v>1022</v>
      </c>
      <c r="AK1394" s="27" cm="1">
        <f t="array" ref="AK1394">INDEX(Archetypes!R$8:R$16,$G1394)</f>
        <v>1039</v>
      </c>
      <c r="AL1394" s="27" cm="1">
        <f t="array" ref="AL1394">INDEX(Archetypes!S$8:S$16,$G1394)</f>
        <v>1139</v>
      </c>
      <c r="AM1394" s="5">
        <f t="shared" si="290"/>
        <v>1039</v>
      </c>
      <c r="AN1394" s="5">
        <f t="shared" si="264"/>
        <v>4156</v>
      </c>
      <c r="AO1394" s="49">
        <f t="shared" si="265"/>
        <v>38616.982445514179</v>
      </c>
      <c r="AP1394" s="61" cm="1">
        <f t="array" ref="AP1394">INDEX(Archetypes!$K$8:$N$16,$G1394,$I$2+1+2*$H$2)</f>
        <v>20920</v>
      </c>
      <c r="AQ1394" s="41" cm="1">
        <f t="array" ref="AQ1394">INDEX(Archetypes!$O$8:$P$16,$G1394,$AB$2)</f>
        <v>50</v>
      </c>
      <c r="AR1394" s="4">
        <f t="shared" si="266"/>
        <v>12.348800000000001</v>
      </c>
      <c r="AS1394" s="5">
        <f t="shared" si="267"/>
        <v>1543.6</v>
      </c>
      <c r="AT1394" s="8">
        <f t="shared" si="268"/>
        <v>1135</v>
      </c>
      <c r="AU1394">
        <f t="shared" si="269"/>
        <v>1.0000000000000002</v>
      </c>
      <c r="AV1394" s="49">
        <f t="shared" si="270"/>
        <v>6174.4</v>
      </c>
      <c r="AW1394" s="49">
        <f t="shared" si="271"/>
        <v>0</v>
      </c>
      <c r="AX1394" s="61">
        <f t="shared" si="272"/>
        <v>4064.1291242092234</v>
      </c>
      <c r="AY1394" s="27" cm="1">
        <f t="array" ref="AY1394">INDEX(Archetypes!T$8:T$16,$G1394)</f>
        <v>1012</v>
      </c>
      <c r="AZ1394" s="27" cm="1">
        <f t="array" ref="AZ1394">INDEX(Archetypes!U$8:U$16,$G1394)</f>
        <v>1497</v>
      </c>
      <c r="BA1394" s="27" cm="1">
        <f t="array" ref="BA1394">INDEX(Archetypes!V$8:V$16,$G1394)</f>
        <v>1668</v>
      </c>
      <c r="BB1394" s="5">
        <f t="shared" si="291"/>
        <v>1497</v>
      </c>
      <c r="BC1394" s="5">
        <f t="shared" si="273"/>
        <v>5988</v>
      </c>
      <c r="BD1394" s="60">
        <f t="shared" si="274"/>
        <v>37146.529124209221</v>
      </c>
      <c r="BE1394" s="28">
        <f t="shared" si="275"/>
        <v>-1470.4533213049581</v>
      </c>
      <c r="BF1394" s="75">
        <f t="shared" si="276"/>
        <v>3.2060388610800006</v>
      </c>
      <c r="BG1394" s="75">
        <f t="shared" si="277"/>
        <v>10.623599999999998</v>
      </c>
      <c r="BH1394" s="11">
        <f t="shared" si="293"/>
        <v>19362.845056048933</v>
      </c>
      <c r="BI1394" s="95">
        <f t="shared" si="294"/>
        <v>3</v>
      </c>
      <c r="BJ1394" t="b">
        <f t="shared" si="295"/>
        <v>0</v>
      </c>
      <c r="BK1394" s="43">
        <v>-12137.252826167227</v>
      </c>
      <c r="BL1394" s="37">
        <f t="shared" si="278"/>
        <v>10666.799504862269</v>
      </c>
    </row>
    <row r="1395" spans="1:64" x14ac:dyDescent="0.35">
      <c r="A1395" s="3">
        <v>12500</v>
      </c>
      <c r="D1395" s="6">
        <v>105</v>
      </c>
      <c r="E1395" s="6"/>
      <c r="F1395" s="6">
        <f t="shared" si="251"/>
        <v>175</v>
      </c>
      <c r="G1395" s="7">
        <v>4</v>
      </c>
      <c r="H1395" s="79" cm="1">
        <f t="array" ref="H1395">INDEX(Archetypes!$F$8:$F$16,$G1395)</f>
        <v>188.9</v>
      </c>
      <c r="I1395" s="7">
        <f t="shared" si="252"/>
        <v>1</v>
      </c>
      <c r="J1395" s="27" cm="1">
        <f t="array" ref="J1395">INDEX(Archetypes!$G$8:$H$16,$G1395,($H$2+1))+$N$2</f>
        <v>14619</v>
      </c>
      <c r="K1395" s="41" cm="1">
        <f t="array" ref="K1395">INDEX(Archetypes!$J$8:$J$16,$G1395)</f>
        <v>3.3879999999999999</v>
      </c>
      <c r="L1395" s="24" cm="1">
        <f t="array" ref="L1395">INDEX(Archetypes!$I$8:$I$16,$G1395)</f>
        <v>57.854166666666664</v>
      </c>
      <c r="M1395" s="41">
        <f t="shared" si="279"/>
        <v>30.992000000000001</v>
      </c>
      <c r="N1395" s="84">
        <f t="shared" si="253"/>
        <v>0.5356917536910335</v>
      </c>
      <c r="O1395" s="41">
        <f t="shared" si="254"/>
        <v>30.992000000000001</v>
      </c>
      <c r="P1395" s="64">
        <f t="shared" si="292"/>
        <v>4.4274285714285719</v>
      </c>
      <c r="Q1395" s="80">
        <f t="shared" si="280"/>
        <v>4.4274285714285719</v>
      </c>
      <c r="R1395" s="80">
        <f t="shared" si="281"/>
        <v>0</v>
      </c>
      <c r="S1395" s="64">
        <f t="shared" si="282"/>
        <v>30.992000000000004</v>
      </c>
      <c r="T1395" s="64">
        <f t="shared" si="255"/>
        <v>0</v>
      </c>
      <c r="U1395" s="64">
        <f t="shared" si="283"/>
        <v>-3.5527136788005009E-15</v>
      </c>
      <c r="V1395" s="80">
        <f t="shared" si="284"/>
        <v>1.0000000000000002</v>
      </c>
      <c r="W1395" s="80">
        <f t="shared" si="285"/>
        <v>0</v>
      </c>
      <c r="X1395" s="80">
        <f t="shared" si="286"/>
        <v>-1.1463324983223094E-16</v>
      </c>
      <c r="Y1395" s="4">
        <f t="shared" si="256"/>
        <v>13.009999999999998</v>
      </c>
      <c r="Z1395" s="4">
        <f t="shared" si="257"/>
        <v>3.8400236127508851</v>
      </c>
      <c r="AA1395" s="64">
        <f t="shared" si="287"/>
        <v>3689.4920000000002</v>
      </c>
      <c r="AB1395" s="81">
        <f t="shared" si="288"/>
        <v>480.00290919999992</v>
      </c>
      <c r="AC1395">
        <f t="shared" si="289"/>
        <v>1.000000088320008</v>
      </c>
      <c r="AD1395" s="49">
        <f t="shared" si="258"/>
        <v>1920.0116367999997</v>
      </c>
      <c r="AE1395" s="3">
        <f t="shared" si="259"/>
        <v>50000</v>
      </c>
      <c r="AF1395" s="3">
        <f t="shared" si="260"/>
        <v>100000</v>
      </c>
      <c r="AG1395" s="2">
        <f t="shared" si="261"/>
        <v>0</v>
      </c>
      <c r="AH1395" s="49">
        <f t="shared" si="262"/>
        <v>0</v>
      </c>
      <c r="AI1395" s="49">
        <f t="shared" si="263"/>
        <v>2840.0336360810056</v>
      </c>
      <c r="AJ1395" s="27" cm="1">
        <f t="array" ref="AJ1395">INDEX(Archetypes!Q$8:Q$16,$G1395)</f>
        <v>1022</v>
      </c>
      <c r="AK1395" s="27" cm="1">
        <f t="array" ref="AK1395">INDEX(Archetypes!R$8:R$16,$G1395)</f>
        <v>1039</v>
      </c>
      <c r="AL1395" s="27" cm="1">
        <f t="array" ref="AL1395">INDEX(Archetypes!S$8:S$16,$G1395)</f>
        <v>1139</v>
      </c>
      <c r="AM1395" s="5">
        <f t="shared" si="290"/>
        <v>1039</v>
      </c>
      <c r="AN1395" s="5">
        <f t="shared" si="264"/>
        <v>4156</v>
      </c>
      <c r="AO1395" s="49">
        <f t="shared" si="265"/>
        <v>23535.045272881005</v>
      </c>
      <c r="AP1395" s="61" cm="1">
        <f t="array" ref="AP1395">INDEX(Archetypes!$K$8:$N$16,$G1395,$I$2+1+2*$H$2)</f>
        <v>10895</v>
      </c>
      <c r="AQ1395" s="41" cm="1">
        <f t="array" ref="AQ1395">INDEX(Archetypes!$O$8:$P$16,$G1395,$AB$2)</f>
        <v>50</v>
      </c>
      <c r="AR1395" s="4">
        <f t="shared" si="266"/>
        <v>12.348800000000001</v>
      </c>
      <c r="AS1395" s="5">
        <f t="shared" si="267"/>
        <v>1543.6</v>
      </c>
      <c r="AT1395" s="8">
        <f t="shared" si="268"/>
        <v>1135</v>
      </c>
      <c r="AU1395">
        <f t="shared" si="269"/>
        <v>1.0000000000000002</v>
      </c>
      <c r="AV1395" s="49">
        <f t="shared" si="270"/>
        <v>6174.4</v>
      </c>
      <c r="AW1395" s="49">
        <f t="shared" si="271"/>
        <v>0</v>
      </c>
      <c r="AX1395" s="61">
        <f t="shared" si="272"/>
        <v>2116.5720271634555</v>
      </c>
      <c r="AY1395" s="27" cm="1">
        <f t="array" ref="AY1395">INDEX(Archetypes!T$8:T$16,$G1395)</f>
        <v>1012</v>
      </c>
      <c r="AZ1395" s="27" cm="1">
        <f t="array" ref="AZ1395">INDEX(Archetypes!U$8:U$16,$G1395)</f>
        <v>1497</v>
      </c>
      <c r="BA1395" s="27" cm="1">
        <f t="array" ref="BA1395">INDEX(Archetypes!V$8:V$16,$G1395)</f>
        <v>1668</v>
      </c>
      <c r="BB1395" s="5">
        <f t="shared" si="291"/>
        <v>1497</v>
      </c>
      <c r="BC1395" s="5">
        <f t="shared" si="273"/>
        <v>5988</v>
      </c>
      <c r="BD1395" s="60">
        <f t="shared" si="274"/>
        <v>25173.972027163458</v>
      </c>
      <c r="BE1395" s="28">
        <f t="shared" si="275"/>
        <v>1638.9267542824527</v>
      </c>
      <c r="BF1395" s="75">
        <f t="shared" si="276"/>
        <v>3.0243503822400006</v>
      </c>
      <c r="BG1395" s="75">
        <f t="shared" si="277"/>
        <v>10.623599999999998</v>
      </c>
      <c r="BH1395" s="11">
        <f t="shared" si="293"/>
        <v>23535.045272881005</v>
      </c>
      <c r="BI1395" s="95">
        <f t="shared" si="294"/>
        <v>4</v>
      </c>
      <c r="BJ1395" t="b">
        <f t="shared" si="295"/>
        <v>1</v>
      </c>
      <c r="BK1395" s="43">
        <v>-1022.3734442374407</v>
      </c>
      <c r="BL1395" s="37">
        <f t="shared" si="278"/>
        <v>2661.3001985198935</v>
      </c>
    </row>
    <row r="1396" spans="1:64" x14ac:dyDescent="0.35">
      <c r="A1396" s="3">
        <v>12500</v>
      </c>
      <c r="D1396" s="6">
        <v>105</v>
      </c>
      <c r="E1396" s="6"/>
      <c r="F1396" s="6">
        <f t="shared" si="251"/>
        <v>175</v>
      </c>
      <c r="G1396" s="7">
        <v>5</v>
      </c>
      <c r="H1396" s="79" cm="1">
        <f t="array" ref="H1396">INDEX(Archetypes!$F$8:$F$16,$G1396)</f>
        <v>213.7</v>
      </c>
      <c r="I1396" s="7">
        <f t="shared" si="252"/>
        <v>1</v>
      </c>
      <c r="J1396" s="27" cm="1">
        <f t="array" ref="J1396">INDEX(Archetypes!$G$8:$H$16,$G1396,($H$2+1))+$N$2</f>
        <v>16092</v>
      </c>
      <c r="K1396" s="41" cm="1">
        <f t="array" ref="K1396">INDEX(Archetypes!$J$8:$J$16,$G1396)</f>
        <v>3.3130000000000002</v>
      </c>
      <c r="L1396" s="24" cm="1">
        <f t="array" ref="L1396">INDEX(Archetypes!$I$8:$I$16,$G1396)</f>
        <v>65.243478260869566</v>
      </c>
      <c r="M1396" s="41">
        <f t="shared" si="279"/>
        <v>31.693000000000001</v>
      </c>
      <c r="N1396" s="84">
        <f t="shared" si="253"/>
        <v>0.4857650273224044</v>
      </c>
      <c r="O1396" s="41">
        <f t="shared" si="254"/>
        <v>31.693000000000001</v>
      </c>
      <c r="P1396" s="64">
        <f t="shared" si="292"/>
        <v>4.527571428571429</v>
      </c>
      <c r="Q1396" s="80">
        <f t="shared" si="280"/>
        <v>4.527571428571429</v>
      </c>
      <c r="R1396" s="80">
        <f t="shared" si="281"/>
        <v>0</v>
      </c>
      <c r="S1396" s="64">
        <f t="shared" si="282"/>
        <v>31.693000000000005</v>
      </c>
      <c r="T1396" s="64">
        <f t="shared" si="255"/>
        <v>0</v>
      </c>
      <c r="U1396" s="64">
        <f t="shared" si="283"/>
        <v>-3.5527136788005009E-15</v>
      </c>
      <c r="V1396" s="80">
        <f t="shared" si="284"/>
        <v>1.0000000000000002</v>
      </c>
      <c r="W1396" s="80">
        <f t="shared" si="285"/>
        <v>0</v>
      </c>
      <c r="X1396" s="80">
        <f t="shared" si="286"/>
        <v>-1.1209774015714829E-16</v>
      </c>
      <c r="Y1396" s="4">
        <f t="shared" si="256"/>
        <v>13.009999999999998</v>
      </c>
      <c r="Z1396" s="4">
        <f t="shared" si="257"/>
        <v>3.9269544219740409</v>
      </c>
      <c r="AA1396" s="64">
        <f t="shared" si="287"/>
        <v>3773.0149999999999</v>
      </c>
      <c r="AB1396" s="81">
        <f t="shared" si="288"/>
        <v>490.8692514999999</v>
      </c>
      <c r="AC1396">
        <f t="shared" si="289"/>
        <v>1.0000001044000109</v>
      </c>
      <c r="AD1396" s="49">
        <f t="shared" si="258"/>
        <v>1963.4770059999996</v>
      </c>
      <c r="AE1396" s="3">
        <f t="shared" si="259"/>
        <v>50000</v>
      </c>
      <c r="AF1396" s="3">
        <f t="shared" si="260"/>
        <v>100000</v>
      </c>
      <c r="AG1396" s="2">
        <f t="shared" si="261"/>
        <v>0</v>
      </c>
      <c r="AH1396" s="49">
        <f t="shared" si="262"/>
        <v>0</v>
      </c>
      <c r="AI1396" s="49">
        <f t="shared" si="263"/>
        <v>3126.1933970733662</v>
      </c>
      <c r="AJ1396" s="27" cm="1">
        <f t="array" ref="AJ1396">INDEX(Archetypes!Q$8:Q$16,$G1396)</f>
        <v>1022</v>
      </c>
      <c r="AK1396" s="27" cm="1">
        <f t="array" ref="AK1396">INDEX(Archetypes!R$8:R$16,$G1396)</f>
        <v>1039</v>
      </c>
      <c r="AL1396" s="27" cm="1">
        <f t="array" ref="AL1396">INDEX(Archetypes!S$8:S$16,$G1396)</f>
        <v>1139</v>
      </c>
      <c r="AM1396" s="5">
        <f t="shared" si="290"/>
        <v>1039</v>
      </c>
      <c r="AN1396" s="5">
        <f t="shared" si="264"/>
        <v>4156</v>
      </c>
      <c r="AO1396" s="49">
        <f t="shared" si="265"/>
        <v>25337.670403073367</v>
      </c>
      <c r="AP1396" s="61" cm="1">
        <f t="array" ref="AP1396">INDEX(Archetypes!$K$8:$N$16,$G1396,$I$2+1+2*$H$2)</f>
        <v>12073</v>
      </c>
      <c r="AQ1396" s="41" cm="1">
        <f t="array" ref="AQ1396">INDEX(Archetypes!$O$8:$P$16,$G1396,$AB$2)</f>
        <v>50</v>
      </c>
      <c r="AR1396" s="4">
        <f t="shared" si="266"/>
        <v>12.348800000000001</v>
      </c>
      <c r="AS1396" s="5">
        <f t="shared" si="267"/>
        <v>1543.6</v>
      </c>
      <c r="AT1396" s="8">
        <f t="shared" si="268"/>
        <v>1135</v>
      </c>
      <c r="AU1396">
        <f t="shared" si="269"/>
        <v>1.0000000000000002</v>
      </c>
      <c r="AV1396" s="49">
        <f t="shared" si="270"/>
        <v>6174.4</v>
      </c>
      <c r="AW1396" s="49">
        <f t="shared" si="271"/>
        <v>0</v>
      </c>
      <c r="AX1396" s="61">
        <f t="shared" si="272"/>
        <v>2345.4221279434969</v>
      </c>
      <c r="AY1396" s="27" cm="1">
        <f t="array" ref="AY1396">INDEX(Archetypes!T$8:T$16,$G1396)</f>
        <v>1012</v>
      </c>
      <c r="AZ1396" s="27" cm="1">
        <f t="array" ref="AZ1396">INDEX(Archetypes!U$8:U$16,$G1396)</f>
        <v>1497</v>
      </c>
      <c r="BA1396" s="27" cm="1">
        <f t="array" ref="BA1396">INDEX(Archetypes!V$8:V$16,$G1396)</f>
        <v>1668</v>
      </c>
      <c r="BB1396" s="5">
        <f t="shared" si="291"/>
        <v>1497</v>
      </c>
      <c r="BC1396" s="5">
        <f t="shared" si="273"/>
        <v>5988</v>
      </c>
      <c r="BD1396" s="60">
        <f t="shared" si="274"/>
        <v>26580.822127943498</v>
      </c>
      <c r="BE1396" s="28">
        <f t="shared" si="275"/>
        <v>1243.1517248701311</v>
      </c>
      <c r="BF1396" s="75">
        <f t="shared" si="276"/>
        <v>3.0928158558000005</v>
      </c>
      <c r="BG1396" s="75">
        <f t="shared" si="277"/>
        <v>10.623599999999998</v>
      </c>
      <c r="BH1396" s="11">
        <f t="shared" si="293"/>
        <v>23535.045272881005</v>
      </c>
      <c r="BI1396" s="95">
        <f t="shared" si="294"/>
        <v>4</v>
      </c>
      <c r="BJ1396" t="b">
        <f t="shared" si="295"/>
        <v>0</v>
      </c>
      <c r="BK1396" s="43">
        <v>-2387.708132509797</v>
      </c>
      <c r="BL1396" s="37">
        <f t="shared" si="278"/>
        <v>3630.8598573799281</v>
      </c>
    </row>
    <row r="1397" spans="1:64" x14ac:dyDescent="0.35">
      <c r="A1397" s="3">
        <v>12500</v>
      </c>
      <c r="D1397" s="6">
        <v>105</v>
      </c>
      <c r="E1397" s="6"/>
      <c r="F1397" s="6">
        <f t="shared" si="251"/>
        <v>175</v>
      </c>
      <c r="G1397" s="7">
        <v>6</v>
      </c>
      <c r="H1397" s="79" cm="1">
        <f t="array" ref="H1397">INDEX(Archetypes!$F$8:$F$16,$G1397)</f>
        <v>239.1</v>
      </c>
      <c r="I1397" s="7">
        <f t="shared" si="252"/>
        <v>1</v>
      </c>
      <c r="J1397" s="27" cm="1">
        <f t="array" ref="J1397">INDEX(Archetypes!$G$8:$H$16,$G1397,($H$2+1))+$N$2</f>
        <v>18581</v>
      </c>
      <c r="K1397" s="41" cm="1">
        <f t="array" ref="K1397">INDEX(Archetypes!$J$8:$J$16,$G1397)</f>
        <v>3.327</v>
      </c>
      <c r="L1397" s="24" cm="1">
        <f t="array" ref="L1397">INDEX(Archetypes!$I$8:$I$16,$G1397)</f>
        <v>72.380645161290317</v>
      </c>
      <c r="M1397" s="41">
        <f t="shared" si="279"/>
        <v>31.56</v>
      </c>
      <c r="N1397" s="84">
        <f t="shared" si="253"/>
        <v>0.43602816650325343</v>
      </c>
      <c r="O1397" s="41">
        <f t="shared" si="254"/>
        <v>31.56</v>
      </c>
      <c r="P1397" s="64">
        <f t="shared" si="292"/>
        <v>4.508571428571428</v>
      </c>
      <c r="Q1397" s="80">
        <f t="shared" si="280"/>
        <v>4.508571428571428</v>
      </c>
      <c r="R1397" s="80">
        <f t="shared" si="281"/>
        <v>0</v>
      </c>
      <c r="S1397" s="64">
        <f t="shared" si="282"/>
        <v>31.559999999999995</v>
      </c>
      <c r="T1397" s="64">
        <f t="shared" si="255"/>
        <v>0</v>
      </c>
      <c r="U1397" s="64">
        <f t="shared" si="283"/>
        <v>3.5527136788005009E-15</v>
      </c>
      <c r="V1397" s="80">
        <f t="shared" si="284"/>
        <v>0.99999999999999989</v>
      </c>
      <c r="W1397" s="80">
        <f t="shared" si="285"/>
        <v>0</v>
      </c>
      <c r="X1397" s="80">
        <f t="shared" si="286"/>
        <v>1.1257014191383084E-16</v>
      </c>
      <c r="Y1397" s="4">
        <f t="shared" si="256"/>
        <v>13.010000000000003</v>
      </c>
      <c r="Z1397" s="4">
        <f t="shared" si="257"/>
        <v>3.9104298166516394</v>
      </c>
      <c r="AA1397" s="64">
        <f t="shared" si="287"/>
        <v>3757.1390000000001</v>
      </c>
      <c r="AB1397" s="81">
        <f t="shared" si="288"/>
        <v>488.8037839000001</v>
      </c>
      <c r="AC1397">
        <f t="shared" si="289"/>
        <v>0.9999998837600137</v>
      </c>
      <c r="AD1397" s="49">
        <f t="shared" si="258"/>
        <v>1955.2151356000004</v>
      </c>
      <c r="AE1397" s="3">
        <f t="shared" si="259"/>
        <v>50000</v>
      </c>
      <c r="AF1397" s="3">
        <f t="shared" si="260"/>
        <v>100000</v>
      </c>
      <c r="AG1397" s="2">
        <f t="shared" si="261"/>
        <v>0</v>
      </c>
      <c r="AH1397" s="49">
        <f t="shared" si="262"/>
        <v>0</v>
      </c>
      <c r="AI1397" s="49">
        <f t="shared" si="263"/>
        <v>3609.7315132376475</v>
      </c>
      <c r="AJ1397" s="27" cm="1">
        <f t="array" ref="AJ1397">INDEX(Archetypes!Q$8:Q$16,$G1397)</f>
        <v>1022</v>
      </c>
      <c r="AK1397" s="27" cm="1">
        <f t="array" ref="AK1397">INDEX(Archetypes!R$8:R$16,$G1397)</f>
        <v>1039</v>
      </c>
      <c r="AL1397" s="27" cm="1">
        <f t="array" ref="AL1397">INDEX(Archetypes!S$8:S$16,$G1397)</f>
        <v>1139</v>
      </c>
      <c r="AM1397" s="5">
        <f t="shared" si="290"/>
        <v>1039</v>
      </c>
      <c r="AN1397" s="5">
        <f t="shared" si="264"/>
        <v>4156</v>
      </c>
      <c r="AO1397" s="49">
        <f t="shared" si="265"/>
        <v>28301.946648837646</v>
      </c>
      <c r="AP1397" s="61" cm="1">
        <f t="array" ref="AP1397">INDEX(Archetypes!$K$8:$N$16,$G1397,$I$2+1+2*$H$2)</f>
        <v>14065</v>
      </c>
      <c r="AQ1397" s="41" cm="1">
        <f t="array" ref="AQ1397">INDEX(Archetypes!$O$8:$P$16,$G1397,$AB$2)</f>
        <v>50</v>
      </c>
      <c r="AR1397" s="4">
        <f t="shared" si="266"/>
        <v>12.348800000000001</v>
      </c>
      <c r="AS1397" s="5">
        <f t="shared" si="267"/>
        <v>1543.6</v>
      </c>
      <c r="AT1397" s="8">
        <f t="shared" si="268"/>
        <v>1135</v>
      </c>
      <c r="AU1397">
        <f t="shared" si="269"/>
        <v>1.0000000000000002</v>
      </c>
      <c r="AV1397" s="49">
        <f t="shared" si="270"/>
        <v>6174.4</v>
      </c>
      <c r="AW1397" s="49">
        <f t="shared" si="271"/>
        <v>0</v>
      </c>
      <c r="AX1397" s="61">
        <f t="shared" si="272"/>
        <v>2732.408036902616</v>
      </c>
      <c r="AY1397" s="27" cm="1">
        <f t="array" ref="AY1397">INDEX(Archetypes!T$8:T$16,$G1397)</f>
        <v>1012</v>
      </c>
      <c r="AZ1397" s="27" cm="1">
        <f t="array" ref="AZ1397">INDEX(Archetypes!U$8:U$16,$G1397)</f>
        <v>1497</v>
      </c>
      <c r="BA1397" s="27" cm="1">
        <f t="array" ref="BA1397">INDEX(Archetypes!V$8:V$16,$G1397)</f>
        <v>1668</v>
      </c>
      <c r="BB1397" s="5">
        <f t="shared" si="291"/>
        <v>1497</v>
      </c>
      <c r="BC1397" s="5">
        <f t="shared" si="273"/>
        <v>5988</v>
      </c>
      <c r="BD1397" s="60">
        <f t="shared" si="274"/>
        <v>28959.808036902617</v>
      </c>
      <c r="BE1397" s="28">
        <f t="shared" si="275"/>
        <v>657.86138806497183</v>
      </c>
      <c r="BF1397" s="75">
        <f t="shared" si="276"/>
        <v>3.0798019810800001</v>
      </c>
      <c r="BG1397" s="75">
        <f t="shared" si="277"/>
        <v>10.623599999999998</v>
      </c>
      <c r="BH1397" s="11">
        <f t="shared" si="293"/>
        <v>23535.045272881005</v>
      </c>
      <c r="BI1397" s="95">
        <f t="shared" si="294"/>
        <v>4</v>
      </c>
      <c r="BJ1397" t="b">
        <f t="shared" si="295"/>
        <v>0</v>
      </c>
      <c r="BK1397" s="43">
        <v>-4533.2714137695293</v>
      </c>
      <c r="BL1397" s="37">
        <f t="shared" si="278"/>
        <v>5191.1328018345012</v>
      </c>
    </row>
    <row r="1398" spans="1:64" x14ac:dyDescent="0.35">
      <c r="A1398" s="3">
        <v>12500</v>
      </c>
      <c r="D1398" s="6">
        <v>105</v>
      </c>
      <c r="E1398" s="6"/>
      <c r="F1398" s="6">
        <f t="shared" si="251"/>
        <v>175</v>
      </c>
      <c r="G1398" s="7">
        <v>7</v>
      </c>
      <c r="H1398" s="79" cm="1">
        <f t="array" ref="H1398">INDEX(Archetypes!$F$8:$F$16,$G1398)</f>
        <v>262.60000000000002</v>
      </c>
      <c r="I1398" s="7">
        <f t="shared" si="252"/>
        <v>1</v>
      </c>
      <c r="J1398" s="27" cm="1">
        <f t="array" ref="J1398">INDEX(Archetypes!$G$8:$H$16,$G1398,($H$2+1))+$N$2</f>
        <v>22881</v>
      </c>
      <c r="K1398" s="41" cm="1">
        <f t="array" ref="K1398">INDEX(Archetypes!$J$8:$J$16,$G1398)</f>
        <v>3.2349999999999999</v>
      </c>
      <c r="L1398" s="24" cm="1">
        <f t="array" ref="L1398">INDEX(Archetypes!$I$8:$I$16,$G1398)</f>
        <v>81.644444444444446</v>
      </c>
      <c r="M1398" s="41">
        <f t="shared" si="279"/>
        <v>32.457000000000001</v>
      </c>
      <c r="N1398" s="84">
        <f t="shared" si="253"/>
        <v>0.39754082743603703</v>
      </c>
      <c r="O1398" s="41">
        <f t="shared" si="254"/>
        <v>32.457000000000001</v>
      </c>
      <c r="P1398" s="64">
        <f t="shared" si="292"/>
        <v>4.6367142857142856</v>
      </c>
      <c r="Q1398" s="80">
        <f t="shared" si="280"/>
        <v>4.6367142857142856</v>
      </c>
      <c r="R1398" s="80">
        <f t="shared" si="281"/>
        <v>0</v>
      </c>
      <c r="S1398" s="64">
        <f t="shared" si="282"/>
        <v>32.457000000000001</v>
      </c>
      <c r="T1398" s="64">
        <f t="shared" si="255"/>
        <v>0</v>
      </c>
      <c r="U1398" s="64">
        <f t="shared" si="283"/>
        <v>0</v>
      </c>
      <c r="V1398" s="80">
        <f t="shared" si="284"/>
        <v>1</v>
      </c>
      <c r="W1398" s="80">
        <f t="shared" si="285"/>
        <v>0</v>
      </c>
      <c r="X1398" s="80">
        <f t="shared" si="286"/>
        <v>0</v>
      </c>
      <c r="Y1398" s="4">
        <f t="shared" si="256"/>
        <v>13.01</v>
      </c>
      <c r="Z1398" s="4">
        <f t="shared" si="257"/>
        <v>4.0216383307573418</v>
      </c>
      <c r="AA1398" s="64">
        <f t="shared" si="287"/>
        <v>3863.9879999999998</v>
      </c>
      <c r="AB1398" s="81">
        <f t="shared" si="288"/>
        <v>502.7048388</v>
      </c>
      <c r="AC1398">
        <f t="shared" si="289"/>
        <v>0.99999990560000895</v>
      </c>
      <c r="AD1398" s="49">
        <f t="shared" si="258"/>
        <v>2010.8193552</v>
      </c>
      <c r="AE1398" s="3">
        <f t="shared" si="259"/>
        <v>50000</v>
      </c>
      <c r="AF1398" s="3">
        <f t="shared" si="260"/>
        <v>100000</v>
      </c>
      <c r="AG1398" s="2">
        <f t="shared" si="261"/>
        <v>0</v>
      </c>
      <c r="AH1398" s="49">
        <f t="shared" si="262"/>
        <v>0</v>
      </c>
      <c r="AI1398" s="49">
        <f t="shared" si="263"/>
        <v>4445.0926620951841</v>
      </c>
      <c r="AJ1398" s="27" cm="1">
        <f t="array" ref="AJ1398">INDEX(Archetypes!Q$8:Q$16,$G1398)</f>
        <v>1022</v>
      </c>
      <c r="AK1398" s="27" cm="1">
        <f t="array" ref="AK1398">INDEX(Archetypes!R$8:R$16,$G1398)</f>
        <v>1039</v>
      </c>
      <c r="AL1398" s="27" cm="1">
        <f t="array" ref="AL1398">INDEX(Archetypes!S$8:S$16,$G1398)</f>
        <v>1139</v>
      </c>
      <c r="AM1398" s="5">
        <f t="shared" si="290"/>
        <v>1039</v>
      </c>
      <c r="AN1398" s="5">
        <f t="shared" si="264"/>
        <v>4156</v>
      </c>
      <c r="AO1398" s="49">
        <f t="shared" si="265"/>
        <v>33492.912017295181</v>
      </c>
      <c r="AP1398" s="61" cm="1">
        <f t="array" ref="AP1398">INDEX(Archetypes!$K$8:$N$16,$G1398,$I$2+1+2*$H$2)</f>
        <v>17505</v>
      </c>
      <c r="AQ1398" s="41" cm="1">
        <f t="array" ref="AQ1398">INDEX(Archetypes!$O$8:$P$16,$G1398,$AB$2)</f>
        <v>50</v>
      </c>
      <c r="AR1398" s="4">
        <f t="shared" si="266"/>
        <v>12.348800000000001</v>
      </c>
      <c r="AS1398" s="5">
        <f t="shared" si="267"/>
        <v>1543.6</v>
      </c>
      <c r="AT1398" s="8">
        <f t="shared" si="268"/>
        <v>1135</v>
      </c>
      <c r="AU1398">
        <f t="shared" si="269"/>
        <v>1.0000000000000002</v>
      </c>
      <c r="AV1398" s="49">
        <f t="shared" si="270"/>
        <v>6174.4</v>
      </c>
      <c r="AW1398" s="49">
        <f t="shared" si="271"/>
        <v>0</v>
      </c>
      <c r="AX1398" s="61">
        <f t="shared" si="272"/>
        <v>3400.6969559886452</v>
      </c>
      <c r="AY1398" s="27" cm="1">
        <f t="array" ref="AY1398">INDEX(Archetypes!T$8:T$16,$G1398)</f>
        <v>1012</v>
      </c>
      <c r="AZ1398" s="27" cm="1">
        <f t="array" ref="AZ1398">INDEX(Archetypes!U$8:U$16,$G1398)</f>
        <v>1497</v>
      </c>
      <c r="BA1398" s="27" cm="1">
        <f t="array" ref="BA1398">INDEX(Archetypes!V$8:V$16,$G1398)</f>
        <v>1668</v>
      </c>
      <c r="BB1398" s="5">
        <f t="shared" si="291"/>
        <v>1497</v>
      </c>
      <c r="BC1398" s="5">
        <f t="shared" si="273"/>
        <v>5988</v>
      </c>
      <c r="BD1398" s="60">
        <f t="shared" si="274"/>
        <v>33068.096955988643</v>
      </c>
      <c r="BE1398" s="28">
        <f t="shared" si="275"/>
        <v>-424.81506130653725</v>
      </c>
      <c r="BF1398" s="75">
        <f t="shared" si="276"/>
        <v>3.1673882433599996</v>
      </c>
      <c r="BG1398" s="75">
        <f t="shared" si="277"/>
        <v>10.623599999999998</v>
      </c>
      <c r="BH1398" s="11">
        <f t="shared" si="293"/>
        <v>23535.045272881005</v>
      </c>
      <c r="BI1398" s="95">
        <f t="shared" si="294"/>
        <v>4</v>
      </c>
      <c r="BJ1398" t="b">
        <f t="shared" si="295"/>
        <v>0</v>
      </c>
      <c r="BK1398" s="43">
        <v>-8379.987121025988</v>
      </c>
      <c r="BL1398" s="37">
        <f t="shared" si="278"/>
        <v>7955.1720597194508</v>
      </c>
    </row>
    <row r="1399" spans="1:64" x14ac:dyDescent="0.35">
      <c r="A1399" s="3">
        <v>12500</v>
      </c>
      <c r="D1399" s="6">
        <v>105</v>
      </c>
      <c r="E1399" s="6"/>
      <c r="F1399" s="6">
        <f t="shared" si="251"/>
        <v>175</v>
      </c>
      <c r="G1399" s="7">
        <v>8</v>
      </c>
      <c r="H1399" s="79" cm="1">
        <f t="array" ref="H1399">INDEX(Archetypes!$F$8:$F$16,$G1399)</f>
        <v>285.8</v>
      </c>
      <c r="I1399" s="7">
        <f t="shared" si="252"/>
        <v>1</v>
      </c>
      <c r="J1399" s="27" cm="1">
        <f t="array" ref="J1399">INDEX(Archetypes!$G$8:$H$16,$G1399,($H$2+1))+$N$2</f>
        <v>26124</v>
      </c>
      <c r="K1399" s="41" cm="1">
        <f t="array" ref="K1399">INDEX(Archetypes!$J$8:$J$16,$G1399)</f>
        <v>3.2210000000000001</v>
      </c>
      <c r="L1399" s="24" cm="1">
        <f t="array" ref="L1399">INDEX(Archetypes!$I$8:$I$16,$G1399)</f>
        <v>90.076000000000008</v>
      </c>
      <c r="M1399" s="41">
        <f t="shared" si="279"/>
        <v>32.598999999999997</v>
      </c>
      <c r="N1399" s="84">
        <f t="shared" si="253"/>
        <v>0.36190550202051597</v>
      </c>
      <c r="O1399" s="41">
        <f t="shared" si="254"/>
        <v>32.598999999999997</v>
      </c>
      <c r="P1399" s="64">
        <f t="shared" si="292"/>
        <v>4.6569999999999991</v>
      </c>
      <c r="Q1399" s="80">
        <f t="shared" si="280"/>
        <v>4.6569999999999991</v>
      </c>
      <c r="R1399" s="80">
        <f t="shared" si="281"/>
        <v>0</v>
      </c>
      <c r="S1399" s="64">
        <f t="shared" si="282"/>
        <v>32.598999999999997</v>
      </c>
      <c r="T1399" s="64">
        <f t="shared" si="255"/>
        <v>0</v>
      </c>
      <c r="U1399" s="64">
        <f t="shared" si="283"/>
        <v>0</v>
      </c>
      <c r="V1399" s="80">
        <f t="shared" si="284"/>
        <v>1</v>
      </c>
      <c r="W1399" s="80">
        <f t="shared" si="285"/>
        <v>0</v>
      </c>
      <c r="X1399" s="80">
        <f t="shared" si="286"/>
        <v>0</v>
      </c>
      <c r="Y1399" s="4">
        <f t="shared" si="256"/>
        <v>13.01</v>
      </c>
      <c r="Z1399" s="4">
        <f t="shared" si="257"/>
        <v>4.0391182862465067</v>
      </c>
      <c r="AA1399" s="64">
        <f t="shared" si="287"/>
        <v>3880.7820000000002</v>
      </c>
      <c r="AB1399" s="81">
        <f t="shared" si="288"/>
        <v>504.88973820000001</v>
      </c>
      <c r="AC1399">
        <f t="shared" si="289"/>
        <v>1.0000000942400087</v>
      </c>
      <c r="AD1399" s="49">
        <f t="shared" si="258"/>
        <v>2019.5589528</v>
      </c>
      <c r="AE1399" s="3">
        <f t="shared" si="259"/>
        <v>50000</v>
      </c>
      <c r="AF1399" s="3">
        <f t="shared" si="260"/>
        <v>100000</v>
      </c>
      <c r="AG1399" s="2">
        <f t="shared" si="261"/>
        <v>0</v>
      </c>
      <c r="AH1399" s="49">
        <f t="shared" si="262"/>
        <v>0</v>
      </c>
      <c r="AI1399" s="49">
        <f t="shared" si="263"/>
        <v>5075.110384361461</v>
      </c>
      <c r="AJ1399" s="27" cm="1">
        <f t="array" ref="AJ1399">INDEX(Archetypes!Q$8:Q$16,$G1399)</f>
        <v>1022</v>
      </c>
      <c r="AK1399" s="27" cm="1">
        <f t="array" ref="AK1399">INDEX(Archetypes!R$8:R$16,$G1399)</f>
        <v>1039</v>
      </c>
      <c r="AL1399" s="27" cm="1">
        <f t="array" ref="AL1399">INDEX(Archetypes!S$8:S$16,$G1399)</f>
        <v>1139</v>
      </c>
      <c r="AM1399" s="5">
        <f t="shared" si="290"/>
        <v>1039</v>
      </c>
      <c r="AN1399" s="5">
        <f t="shared" si="264"/>
        <v>4156</v>
      </c>
      <c r="AO1399" s="49">
        <f t="shared" si="265"/>
        <v>37374.66933716146</v>
      </c>
      <c r="AP1399" s="61" cm="1">
        <f t="array" ref="AP1399">INDEX(Archetypes!$K$8:$N$16,$G1399,$I$2+1+2*$H$2)</f>
        <v>20099</v>
      </c>
      <c r="AQ1399" s="41" cm="1">
        <f t="array" ref="AQ1399">INDEX(Archetypes!$O$8:$P$16,$G1399,$AB$2)</f>
        <v>50</v>
      </c>
      <c r="AR1399" s="4">
        <f t="shared" si="266"/>
        <v>12.348800000000001</v>
      </c>
      <c r="AS1399" s="5">
        <f t="shared" si="267"/>
        <v>1543.6</v>
      </c>
      <c r="AT1399" s="8">
        <f t="shared" si="268"/>
        <v>1135</v>
      </c>
      <c r="AU1399">
        <f t="shared" si="269"/>
        <v>1.0000000000000002</v>
      </c>
      <c r="AV1399" s="49">
        <f t="shared" si="270"/>
        <v>6174.4</v>
      </c>
      <c r="AW1399" s="49">
        <f t="shared" si="271"/>
        <v>0</v>
      </c>
      <c r="AX1399" s="61">
        <f t="shared" si="272"/>
        <v>3904.6334257878193</v>
      </c>
      <c r="AY1399" s="27" cm="1">
        <f t="array" ref="AY1399">INDEX(Archetypes!T$8:T$16,$G1399)</f>
        <v>1012</v>
      </c>
      <c r="AZ1399" s="27" cm="1">
        <f t="array" ref="AZ1399">INDEX(Archetypes!U$8:U$16,$G1399)</f>
        <v>1497</v>
      </c>
      <c r="BA1399" s="27" cm="1">
        <f t="array" ref="BA1399">INDEX(Archetypes!V$8:V$16,$G1399)</f>
        <v>1668</v>
      </c>
      <c r="BB1399" s="5">
        <f t="shared" si="291"/>
        <v>1497</v>
      </c>
      <c r="BC1399" s="5">
        <f t="shared" si="273"/>
        <v>5988</v>
      </c>
      <c r="BD1399" s="60">
        <f t="shared" si="274"/>
        <v>36166.03342578782</v>
      </c>
      <c r="BE1399" s="28">
        <f t="shared" si="275"/>
        <v>-1208.6359113736398</v>
      </c>
      <c r="BF1399" s="75">
        <f t="shared" si="276"/>
        <v>3.1811546210400001</v>
      </c>
      <c r="BG1399" s="75">
        <f t="shared" si="277"/>
        <v>10.623599999999998</v>
      </c>
      <c r="BH1399" s="11">
        <f t="shared" si="293"/>
        <v>23535.045272881005</v>
      </c>
      <c r="BI1399" s="95">
        <f t="shared" si="294"/>
        <v>4</v>
      </c>
      <c r="BJ1399" t="b">
        <f t="shared" si="295"/>
        <v>0</v>
      </c>
      <c r="BK1399" s="43">
        <v>-11213.779291265251</v>
      </c>
      <c r="BL1399" s="37">
        <f t="shared" si="278"/>
        <v>10005.143379891611</v>
      </c>
    </row>
    <row r="1400" spans="1:64" x14ac:dyDescent="0.35">
      <c r="A1400" s="3">
        <v>12500</v>
      </c>
      <c r="D1400" s="6">
        <v>105</v>
      </c>
      <c r="E1400" s="6"/>
      <c r="F1400" s="6">
        <f t="shared" si="251"/>
        <v>175</v>
      </c>
      <c r="G1400" s="7">
        <v>9</v>
      </c>
      <c r="H1400" s="79" cm="1">
        <f t="array" ref="H1400">INDEX(Archetypes!$F$8:$F$16,$G1400)</f>
        <v>312.60000000000002</v>
      </c>
      <c r="I1400" s="7">
        <f t="shared" si="252"/>
        <v>1</v>
      </c>
      <c r="J1400" s="27" cm="1">
        <f t="array" ref="J1400">INDEX(Archetypes!$G$8:$H$16,$G1400,($H$2+1))+$N$2</f>
        <v>27151</v>
      </c>
      <c r="K1400" s="41" cm="1">
        <f t="array" ref="K1400">INDEX(Archetypes!$J$8:$J$16,$G1400)</f>
        <v>3.1960000000000002</v>
      </c>
      <c r="L1400" s="24" cm="1">
        <f t="array" ref="L1400">INDEX(Archetypes!$I$8:$I$16,$G1400)</f>
        <v>98.868750000000006</v>
      </c>
      <c r="M1400" s="41">
        <f t="shared" si="279"/>
        <v>32.853999999999999</v>
      </c>
      <c r="N1400" s="84">
        <f t="shared" si="253"/>
        <v>0.3322991339528415</v>
      </c>
      <c r="O1400" s="41">
        <f t="shared" si="254"/>
        <v>32.853999999999999</v>
      </c>
      <c r="P1400" s="64">
        <f t="shared" si="292"/>
        <v>4.6934285714285711</v>
      </c>
      <c r="Q1400" s="80">
        <f t="shared" si="280"/>
        <v>4.6934285714285711</v>
      </c>
      <c r="R1400" s="80">
        <f t="shared" si="281"/>
        <v>0</v>
      </c>
      <c r="S1400" s="64">
        <f t="shared" si="282"/>
        <v>32.853999999999999</v>
      </c>
      <c r="T1400" s="64">
        <f t="shared" si="255"/>
        <v>0</v>
      </c>
      <c r="U1400" s="64">
        <f t="shared" si="283"/>
        <v>0</v>
      </c>
      <c r="V1400" s="80">
        <f t="shared" si="284"/>
        <v>1</v>
      </c>
      <c r="W1400" s="80">
        <f t="shared" si="285"/>
        <v>0</v>
      </c>
      <c r="X1400" s="80">
        <f t="shared" si="286"/>
        <v>0</v>
      </c>
      <c r="Y1400" s="4">
        <f t="shared" si="256"/>
        <v>13.01</v>
      </c>
      <c r="Z1400" s="4">
        <f t="shared" si="257"/>
        <v>4.0707133917396741</v>
      </c>
      <c r="AA1400" s="64">
        <f t="shared" si="287"/>
        <v>3911.1390000000001</v>
      </c>
      <c r="AB1400" s="81">
        <f t="shared" si="288"/>
        <v>508.83918389999997</v>
      </c>
      <c r="AC1400">
        <f t="shared" si="289"/>
        <v>0.99999998048000027</v>
      </c>
      <c r="AD1400" s="49">
        <f t="shared" si="258"/>
        <v>2035.3567355999999</v>
      </c>
      <c r="AE1400" s="3">
        <f t="shared" si="259"/>
        <v>50000</v>
      </c>
      <c r="AF1400" s="3">
        <f t="shared" si="260"/>
        <v>100000</v>
      </c>
      <c r="AG1400" s="2">
        <f t="shared" si="261"/>
        <v>0</v>
      </c>
      <c r="AH1400" s="49">
        <f t="shared" si="262"/>
        <v>0</v>
      </c>
      <c r="AI1400" s="49">
        <f t="shared" si="263"/>
        <v>5274.6257099141794</v>
      </c>
      <c r="AJ1400" s="27" cm="1">
        <f t="array" ref="AJ1400">INDEX(Archetypes!Q$8:Q$16,$G1400)</f>
        <v>1022</v>
      </c>
      <c r="AK1400" s="27" cm="1">
        <f t="array" ref="AK1400">INDEX(Archetypes!R$8:R$16,$G1400)</f>
        <v>1039</v>
      </c>
      <c r="AL1400" s="27" cm="1">
        <f t="array" ref="AL1400">INDEX(Archetypes!S$8:S$16,$G1400)</f>
        <v>1139</v>
      </c>
      <c r="AM1400" s="5">
        <f t="shared" si="290"/>
        <v>1039</v>
      </c>
      <c r="AN1400" s="5">
        <f t="shared" si="264"/>
        <v>4156</v>
      </c>
      <c r="AO1400" s="49">
        <f t="shared" si="265"/>
        <v>38616.982445514179</v>
      </c>
      <c r="AP1400" s="61" cm="1">
        <f t="array" ref="AP1400">INDEX(Archetypes!$K$8:$N$16,$G1400,$I$2+1+2*$H$2)</f>
        <v>20920</v>
      </c>
      <c r="AQ1400" s="41" cm="1">
        <f t="array" ref="AQ1400">INDEX(Archetypes!$O$8:$P$16,$G1400,$AB$2)</f>
        <v>50</v>
      </c>
      <c r="AR1400" s="4">
        <f t="shared" si="266"/>
        <v>12.348800000000001</v>
      </c>
      <c r="AS1400" s="5">
        <f t="shared" si="267"/>
        <v>1543.6</v>
      </c>
      <c r="AT1400" s="8">
        <f t="shared" si="268"/>
        <v>1135</v>
      </c>
      <c r="AU1400">
        <f t="shared" si="269"/>
        <v>1.0000000000000002</v>
      </c>
      <c r="AV1400" s="49">
        <f t="shared" si="270"/>
        <v>6174.4</v>
      </c>
      <c r="AW1400" s="49">
        <f t="shared" si="271"/>
        <v>0</v>
      </c>
      <c r="AX1400" s="61">
        <f t="shared" si="272"/>
        <v>4064.1291242092234</v>
      </c>
      <c r="AY1400" s="27" cm="1">
        <f t="array" ref="AY1400">INDEX(Archetypes!T$8:T$16,$G1400)</f>
        <v>1012</v>
      </c>
      <c r="AZ1400" s="27" cm="1">
        <f t="array" ref="AZ1400">INDEX(Archetypes!U$8:U$16,$G1400)</f>
        <v>1497</v>
      </c>
      <c r="BA1400" s="27" cm="1">
        <f t="array" ref="BA1400">INDEX(Archetypes!V$8:V$16,$G1400)</f>
        <v>1668</v>
      </c>
      <c r="BB1400" s="5">
        <f t="shared" si="291"/>
        <v>1497</v>
      </c>
      <c r="BC1400" s="5">
        <f t="shared" si="273"/>
        <v>5988</v>
      </c>
      <c r="BD1400" s="60">
        <f t="shared" si="274"/>
        <v>37146.529124209221</v>
      </c>
      <c r="BE1400" s="28">
        <f t="shared" si="275"/>
        <v>-1470.4533213049581</v>
      </c>
      <c r="BF1400" s="75">
        <f t="shared" si="276"/>
        <v>3.2060388610800001</v>
      </c>
      <c r="BG1400" s="75">
        <f t="shared" si="277"/>
        <v>10.623599999999998</v>
      </c>
      <c r="BH1400" s="11">
        <f t="shared" si="293"/>
        <v>23535.045272881005</v>
      </c>
      <c r="BI1400" s="95">
        <f t="shared" si="294"/>
        <v>4</v>
      </c>
      <c r="BJ1400" t="b">
        <f t="shared" si="295"/>
        <v>0</v>
      </c>
      <c r="BK1400" s="43">
        <v>-12137.252826167227</v>
      </c>
      <c r="BL1400" s="37">
        <f t="shared" si="278"/>
        <v>10666.799504862269</v>
      </c>
    </row>
    <row r="1401" spans="1:64" x14ac:dyDescent="0.35">
      <c r="A1401" s="3">
        <v>12500</v>
      </c>
      <c r="D1401" s="6">
        <v>120</v>
      </c>
      <c r="E1401" s="6"/>
      <c r="F1401" s="6">
        <f t="shared" si="251"/>
        <v>200</v>
      </c>
      <c r="G1401" s="7">
        <v>5</v>
      </c>
      <c r="H1401" s="79" cm="1">
        <f t="array" ref="H1401">INDEX(Archetypes!$F$8:$F$16,$G1401)</f>
        <v>213.7</v>
      </c>
      <c r="I1401" s="7">
        <f t="shared" si="252"/>
        <v>1</v>
      </c>
      <c r="J1401" s="27" cm="1">
        <f t="array" ref="J1401">INDEX(Archetypes!$G$8:$H$16,$G1401,($H$2+1))+$N$2</f>
        <v>16092</v>
      </c>
      <c r="K1401" s="41" cm="1">
        <f t="array" ref="K1401">INDEX(Archetypes!$J$8:$J$16,$G1401)</f>
        <v>3.3130000000000002</v>
      </c>
      <c r="L1401" s="24" cm="1">
        <f t="array" ref="L1401">INDEX(Archetypes!$I$8:$I$16,$G1401)</f>
        <v>65.243478260869566</v>
      </c>
      <c r="M1401" s="41">
        <f t="shared" si="279"/>
        <v>36.220999999999997</v>
      </c>
      <c r="N1401" s="84">
        <f t="shared" si="253"/>
        <v>0.55516660002665597</v>
      </c>
      <c r="O1401" s="41">
        <f t="shared" si="254"/>
        <v>36.220999999999997</v>
      </c>
      <c r="P1401" s="64">
        <f t="shared" si="292"/>
        <v>5.1744285714285709</v>
      </c>
      <c r="Q1401" s="80">
        <f t="shared" si="280"/>
        <v>5.1744285714285709</v>
      </c>
      <c r="R1401" s="80">
        <f t="shared" si="281"/>
        <v>0</v>
      </c>
      <c r="S1401" s="64">
        <f t="shared" si="282"/>
        <v>36.220999999999997</v>
      </c>
      <c r="T1401" s="64">
        <f t="shared" si="255"/>
        <v>0</v>
      </c>
      <c r="U1401" s="64">
        <f t="shared" si="283"/>
        <v>0</v>
      </c>
      <c r="V1401" s="80">
        <f t="shared" si="284"/>
        <v>1</v>
      </c>
      <c r="W1401" s="80">
        <f t="shared" si="285"/>
        <v>0</v>
      </c>
      <c r="X1401" s="80">
        <f t="shared" si="286"/>
        <v>0</v>
      </c>
      <c r="Y1401" s="4">
        <f t="shared" si="256"/>
        <v>13.01</v>
      </c>
      <c r="Z1401" s="4">
        <f t="shared" si="257"/>
        <v>3.9269544219740413</v>
      </c>
      <c r="AA1401" s="64">
        <f t="shared" si="287"/>
        <v>3773.0149999999999</v>
      </c>
      <c r="AB1401" s="81">
        <f t="shared" si="288"/>
        <v>490.86925149999996</v>
      </c>
      <c r="AC1401">
        <f t="shared" si="289"/>
        <v>1.0000001044000109</v>
      </c>
      <c r="AD1401" s="49">
        <f t="shared" si="258"/>
        <v>1963.4770059999998</v>
      </c>
      <c r="AE1401" s="3">
        <f t="shared" si="259"/>
        <v>50000</v>
      </c>
      <c r="AF1401" s="3">
        <f t="shared" si="260"/>
        <v>100000</v>
      </c>
      <c r="AG1401" s="2">
        <f t="shared" si="261"/>
        <v>0</v>
      </c>
      <c r="AH1401" s="49">
        <f t="shared" si="262"/>
        <v>0</v>
      </c>
      <c r="AI1401" s="49">
        <f t="shared" si="263"/>
        <v>3126.1933970733662</v>
      </c>
      <c r="AJ1401" s="27" cm="1">
        <f t="array" ref="AJ1401">INDEX(Archetypes!Q$8:Q$16,$G1401)</f>
        <v>1022</v>
      </c>
      <c r="AK1401" s="27" cm="1">
        <f t="array" ref="AK1401">INDEX(Archetypes!R$8:R$16,$G1401)</f>
        <v>1039</v>
      </c>
      <c r="AL1401" s="27" cm="1">
        <f t="array" ref="AL1401">INDEX(Archetypes!S$8:S$16,$G1401)</f>
        <v>1139</v>
      </c>
      <c r="AM1401" s="5">
        <f t="shared" si="290"/>
        <v>1039</v>
      </c>
      <c r="AN1401" s="5">
        <f t="shared" si="264"/>
        <v>4156</v>
      </c>
      <c r="AO1401" s="49">
        <f t="shared" si="265"/>
        <v>25337.670403073367</v>
      </c>
      <c r="AP1401" s="61" cm="1">
        <f t="array" ref="AP1401">INDEX(Archetypes!$K$8:$N$16,$G1401,$I$2+1+2*$H$2)</f>
        <v>12073</v>
      </c>
      <c r="AQ1401" s="41" cm="1">
        <f t="array" ref="AQ1401">INDEX(Archetypes!$O$8:$P$16,$G1401,$AB$2)</f>
        <v>50</v>
      </c>
      <c r="AR1401" s="4">
        <f t="shared" si="266"/>
        <v>12.348800000000001</v>
      </c>
      <c r="AS1401" s="5">
        <f t="shared" si="267"/>
        <v>1543.6</v>
      </c>
      <c r="AT1401" s="8">
        <f t="shared" si="268"/>
        <v>1135</v>
      </c>
      <c r="AU1401">
        <f t="shared" si="269"/>
        <v>1.0000000000000002</v>
      </c>
      <c r="AV1401" s="49">
        <f t="shared" si="270"/>
        <v>6174.4</v>
      </c>
      <c r="AW1401" s="49">
        <f t="shared" si="271"/>
        <v>0</v>
      </c>
      <c r="AX1401" s="61">
        <f t="shared" si="272"/>
        <v>2345.4221279434969</v>
      </c>
      <c r="AY1401" s="27" cm="1">
        <f t="array" ref="AY1401">INDEX(Archetypes!T$8:T$16,$G1401)</f>
        <v>1012</v>
      </c>
      <c r="AZ1401" s="27" cm="1">
        <f t="array" ref="AZ1401">INDEX(Archetypes!U$8:U$16,$G1401)</f>
        <v>1497</v>
      </c>
      <c r="BA1401" s="27" cm="1">
        <f t="array" ref="BA1401">INDEX(Archetypes!V$8:V$16,$G1401)</f>
        <v>1668</v>
      </c>
      <c r="BB1401" s="5">
        <f t="shared" si="291"/>
        <v>1497</v>
      </c>
      <c r="BC1401" s="5">
        <f t="shared" si="273"/>
        <v>5988</v>
      </c>
      <c r="BD1401" s="60">
        <f t="shared" si="274"/>
        <v>26580.822127943498</v>
      </c>
      <c r="BE1401" s="28">
        <f t="shared" si="275"/>
        <v>1243.1517248701311</v>
      </c>
      <c r="BF1401" s="75">
        <f t="shared" si="276"/>
        <v>3.0928158558000001</v>
      </c>
      <c r="BG1401" s="75">
        <f t="shared" si="277"/>
        <v>10.623599999999998</v>
      </c>
      <c r="BH1401" s="11">
        <f t="shared" si="293"/>
        <v>25337.670403073367</v>
      </c>
      <c r="BI1401" s="95">
        <f t="shared" si="294"/>
        <v>5</v>
      </c>
      <c r="BJ1401" t="b">
        <f t="shared" si="295"/>
        <v>1</v>
      </c>
      <c r="BK1401" s="43">
        <v>-2387.708132509797</v>
      </c>
      <c r="BL1401" s="37">
        <f t="shared" si="278"/>
        <v>3630.8598573799281</v>
      </c>
    </row>
    <row r="1402" spans="1:64" x14ac:dyDescent="0.35">
      <c r="A1402" s="3">
        <v>12500</v>
      </c>
      <c r="D1402" s="6">
        <v>120</v>
      </c>
      <c r="E1402" s="6"/>
      <c r="F1402" s="6">
        <f t="shared" si="251"/>
        <v>200</v>
      </c>
      <c r="G1402" s="7">
        <v>6</v>
      </c>
      <c r="H1402" s="79" cm="1">
        <f t="array" ref="H1402">INDEX(Archetypes!$F$8:$F$16,$G1402)</f>
        <v>239.1</v>
      </c>
      <c r="I1402" s="7">
        <f t="shared" si="252"/>
        <v>1</v>
      </c>
      <c r="J1402" s="27" cm="1">
        <f t="array" ref="J1402">INDEX(Archetypes!$G$8:$H$16,$G1402,($H$2+1))+$N$2</f>
        <v>18581</v>
      </c>
      <c r="K1402" s="41" cm="1">
        <f t="array" ref="K1402">INDEX(Archetypes!$J$8:$J$16,$G1402)</f>
        <v>3.327</v>
      </c>
      <c r="L1402" s="24" cm="1">
        <f t="array" ref="L1402">INDEX(Archetypes!$I$8:$I$16,$G1402)</f>
        <v>72.380645161290317</v>
      </c>
      <c r="M1402" s="41">
        <f t="shared" si="279"/>
        <v>36.069000000000003</v>
      </c>
      <c r="N1402" s="84">
        <f t="shared" si="253"/>
        <v>0.49832382565291033</v>
      </c>
      <c r="O1402" s="41">
        <f t="shared" si="254"/>
        <v>36.069000000000003</v>
      </c>
      <c r="P1402" s="64">
        <f t="shared" si="292"/>
        <v>5.1527142857142865</v>
      </c>
      <c r="Q1402" s="80">
        <f t="shared" si="280"/>
        <v>5.1527142857142865</v>
      </c>
      <c r="R1402" s="80">
        <f t="shared" si="281"/>
        <v>0</v>
      </c>
      <c r="S1402" s="64">
        <f t="shared" si="282"/>
        <v>36.069000000000003</v>
      </c>
      <c r="T1402" s="64">
        <f t="shared" si="255"/>
        <v>0</v>
      </c>
      <c r="U1402" s="64">
        <f t="shared" si="283"/>
        <v>0</v>
      </c>
      <c r="V1402" s="80">
        <f t="shared" si="284"/>
        <v>1</v>
      </c>
      <c r="W1402" s="80">
        <f t="shared" si="285"/>
        <v>0</v>
      </c>
      <c r="X1402" s="80">
        <f t="shared" si="286"/>
        <v>0</v>
      </c>
      <c r="Y1402" s="4">
        <f t="shared" si="256"/>
        <v>13.01</v>
      </c>
      <c r="Z1402" s="4">
        <f t="shared" si="257"/>
        <v>3.910429816651638</v>
      </c>
      <c r="AA1402" s="64">
        <f t="shared" si="287"/>
        <v>3757.1390000000001</v>
      </c>
      <c r="AB1402" s="81">
        <f t="shared" si="288"/>
        <v>488.80378389999998</v>
      </c>
      <c r="AC1402">
        <f t="shared" si="289"/>
        <v>0.99999988376001359</v>
      </c>
      <c r="AD1402" s="49">
        <f t="shared" si="258"/>
        <v>1955.2151355999999</v>
      </c>
      <c r="AE1402" s="3">
        <f t="shared" si="259"/>
        <v>50000</v>
      </c>
      <c r="AF1402" s="3">
        <f t="shared" si="260"/>
        <v>100000</v>
      </c>
      <c r="AG1402" s="2">
        <f t="shared" si="261"/>
        <v>0</v>
      </c>
      <c r="AH1402" s="49">
        <f t="shared" si="262"/>
        <v>0</v>
      </c>
      <c r="AI1402" s="49">
        <f t="shared" si="263"/>
        <v>3609.7315132376475</v>
      </c>
      <c r="AJ1402" s="27" cm="1">
        <f t="array" ref="AJ1402">INDEX(Archetypes!Q$8:Q$16,$G1402)</f>
        <v>1022</v>
      </c>
      <c r="AK1402" s="27" cm="1">
        <f t="array" ref="AK1402">INDEX(Archetypes!R$8:R$16,$G1402)</f>
        <v>1039</v>
      </c>
      <c r="AL1402" s="27" cm="1">
        <f t="array" ref="AL1402">INDEX(Archetypes!S$8:S$16,$G1402)</f>
        <v>1139</v>
      </c>
      <c r="AM1402" s="5">
        <f t="shared" si="290"/>
        <v>1039</v>
      </c>
      <c r="AN1402" s="5">
        <f t="shared" si="264"/>
        <v>4156</v>
      </c>
      <c r="AO1402" s="49">
        <f t="shared" si="265"/>
        <v>28301.946648837646</v>
      </c>
      <c r="AP1402" s="61" cm="1">
        <f t="array" ref="AP1402">INDEX(Archetypes!$K$8:$N$16,$G1402,$I$2+1+2*$H$2)</f>
        <v>14065</v>
      </c>
      <c r="AQ1402" s="41" cm="1">
        <f t="array" ref="AQ1402">INDEX(Archetypes!$O$8:$P$16,$G1402,$AB$2)</f>
        <v>50</v>
      </c>
      <c r="AR1402" s="4">
        <f t="shared" si="266"/>
        <v>12.348800000000001</v>
      </c>
      <c r="AS1402" s="5">
        <f t="shared" si="267"/>
        <v>1543.6</v>
      </c>
      <c r="AT1402" s="8">
        <f t="shared" si="268"/>
        <v>1135</v>
      </c>
      <c r="AU1402">
        <f t="shared" si="269"/>
        <v>1.0000000000000002</v>
      </c>
      <c r="AV1402" s="49">
        <f t="shared" si="270"/>
        <v>6174.4</v>
      </c>
      <c r="AW1402" s="49">
        <f t="shared" si="271"/>
        <v>0</v>
      </c>
      <c r="AX1402" s="61">
        <f t="shared" si="272"/>
        <v>2732.408036902616</v>
      </c>
      <c r="AY1402" s="27" cm="1">
        <f t="array" ref="AY1402">INDEX(Archetypes!T$8:T$16,$G1402)</f>
        <v>1012</v>
      </c>
      <c r="AZ1402" s="27" cm="1">
        <f t="array" ref="AZ1402">INDEX(Archetypes!U$8:U$16,$G1402)</f>
        <v>1497</v>
      </c>
      <c r="BA1402" s="27" cm="1">
        <f t="array" ref="BA1402">INDEX(Archetypes!V$8:V$16,$G1402)</f>
        <v>1668</v>
      </c>
      <c r="BB1402" s="5">
        <f t="shared" si="291"/>
        <v>1497</v>
      </c>
      <c r="BC1402" s="5">
        <f t="shared" si="273"/>
        <v>5988</v>
      </c>
      <c r="BD1402" s="60">
        <f t="shared" si="274"/>
        <v>28959.808036902617</v>
      </c>
      <c r="BE1402" s="28">
        <f t="shared" si="275"/>
        <v>657.86138806497183</v>
      </c>
      <c r="BF1402" s="75">
        <f t="shared" si="276"/>
        <v>3.0798019810800001</v>
      </c>
      <c r="BG1402" s="75">
        <f t="shared" si="277"/>
        <v>10.623599999999998</v>
      </c>
      <c r="BH1402" s="11">
        <f t="shared" si="293"/>
        <v>25337.670403073367</v>
      </c>
      <c r="BI1402" s="95">
        <f t="shared" si="294"/>
        <v>5</v>
      </c>
      <c r="BJ1402" t="b">
        <f t="shared" si="295"/>
        <v>0</v>
      </c>
      <c r="BK1402" s="43">
        <v>-4533.2714137695293</v>
      </c>
      <c r="BL1402" s="37">
        <f t="shared" si="278"/>
        <v>5191.1328018345012</v>
      </c>
    </row>
    <row r="1403" spans="1:64" x14ac:dyDescent="0.35">
      <c r="A1403" s="3">
        <v>12500</v>
      </c>
      <c r="D1403" s="6">
        <v>120</v>
      </c>
      <c r="E1403" s="6"/>
      <c r="F1403" s="6">
        <f t="shared" si="251"/>
        <v>200</v>
      </c>
      <c r="G1403" s="7">
        <v>7</v>
      </c>
      <c r="H1403" s="79" cm="1">
        <f t="array" ref="H1403">INDEX(Archetypes!$F$8:$F$16,$G1403)</f>
        <v>262.60000000000002</v>
      </c>
      <c r="I1403" s="7">
        <f t="shared" si="252"/>
        <v>1</v>
      </c>
      <c r="J1403" s="27" cm="1">
        <f t="array" ref="J1403">INDEX(Archetypes!$G$8:$H$16,$G1403,($H$2+1))+$N$2</f>
        <v>22881</v>
      </c>
      <c r="K1403" s="41" cm="1">
        <f t="array" ref="K1403">INDEX(Archetypes!$J$8:$J$16,$G1403)</f>
        <v>3.2349999999999999</v>
      </c>
      <c r="L1403" s="24" cm="1">
        <f t="array" ref="L1403">INDEX(Archetypes!$I$8:$I$16,$G1403)</f>
        <v>81.644444444444446</v>
      </c>
      <c r="M1403" s="41">
        <f t="shared" si="279"/>
        <v>37.094000000000001</v>
      </c>
      <c r="N1403" s="84">
        <f t="shared" si="253"/>
        <v>0.45433587370713119</v>
      </c>
      <c r="O1403" s="41">
        <f t="shared" si="254"/>
        <v>37.094000000000001</v>
      </c>
      <c r="P1403" s="64">
        <f t="shared" si="292"/>
        <v>5.2991428571428569</v>
      </c>
      <c r="Q1403" s="80">
        <f t="shared" si="280"/>
        <v>5.2991428571428569</v>
      </c>
      <c r="R1403" s="80">
        <f t="shared" si="281"/>
        <v>0</v>
      </c>
      <c r="S1403" s="64">
        <f t="shared" si="282"/>
        <v>37.094000000000001</v>
      </c>
      <c r="T1403" s="64">
        <f t="shared" si="255"/>
        <v>0</v>
      </c>
      <c r="U1403" s="64">
        <f t="shared" si="283"/>
        <v>0</v>
      </c>
      <c r="V1403" s="80">
        <f t="shared" si="284"/>
        <v>1</v>
      </c>
      <c r="W1403" s="80">
        <f t="shared" si="285"/>
        <v>0</v>
      </c>
      <c r="X1403" s="80">
        <f t="shared" si="286"/>
        <v>0</v>
      </c>
      <c r="Y1403" s="4">
        <f t="shared" si="256"/>
        <v>13.01</v>
      </c>
      <c r="Z1403" s="4">
        <f t="shared" si="257"/>
        <v>4.0216383307573418</v>
      </c>
      <c r="AA1403" s="64">
        <f t="shared" si="287"/>
        <v>3863.9879999999998</v>
      </c>
      <c r="AB1403" s="81">
        <f t="shared" si="288"/>
        <v>502.7048388</v>
      </c>
      <c r="AC1403">
        <f t="shared" si="289"/>
        <v>0.99999990560000895</v>
      </c>
      <c r="AD1403" s="49">
        <f t="shared" si="258"/>
        <v>2010.8193552</v>
      </c>
      <c r="AE1403" s="3">
        <f t="shared" si="259"/>
        <v>50000</v>
      </c>
      <c r="AF1403" s="3">
        <f t="shared" si="260"/>
        <v>100000</v>
      </c>
      <c r="AG1403" s="2">
        <f t="shared" si="261"/>
        <v>0</v>
      </c>
      <c r="AH1403" s="49">
        <f t="shared" si="262"/>
        <v>0</v>
      </c>
      <c r="AI1403" s="49">
        <f t="shared" si="263"/>
        <v>4445.0926620951841</v>
      </c>
      <c r="AJ1403" s="27" cm="1">
        <f t="array" ref="AJ1403">INDEX(Archetypes!Q$8:Q$16,$G1403)</f>
        <v>1022</v>
      </c>
      <c r="AK1403" s="27" cm="1">
        <f t="array" ref="AK1403">INDEX(Archetypes!R$8:R$16,$G1403)</f>
        <v>1039</v>
      </c>
      <c r="AL1403" s="27" cm="1">
        <f t="array" ref="AL1403">INDEX(Archetypes!S$8:S$16,$G1403)</f>
        <v>1139</v>
      </c>
      <c r="AM1403" s="5">
        <f t="shared" si="290"/>
        <v>1039</v>
      </c>
      <c r="AN1403" s="5">
        <f t="shared" si="264"/>
        <v>4156</v>
      </c>
      <c r="AO1403" s="49">
        <f t="shared" si="265"/>
        <v>33492.912017295181</v>
      </c>
      <c r="AP1403" s="61" cm="1">
        <f t="array" ref="AP1403">INDEX(Archetypes!$K$8:$N$16,$G1403,$I$2+1+2*$H$2)</f>
        <v>17505</v>
      </c>
      <c r="AQ1403" s="41" cm="1">
        <f t="array" ref="AQ1403">INDEX(Archetypes!$O$8:$P$16,$G1403,$AB$2)</f>
        <v>50</v>
      </c>
      <c r="AR1403" s="4">
        <f t="shared" si="266"/>
        <v>12.348800000000001</v>
      </c>
      <c r="AS1403" s="5">
        <f t="shared" si="267"/>
        <v>1543.6</v>
      </c>
      <c r="AT1403" s="8">
        <f t="shared" si="268"/>
        <v>1135</v>
      </c>
      <c r="AU1403">
        <f t="shared" si="269"/>
        <v>1.0000000000000002</v>
      </c>
      <c r="AV1403" s="49">
        <f t="shared" si="270"/>
        <v>6174.4</v>
      </c>
      <c r="AW1403" s="49">
        <f t="shared" si="271"/>
        <v>0</v>
      </c>
      <c r="AX1403" s="61">
        <f t="shared" si="272"/>
        <v>3400.6969559886452</v>
      </c>
      <c r="AY1403" s="27" cm="1">
        <f t="array" ref="AY1403">INDEX(Archetypes!T$8:T$16,$G1403)</f>
        <v>1012</v>
      </c>
      <c r="AZ1403" s="27" cm="1">
        <f t="array" ref="AZ1403">INDEX(Archetypes!U$8:U$16,$G1403)</f>
        <v>1497</v>
      </c>
      <c r="BA1403" s="27" cm="1">
        <f t="array" ref="BA1403">INDEX(Archetypes!V$8:V$16,$G1403)</f>
        <v>1668</v>
      </c>
      <c r="BB1403" s="5">
        <f t="shared" si="291"/>
        <v>1497</v>
      </c>
      <c r="BC1403" s="5">
        <f t="shared" si="273"/>
        <v>5988</v>
      </c>
      <c r="BD1403" s="60">
        <f t="shared" si="274"/>
        <v>33068.096955988643</v>
      </c>
      <c r="BE1403" s="28">
        <f t="shared" si="275"/>
        <v>-424.81506130653725</v>
      </c>
      <c r="BF1403" s="75">
        <f t="shared" si="276"/>
        <v>3.1673882433599996</v>
      </c>
      <c r="BG1403" s="75">
        <f t="shared" si="277"/>
        <v>10.623599999999998</v>
      </c>
      <c r="BH1403" s="11">
        <f t="shared" si="293"/>
        <v>25337.670403073367</v>
      </c>
      <c r="BI1403" s="95">
        <f t="shared" si="294"/>
        <v>5</v>
      </c>
      <c r="BJ1403" t="b">
        <f t="shared" si="295"/>
        <v>0</v>
      </c>
      <c r="BK1403" s="43">
        <v>-8379.987121025988</v>
      </c>
      <c r="BL1403" s="37">
        <f t="shared" si="278"/>
        <v>7955.1720597194508</v>
      </c>
    </row>
    <row r="1404" spans="1:64" x14ac:dyDescent="0.35">
      <c r="A1404" s="3">
        <v>12500</v>
      </c>
      <c r="D1404" s="6">
        <v>120</v>
      </c>
      <c r="E1404" s="6"/>
      <c r="F1404" s="6">
        <f t="shared" si="251"/>
        <v>200</v>
      </c>
      <c r="G1404" s="7">
        <v>8</v>
      </c>
      <c r="H1404" s="79" cm="1">
        <f t="array" ref="H1404">INDEX(Archetypes!$F$8:$F$16,$G1404)</f>
        <v>285.8</v>
      </c>
      <c r="I1404" s="7">
        <f t="shared" si="252"/>
        <v>1</v>
      </c>
      <c r="J1404" s="27" cm="1">
        <f t="array" ref="J1404">INDEX(Archetypes!$G$8:$H$16,$G1404,($H$2+1))+$N$2</f>
        <v>26124</v>
      </c>
      <c r="K1404" s="41" cm="1">
        <f t="array" ref="K1404">INDEX(Archetypes!$J$8:$J$16,$G1404)</f>
        <v>3.2210000000000001</v>
      </c>
      <c r="L1404" s="24" cm="1">
        <f t="array" ref="L1404">INDEX(Archetypes!$I$8:$I$16,$G1404)</f>
        <v>90.076000000000008</v>
      </c>
      <c r="M1404" s="41">
        <f t="shared" si="279"/>
        <v>37.256</v>
      </c>
      <c r="N1404" s="84">
        <f t="shared" si="253"/>
        <v>0.41360628802344684</v>
      </c>
      <c r="O1404" s="41">
        <f t="shared" si="254"/>
        <v>37.256</v>
      </c>
      <c r="P1404" s="64">
        <f t="shared" si="292"/>
        <v>5.3222857142857141</v>
      </c>
      <c r="Q1404" s="80">
        <f t="shared" si="280"/>
        <v>5.3222857142857141</v>
      </c>
      <c r="R1404" s="80">
        <f t="shared" si="281"/>
        <v>0</v>
      </c>
      <c r="S1404" s="64">
        <f t="shared" si="282"/>
        <v>37.256</v>
      </c>
      <c r="T1404" s="64">
        <f t="shared" si="255"/>
        <v>0</v>
      </c>
      <c r="U1404" s="64">
        <f t="shared" si="283"/>
        <v>0</v>
      </c>
      <c r="V1404" s="80">
        <f t="shared" si="284"/>
        <v>1</v>
      </c>
      <c r="W1404" s="80">
        <f t="shared" si="285"/>
        <v>0</v>
      </c>
      <c r="X1404" s="80">
        <f t="shared" si="286"/>
        <v>0</v>
      </c>
      <c r="Y1404" s="4">
        <f t="shared" si="256"/>
        <v>13.01</v>
      </c>
      <c r="Z1404" s="4">
        <f t="shared" si="257"/>
        <v>4.0391182862465067</v>
      </c>
      <c r="AA1404" s="64">
        <f t="shared" si="287"/>
        <v>3880.7820000000002</v>
      </c>
      <c r="AB1404" s="81">
        <f t="shared" si="288"/>
        <v>504.88973820000001</v>
      </c>
      <c r="AC1404">
        <f t="shared" si="289"/>
        <v>1.0000000942400087</v>
      </c>
      <c r="AD1404" s="49">
        <f t="shared" si="258"/>
        <v>2019.5589528</v>
      </c>
      <c r="AE1404" s="3">
        <f t="shared" si="259"/>
        <v>50000</v>
      </c>
      <c r="AF1404" s="3">
        <f t="shared" si="260"/>
        <v>100000</v>
      </c>
      <c r="AG1404" s="2">
        <f t="shared" si="261"/>
        <v>0</v>
      </c>
      <c r="AH1404" s="49">
        <f t="shared" si="262"/>
        <v>0</v>
      </c>
      <c r="AI1404" s="49">
        <f t="shared" si="263"/>
        <v>5075.110384361461</v>
      </c>
      <c r="AJ1404" s="27" cm="1">
        <f t="array" ref="AJ1404">INDEX(Archetypes!Q$8:Q$16,$G1404)</f>
        <v>1022</v>
      </c>
      <c r="AK1404" s="27" cm="1">
        <f t="array" ref="AK1404">INDEX(Archetypes!R$8:R$16,$G1404)</f>
        <v>1039</v>
      </c>
      <c r="AL1404" s="27" cm="1">
        <f t="array" ref="AL1404">INDEX(Archetypes!S$8:S$16,$G1404)</f>
        <v>1139</v>
      </c>
      <c r="AM1404" s="5">
        <f t="shared" si="290"/>
        <v>1039</v>
      </c>
      <c r="AN1404" s="5">
        <f t="shared" si="264"/>
        <v>4156</v>
      </c>
      <c r="AO1404" s="49">
        <f t="shared" si="265"/>
        <v>37374.66933716146</v>
      </c>
      <c r="AP1404" s="61" cm="1">
        <f t="array" ref="AP1404">INDEX(Archetypes!$K$8:$N$16,$G1404,$I$2+1+2*$H$2)</f>
        <v>20099</v>
      </c>
      <c r="AQ1404" s="41" cm="1">
        <f t="array" ref="AQ1404">INDEX(Archetypes!$O$8:$P$16,$G1404,$AB$2)</f>
        <v>50</v>
      </c>
      <c r="AR1404" s="4">
        <f t="shared" si="266"/>
        <v>12.348800000000001</v>
      </c>
      <c r="AS1404" s="5">
        <f t="shared" si="267"/>
        <v>1543.6</v>
      </c>
      <c r="AT1404" s="8">
        <f t="shared" si="268"/>
        <v>1135</v>
      </c>
      <c r="AU1404">
        <f t="shared" si="269"/>
        <v>1.0000000000000002</v>
      </c>
      <c r="AV1404" s="49">
        <f t="shared" si="270"/>
        <v>6174.4</v>
      </c>
      <c r="AW1404" s="49">
        <f t="shared" si="271"/>
        <v>0</v>
      </c>
      <c r="AX1404" s="61">
        <f t="shared" si="272"/>
        <v>3904.6334257878193</v>
      </c>
      <c r="AY1404" s="27" cm="1">
        <f t="array" ref="AY1404">INDEX(Archetypes!T$8:T$16,$G1404)</f>
        <v>1012</v>
      </c>
      <c r="AZ1404" s="27" cm="1">
        <f t="array" ref="AZ1404">INDEX(Archetypes!U$8:U$16,$G1404)</f>
        <v>1497</v>
      </c>
      <c r="BA1404" s="27" cm="1">
        <f t="array" ref="BA1404">INDEX(Archetypes!V$8:V$16,$G1404)</f>
        <v>1668</v>
      </c>
      <c r="BB1404" s="5">
        <f t="shared" si="291"/>
        <v>1497</v>
      </c>
      <c r="BC1404" s="5">
        <f t="shared" si="273"/>
        <v>5988</v>
      </c>
      <c r="BD1404" s="60">
        <f t="shared" si="274"/>
        <v>36166.03342578782</v>
      </c>
      <c r="BE1404" s="28">
        <f t="shared" si="275"/>
        <v>-1208.6359113736398</v>
      </c>
      <c r="BF1404" s="75">
        <f t="shared" si="276"/>
        <v>3.1811546210400001</v>
      </c>
      <c r="BG1404" s="75">
        <f t="shared" si="277"/>
        <v>10.623599999999998</v>
      </c>
      <c r="BH1404" s="11">
        <f t="shared" si="293"/>
        <v>25337.670403073367</v>
      </c>
      <c r="BI1404" s="95">
        <f t="shared" si="294"/>
        <v>5</v>
      </c>
      <c r="BJ1404" t="b">
        <f t="shared" si="295"/>
        <v>0</v>
      </c>
      <c r="BK1404" s="43">
        <v>-11213.779291265251</v>
      </c>
      <c r="BL1404" s="37">
        <f t="shared" si="278"/>
        <v>10005.143379891611</v>
      </c>
    </row>
    <row r="1405" spans="1:64" x14ac:dyDescent="0.35">
      <c r="A1405" s="3">
        <v>12500</v>
      </c>
      <c r="D1405" s="6">
        <v>120</v>
      </c>
      <c r="E1405" s="6"/>
      <c r="F1405" s="6">
        <f t="shared" si="251"/>
        <v>200</v>
      </c>
      <c r="G1405" s="7">
        <v>9</v>
      </c>
      <c r="H1405" s="79" cm="1">
        <f t="array" ref="H1405">INDEX(Archetypes!$F$8:$F$16,$G1405)</f>
        <v>312.60000000000002</v>
      </c>
      <c r="I1405" s="7">
        <f t="shared" si="252"/>
        <v>1</v>
      </c>
      <c r="J1405" s="27" cm="1">
        <f t="array" ref="J1405">INDEX(Archetypes!$G$8:$H$16,$G1405,($H$2+1))+$N$2</f>
        <v>27151</v>
      </c>
      <c r="K1405" s="41" cm="1">
        <f t="array" ref="K1405">INDEX(Archetypes!$J$8:$J$16,$G1405)</f>
        <v>3.1960000000000002</v>
      </c>
      <c r="L1405" s="24" cm="1">
        <f t="array" ref="L1405">INDEX(Archetypes!$I$8:$I$16,$G1405)</f>
        <v>98.868750000000006</v>
      </c>
      <c r="M1405" s="41">
        <f t="shared" si="279"/>
        <v>37.546999999999997</v>
      </c>
      <c r="N1405" s="84">
        <f t="shared" si="253"/>
        <v>0.37976610405208922</v>
      </c>
      <c r="O1405" s="41">
        <f t="shared" si="254"/>
        <v>37.546999999999997</v>
      </c>
      <c r="P1405" s="64">
        <f t="shared" si="292"/>
        <v>5.3638571428571424</v>
      </c>
      <c r="Q1405" s="80">
        <f t="shared" si="280"/>
        <v>5.3638571428571424</v>
      </c>
      <c r="R1405" s="80">
        <f t="shared" si="281"/>
        <v>0</v>
      </c>
      <c r="S1405" s="64">
        <f t="shared" si="282"/>
        <v>37.546999999999997</v>
      </c>
      <c r="T1405" s="64">
        <f t="shared" si="255"/>
        <v>0</v>
      </c>
      <c r="U1405" s="64">
        <f t="shared" si="283"/>
        <v>0</v>
      </c>
      <c r="V1405" s="80">
        <f t="shared" si="284"/>
        <v>1</v>
      </c>
      <c r="W1405" s="80">
        <f t="shared" si="285"/>
        <v>0</v>
      </c>
      <c r="X1405" s="80">
        <f t="shared" si="286"/>
        <v>0</v>
      </c>
      <c r="Y1405" s="4">
        <f t="shared" si="256"/>
        <v>13.01</v>
      </c>
      <c r="Z1405" s="4">
        <f t="shared" si="257"/>
        <v>4.0707133917396741</v>
      </c>
      <c r="AA1405" s="64">
        <f t="shared" si="287"/>
        <v>3911.1390000000001</v>
      </c>
      <c r="AB1405" s="81">
        <f t="shared" si="288"/>
        <v>508.83918389999997</v>
      </c>
      <c r="AC1405">
        <f t="shared" si="289"/>
        <v>0.99999998048000027</v>
      </c>
      <c r="AD1405" s="49">
        <f t="shared" si="258"/>
        <v>2035.3567355999999</v>
      </c>
      <c r="AE1405" s="3">
        <f t="shared" si="259"/>
        <v>50000</v>
      </c>
      <c r="AF1405" s="3">
        <f t="shared" si="260"/>
        <v>100000</v>
      </c>
      <c r="AG1405" s="2">
        <f t="shared" si="261"/>
        <v>0</v>
      </c>
      <c r="AH1405" s="49">
        <f t="shared" si="262"/>
        <v>0</v>
      </c>
      <c r="AI1405" s="49">
        <f t="shared" si="263"/>
        <v>5274.6257099141794</v>
      </c>
      <c r="AJ1405" s="27" cm="1">
        <f t="array" ref="AJ1405">INDEX(Archetypes!Q$8:Q$16,$G1405)</f>
        <v>1022</v>
      </c>
      <c r="AK1405" s="27" cm="1">
        <f t="array" ref="AK1405">INDEX(Archetypes!R$8:R$16,$G1405)</f>
        <v>1039</v>
      </c>
      <c r="AL1405" s="27" cm="1">
        <f t="array" ref="AL1405">INDEX(Archetypes!S$8:S$16,$G1405)</f>
        <v>1139</v>
      </c>
      <c r="AM1405" s="5">
        <f t="shared" si="290"/>
        <v>1039</v>
      </c>
      <c r="AN1405" s="5">
        <f t="shared" si="264"/>
        <v>4156</v>
      </c>
      <c r="AO1405" s="49">
        <f t="shared" si="265"/>
        <v>38616.982445514179</v>
      </c>
      <c r="AP1405" s="61" cm="1">
        <f t="array" ref="AP1405">INDEX(Archetypes!$K$8:$N$16,$G1405,$I$2+1+2*$H$2)</f>
        <v>20920</v>
      </c>
      <c r="AQ1405" s="41" cm="1">
        <f t="array" ref="AQ1405">INDEX(Archetypes!$O$8:$P$16,$G1405,$AB$2)</f>
        <v>50</v>
      </c>
      <c r="AR1405" s="4">
        <f t="shared" si="266"/>
        <v>12.348800000000001</v>
      </c>
      <c r="AS1405" s="5">
        <f t="shared" si="267"/>
        <v>1543.6</v>
      </c>
      <c r="AT1405" s="8">
        <f t="shared" si="268"/>
        <v>1135</v>
      </c>
      <c r="AU1405">
        <f t="shared" si="269"/>
        <v>1.0000000000000002</v>
      </c>
      <c r="AV1405" s="49">
        <f t="shared" si="270"/>
        <v>6174.4</v>
      </c>
      <c r="AW1405" s="49">
        <f t="shared" si="271"/>
        <v>0</v>
      </c>
      <c r="AX1405" s="61">
        <f t="shared" si="272"/>
        <v>4064.1291242092234</v>
      </c>
      <c r="AY1405" s="27" cm="1">
        <f t="array" ref="AY1405">INDEX(Archetypes!T$8:T$16,$G1405)</f>
        <v>1012</v>
      </c>
      <c r="AZ1405" s="27" cm="1">
        <f t="array" ref="AZ1405">INDEX(Archetypes!U$8:U$16,$G1405)</f>
        <v>1497</v>
      </c>
      <c r="BA1405" s="27" cm="1">
        <f t="array" ref="BA1405">INDEX(Archetypes!V$8:V$16,$G1405)</f>
        <v>1668</v>
      </c>
      <c r="BB1405" s="5">
        <f t="shared" si="291"/>
        <v>1497</v>
      </c>
      <c r="BC1405" s="5">
        <f t="shared" si="273"/>
        <v>5988</v>
      </c>
      <c r="BD1405" s="60">
        <f t="shared" si="274"/>
        <v>37146.529124209221</v>
      </c>
      <c r="BE1405" s="28">
        <f t="shared" si="275"/>
        <v>-1470.4533213049581</v>
      </c>
      <c r="BF1405" s="75">
        <f t="shared" si="276"/>
        <v>3.2060388610800001</v>
      </c>
      <c r="BG1405" s="75">
        <f t="shared" si="277"/>
        <v>10.623599999999998</v>
      </c>
      <c r="BH1405" s="11">
        <f t="shared" si="293"/>
        <v>25337.670403073367</v>
      </c>
      <c r="BI1405" s="95">
        <f t="shared" si="294"/>
        <v>5</v>
      </c>
      <c r="BJ1405" t="b">
        <f t="shared" si="295"/>
        <v>0</v>
      </c>
      <c r="BK1405" s="43">
        <v>-12137.252826167227</v>
      </c>
      <c r="BL1405" s="37">
        <f t="shared" si="278"/>
        <v>10666.799504862269</v>
      </c>
    </row>
    <row r="1406" spans="1:64" x14ac:dyDescent="0.35">
      <c r="A1406" s="3">
        <v>12500</v>
      </c>
      <c r="D1406" s="6">
        <v>135</v>
      </c>
      <c r="E1406" s="6"/>
      <c r="F1406" s="6">
        <f t="shared" si="251"/>
        <v>225</v>
      </c>
      <c r="G1406" s="7">
        <v>6</v>
      </c>
      <c r="H1406" s="79" cm="1">
        <f t="array" ref="H1406">INDEX(Archetypes!$F$8:$F$16,$G1406)</f>
        <v>239.1</v>
      </c>
      <c r="I1406" s="7">
        <f t="shared" si="252"/>
        <v>1</v>
      </c>
      <c r="J1406" s="27" cm="1">
        <f t="array" ref="J1406">INDEX(Archetypes!$G$8:$H$16,$G1406,($H$2+1))+$N$2</f>
        <v>18581</v>
      </c>
      <c r="K1406" s="41" cm="1">
        <f t="array" ref="K1406">INDEX(Archetypes!$J$8:$J$16,$G1406)</f>
        <v>3.327</v>
      </c>
      <c r="L1406" s="24" cm="1">
        <f t="array" ref="L1406">INDEX(Archetypes!$I$8:$I$16,$G1406)</f>
        <v>72.380645161290317</v>
      </c>
      <c r="M1406" s="41">
        <f t="shared" si="279"/>
        <v>40.576999999999998</v>
      </c>
      <c r="N1406" s="84">
        <f t="shared" si="253"/>
        <v>0.5606056689544523</v>
      </c>
      <c r="O1406" s="41">
        <f t="shared" si="254"/>
        <v>40.576999999999998</v>
      </c>
      <c r="P1406" s="64">
        <f t="shared" si="292"/>
        <v>5.7967142857142857</v>
      </c>
      <c r="Q1406" s="80">
        <f t="shared" si="280"/>
        <v>5.7967142857142857</v>
      </c>
      <c r="R1406" s="80">
        <f t="shared" si="281"/>
        <v>0</v>
      </c>
      <c r="S1406" s="64">
        <f t="shared" si="282"/>
        <v>40.576999999999998</v>
      </c>
      <c r="T1406" s="64">
        <f t="shared" si="255"/>
        <v>0</v>
      </c>
      <c r="U1406" s="64">
        <f t="shared" si="283"/>
        <v>0</v>
      </c>
      <c r="V1406" s="80">
        <f t="shared" si="284"/>
        <v>1</v>
      </c>
      <c r="W1406" s="80">
        <f t="shared" si="285"/>
        <v>0</v>
      </c>
      <c r="X1406" s="80">
        <f t="shared" si="286"/>
        <v>0</v>
      </c>
      <c r="Y1406" s="4">
        <f t="shared" si="256"/>
        <v>13.01</v>
      </c>
      <c r="Z1406" s="4">
        <f t="shared" si="257"/>
        <v>3.910429816651638</v>
      </c>
      <c r="AA1406" s="64">
        <f t="shared" si="287"/>
        <v>3757.1390000000001</v>
      </c>
      <c r="AB1406" s="81">
        <f t="shared" si="288"/>
        <v>488.80378389999998</v>
      </c>
      <c r="AC1406">
        <f t="shared" si="289"/>
        <v>0.99999988376001359</v>
      </c>
      <c r="AD1406" s="49">
        <f t="shared" si="258"/>
        <v>1955.2151355999999</v>
      </c>
      <c r="AE1406" s="3">
        <f t="shared" si="259"/>
        <v>50000</v>
      </c>
      <c r="AF1406" s="3">
        <f t="shared" si="260"/>
        <v>100000</v>
      </c>
      <c r="AG1406" s="2">
        <f t="shared" si="261"/>
        <v>0</v>
      </c>
      <c r="AH1406" s="49">
        <f t="shared" si="262"/>
        <v>0</v>
      </c>
      <c r="AI1406" s="49">
        <f t="shared" si="263"/>
        <v>3609.7315132376475</v>
      </c>
      <c r="AJ1406" s="27" cm="1">
        <f t="array" ref="AJ1406">INDEX(Archetypes!Q$8:Q$16,$G1406)</f>
        <v>1022</v>
      </c>
      <c r="AK1406" s="27" cm="1">
        <f t="array" ref="AK1406">INDEX(Archetypes!R$8:R$16,$G1406)</f>
        <v>1039</v>
      </c>
      <c r="AL1406" s="27" cm="1">
        <f t="array" ref="AL1406">INDEX(Archetypes!S$8:S$16,$G1406)</f>
        <v>1139</v>
      </c>
      <c r="AM1406" s="5">
        <f t="shared" si="290"/>
        <v>1039</v>
      </c>
      <c r="AN1406" s="5">
        <f t="shared" si="264"/>
        <v>4156</v>
      </c>
      <c r="AO1406" s="49">
        <f t="shared" si="265"/>
        <v>28301.946648837646</v>
      </c>
      <c r="AP1406" s="61" cm="1">
        <f t="array" ref="AP1406">INDEX(Archetypes!$K$8:$N$16,$G1406,$I$2+1+2*$H$2)</f>
        <v>14065</v>
      </c>
      <c r="AQ1406" s="41" cm="1">
        <f t="array" ref="AQ1406">INDEX(Archetypes!$O$8:$P$16,$G1406,$AB$2)</f>
        <v>50</v>
      </c>
      <c r="AR1406" s="4">
        <f t="shared" si="266"/>
        <v>12.348800000000001</v>
      </c>
      <c r="AS1406" s="5">
        <f t="shared" si="267"/>
        <v>1543.6</v>
      </c>
      <c r="AT1406" s="8">
        <f t="shared" si="268"/>
        <v>1135</v>
      </c>
      <c r="AU1406">
        <f t="shared" si="269"/>
        <v>1.0000000000000002</v>
      </c>
      <c r="AV1406" s="49">
        <f t="shared" si="270"/>
        <v>6174.4</v>
      </c>
      <c r="AW1406" s="49">
        <f t="shared" si="271"/>
        <v>0</v>
      </c>
      <c r="AX1406" s="61">
        <f t="shared" si="272"/>
        <v>2732.408036902616</v>
      </c>
      <c r="AY1406" s="27" cm="1">
        <f t="array" ref="AY1406">INDEX(Archetypes!T$8:T$16,$G1406)</f>
        <v>1012</v>
      </c>
      <c r="AZ1406" s="27" cm="1">
        <f t="array" ref="AZ1406">INDEX(Archetypes!U$8:U$16,$G1406)</f>
        <v>1497</v>
      </c>
      <c r="BA1406" s="27" cm="1">
        <f t="array" ref="BA1406">INDEX(Archetypes!V$8:V$16,$G1406)</f>
        <v>1668</v>
      </c>
      <c r="BB1406" s="5">
        <f t="shared" si="291"/>
        <v>1497</v>
      </c>
      <c r="BC1406" s="5">
        <f t="shared" si="273"/>
        <v>5988</v>
      </c>
      <c r="BD1406" s="60">
        <f t="shared" si="274"/>
        <v>28959.808036902617</v>
      </c>
      <c r="BE1406" s="28">
        <f t="shared" si="275"/>
        <v>657.86138806497183</v>
      </c>
      <c r="BF1406" s="75">
        <f t="shared" si="276"/>
        <v>3.0798019810800001</v>
      </c>
      <c r="BG1406" s="75">
        <f t="shared" si="277"/>
        <v>10.623599999999998</v>
      </c>
      <c r="BH1406" s="11">
        <f t="shared" si="293"/>
        <v>28301.946648837646</v>
      </c>
      <c r="BI1406" s="95">
        <f t="shared" si="294"/>
        <v>6</v>
      </c>
      <c r="BJ1406" t="b">
        <f t="shared" si="295"/>
        <v>1</v>
      </c>
      <c r="BK1406" s="43">
        <v>-4533.2714137695293</v>
      </c>
      <c r="BL1406" s="37">
        <f t="shared" si="278"/>
        <v>5191.1328018345012</v>
      </c>
    </row>
    <row r="1407" spans="1:64" x14ac:dyDescent="0.35">
      <c r="A1407" s="3">
        <v>12500</v>
      </c>
      <c r="D1407" s="6">
        <v>135</v>
      </c>
      <c r="E1407" s="6"/>
      <c r="F1407" s="6">
        <f t="shared" si="251"/>
        <v>225</v>
      </c>
      <c r="G1407" s="7">
        <v>7</v>
      </c>
      <c r="H1407" s="79" cm="1">
        <f t="array" ref="H1407">INDEX(Archetypes!$F$8:$F$16,$G1407)</f>
        <v>262.60000000000002</v>
      </c>
      <c r="I1407" s="7">
        <f t="shared" si="252"/>
        <v>1</v>
      </c>
      <c r="J1407" s="27" cm="1">
        <f t="array" ref="J1407">INDEX(Archetypes!$G$8:$H$16,$G1407,($H$2+1))+$N$2</f>
        <v>22881</v>
      </c>
      <c r="K1407" s="41" cm="1">
        <f t="array" ref="K1407">INDEX(Archetypes!$J$8:$J$16,$G1407)</f>
        <v>3.2349999999999999</v>
      </c>
      <c r="L1407" s="24" cm="1">
        <f t="array" ref="L1407">INDEX(Archetypes!$I$8:$I$16,$G1407)</f>
        <v>81.644444444444446</v>
      </c>
      <c r="M1407" s="41">
        <f t="shared" si="279"/>
        <v>41.731000000000002</v>
      </c>
      <c r="N1407" s="84">
        <f t="shared" si="253"/>
        <v>0.51113091997822535</v>
      </c>
      <c r="O1407" s="41">
        <f t="shared" si="254"/>
        <v>41.731000000000002</v>
      </c>
      <c r="P1407" s="64">
        <f t="shared" si="292"/>
        <v>5.9615714285714292</v>
      </c>
      <c r="Q1407" s="80">
        <f t="shared" si="280"/>
        <v>5.9615714285714292</v>
      </c>
      <c r="R1407" s="80">
        <f t="shared" si="281"/>
        <v>0</v>
      </c>
      <c r="S1407" s="64">
        <f t="shared" si="282"/>
        <v>41.731000000000002</v>
      </c>
      <c r="T1407" s="64">
        <f t="shared" si="255"/>
        <v>0</v>
      </c>
      <c r="U1407" s="64">
        <f t="shared" si="283"/>
        <v>0</v>
      </c>
      <c r="V1407" s="80">
        <f t="shared" si="284"/>
        <v>1</v>
      </c>
      <c r="W1407" s="80">
        <f t="shared" si="285"/>
        <v>0</v>
      </c>
      <c r="X1407" s="80">
        <f t="shared" si="286"/>
        <v>0</v>
      </c>
      <c r="Y1407" s="4">
        <f t="shared" si="256"/>
        <v>13.01</v>
      </c>
      <c r="Z1407" s="4">
        <f t="shared" si="257"/>
        <v>4.0216383307573418</v>
      </c>
      <c r="AA1407" s="64">
        <f t="shared" si="287"/>
        <v>3863.9879999999998</v>
      </c>
      <c r="AB1407" s="81">
        <f t="shared" si="288"/>
        <v>502.7048388</v>
      </c>
      <c r="AC1407">
        <f t="shared" si="289"/>
        <v>0.99999990560000895</v>
      </c>
      <c r="AD1407" s="49">
        <f t="shared" si="258"/>
        <v>2010.8193552</v>
      </c>
      <c r="AE1407" s="3">
        <f t="shared" si="259"/>
        <v>50000</v>
      </c>
      <c r="AF1407" s="3">
        <f t="shared" si="260"/>
        <v>100000</v>
      </c>
      <c r="AG1407" s="2">
        <f t="shared" si="261"/>
        <v>0</v>
      </c>
      <c r="AH1407" s="49">
        <f t="shared" si="262"/>
        <v>0</v>
      </c>
      <c r="AI1407" s="49">
        <f t="shared" si="263"/>
        <v>4445.0926620951841</v>
      </c>
      <c r="AJ1407" s="27" cm="1">
        <f t="array" ref="AJ1407">INDEX(Archetypes!Q$8:Q$16,$G1407)</f>
        <v>1022</v>
      </c>
      <c r="AK1407" s="27" cm="1">
        <f t="array" ref="AK1407">INDEX(Archetypes!R$8:R$16,$G1407)</f>
        <v>1039</v>
      </c>
      <c r="AL1407" s="27" cm="1">
        <f t="array" ref="AL1407">INDEX(Archetypes!S$8:S$16,$G1407)</f>
        <v>1139</v>
      </c>
      <c r="AM1407" s="5">
        <f t="shared" si="290"/>
        <v>1039</v>
      </c>
      <c r="AN1407" s="5">
        <f t="shared" si="264"/>
        <v>4156</v>
      </c>
      <c r="AO1407" s="49">
        <f t="shared" si="265"/>
        <v>33492.912017295181</v>
      </c>
      <c r="AP1407" s="61" cm="1">
        <f t="array" ref="AP1407">INDEX(Archetypes!$K$8:$N$16,$G1407,$I$2+1+2*$H$2)</f>
        <v>17505</v>
      </c>
      <c r="AQ1407" s="41" cm="1">
        <f t="array" ref="AQ1407">INDEX(Archetypes!$O$8:$P$16,$G1407,$AB$2)</f>
        <v>50</v>
      </c>
      <c r="AR1407" s="4">
        <f t="shared" si="266"/>
        <v>12.348800000000001</v>
      </c>
      <c r="AS1407" s="5">
        <f t="shared" si="267"/>
        <v>1543.6</v>
      </c>
      <c r="AT1407" s="8">
        <f t="shared" si="268"/>
        <v>1135</v>
      </c>
      <c r="AU1407">
        <f t="shared" si="269"/>
        <v>1.0000000000000002</v>
      </c>
      <c r="AV1407" s="49">
        <f t="shared" si="270"/>
        <v>6174.4</v>
      </c>
      <c r="AW1407" s="49">
        <f t="shared" si="271"/>
        <v>0</v>
      </c>
      <c r="AX1407" s="61">
        <f t="shared" si="272"/>
        <v>3400.6969559886452</v>
      </c>
      <c r="AY1407" s="27" cm="1">
        <f t="array" ref="AY1407">INDEX(Archetypes!T$8:T$16,$G1407)</f>
        <v>1012</v>
      </c>
      <c r="AZ1407" s="27" cm="1">
        <f t="array" ref="AZ1407">INDEX(Archetypes!U$8:U$16,$G1407)</f>
        <v>1497</v>
      </c>
      <c r="BA1407" s="27" cm="1">
        <f t="array" ref="BA1407">INDEX(Archetypes!V$8:V$16,$G1407)</f>
        <v>1668</v>
      </c>
      <c r="BB1407" s="5">
        <f t="shared" si="291"/>
        <v>1497</v>
      </c>
      <c r="BC1407" s="5">
        <f t="shared" si="273"/>
        <v>5988</v>
      </c>
      <c r="BD1407" s="60">
        <f t="shared" si="274"/>
        <v>33068.096955988643</v>
      </c>
      <c r="BE1407" s="28">
        <f t="shared" si="275"/>
        <v>-424.81506130653725</v>
      </c>
      <c r="BF1407" s="75">
        <f t="shared" si="276"/>
        <v>3.1673882433599996</v>
      </c>
      <c r="BG1407" s="75">
        <f t="shared" si="277"/>
        <v>10.623599999999998</v>
      </c>
      <c r="BH1407" s="11">
        <f t="shared" si="293"/>
        <v>28301.946648837646</v>
      </c>
      <c r="BI1407" s="95">
        <f t="shared" si="294"/>
        <v>6</v>
      </c>
      <c r="BJ1407" t="b">
        <f t="shared" si="295"/>
        <v>0</v>
      </c>
      <c r="BK1407" s="43">
        <v>-8379.987121025988</v>
      </c>
      <c r="BL1407" s="37">
        <f t="shared" si="278"/>
        <v>7955.1720597194508</v>
      </c>
    </row>
    <row r="1408" spans="1:64" x14ac:dyDescent="0.35">
      <c r="A1408" s="3">
        <v>12500</v>
      </c>
      <c r="D1408" s="6">
        <v>135</v>
      </c>
      <c r="E1408" s="6"/>
      <c r="F1408" s="6">
        <f t="shared" si="251"/>
        <v>225</v>
      </c>
      <c r="G1408" s="7">
        <v>8</v>
      </c>
      <c r="H1408" s="79" cm="1">
        <f t="array" ref="H1408">INDEX(Archetypes!$F$8:$F$16,$G1408)</f>
        <v>285.8</v>
      </c>
      <c r="I1408" s="7">
        <f t="shared" si="252"/>
        <v>1</v>
      </c>
      <c r="J1408" s="27" cm="1">
        <f t="array" ref="J1408">INDEX(Archetypes!$G$8:$H$16,$G1408,($H$2+1))+$N$2</f>
        <v>26124</v>
      </c>
      <c r="K1408" s="41" cm="1">
        <f t="array" ref="K1408">INDEX(Archetypes!$J$8:$J$16,$G1408)</f>
        <v>3.2210000000000001</v>
      </c>
      <c r="L1408" s="24" cm="1">
        <f t="array" ref="L1408">INDEX(Archetypes!$I$8:$I$16,$G1408)</f>
        <v>90.076000000000008</v>
      </c>
      <c r="M1408" s="41">
        <f t="shared" si="279"/>
        <v>41.911999999999999</v>
      </c>
      <c r="N1408" s="84">
        <f t="shared" si="253"/>
        <v>0.46529597229006614</v>
      </c>
      <c r="O1408" s="41">
        <f t="shared" si="254"/>
        <v>41.911999999999999</v>
      </c>
      <c r="P1408" s="64">
        <f t="shared" si="292"/>
        <v>5.9874285714285715</v>
      </c>
      <c r="Q1408" s="80">
        <f t="shared" si="280"/>
        <v>5.9874285714285715</v>
      </c>
      <c r="R1408" s="80">
        <f t="shared" si="281"/>
        <v>0</v>
      </c>
      <c r="S1408" s="64">
        <f t="shared" si="282"/>
        <v>41.911999999999999</v>
      </c>
      <c r="T1408" s="64">
        <f t="shared" si="255"/>
        <v>0</v>
      </c>
      <c r="U1408" s="64">
        <f t="shared" si="283"/>
        <v>0</v>
      </c>
      <c r="V1408" s="80">
        <f t="shared" si="284"/>
        <v>1</v>
      </c>
      <c r="W1408" s="80">
        <f t="shared" si="285"/>
        <v>0</v>
      </c>
      <c r="X1408" s="80">
        <f t="shared" si="286"/>
        <v>0</v>
      </c>
      <c r="Y1408" s="4">
        <f t="shared" si="256"/>
        <v>13.01</v>
      </c>
      <c r="Z1408" s="4">
        <f t="shared" si="257"/>
        <v>4.0391182862465067</v>
      </c>
      <c r="AA1408" s="64">
        <f t="shared" si="287"/>
        <v>3880.7820000000002</v>
      </c>
      <c r="AB1408" s="81">
        <f t="shared" si="288"/>
        <v>504.88973820000001</v>
      </c>
      <c r="AC1408">
        <f t="shared" si="289"/>
        <v>1.0000000942400087</v>
      </c>
      <c r="AD1408" s="49">
        <f t="shared" si="258"/>
        <v>2019.5589528</v>
      </c>
      <c r="AE1408" s="3">
        <f t="shared" si="259"/>
        <v>50000</v>
      </c>
      <c r="AF1408" s="3">
        <f t="shared" si="260"/>
        <v>100000</v>
      </c>
      <c r="AG1408" s="2">
        <f t="shared" si="261"/>
        <v>0</v>
      </c>
      <c r="AH1408" s="49">
        <f t="shared" si="262"/>
        <v>0</v>
      </c>
      <c r="AI1408" s="49">
        <f t="shared" si="263"/>
        <v>5075.110384361461</v>
      </c>
      <c r="AJ1408" s="27" cm="1">
        <f t="array" ref="AJ1408">INDEX(Archetypes!Q$8:Q$16,$G1408)</f>
        <v>1022</v>
      </c>
      <c r="AK1408" s="27" cm="1">
        <f t="array" ref="AK1408">INDEX(Archetypes!R$8:R$16,$G1408)</f>
        <v>1039</v>
      </c>
      <c r="AL1408" s="27" cm="1">
        <f t="array" ref="AL1408">INDEX(Archetypes!S$8:S$16,$G1408)</f>
        <v>1139</v>
      </c>
      <c r="AM1408" s="5">
        <f t="shared" si="290"/>
        <v>1039</v>
      </c>
      <c r="AN1408" s="5">
        <f t="shared" si="264"/>
        <v>4156</v>
      </c>
      <c r="AO1408" s="49">
        <f t="shared" si="265"/>
        <v>37374.66933716146</v>
      </c>
      <c r="AP1408" s="61" cm="1">
        <f t="array" ref="AP1408">INDEX(Archetypes!$K$8:$N$16,$G1408,$I$2+1+2*$H$2)</f>
        <v>20099</v>
      </c>
      <c r="AQ1408" s="41" cm="1">
        <f t="array" ref="AQ1408">INDEX(Archetypes!$O$8:$P$16,$G1408,$AB$2)</f>
        <v>50</v>
      </c>
      <c r="AR1408" s="4">
        <f t="shared" si="266"/>
        <v>12.348800000000001</v>
      </c>
      <c r="AS1408" s="5">
        <f t="shared" si="267"/>
        <v>1543.6</v>
      </c>
      <c r="AT1408" s="8">
        <f t="shared" si="268"/>
        <v>1135</v>
      </c>
      <c r="AU1408">
        <f t="shared" si="269"/>
        <v>1.0000000000000002</v>
      </c>
      <c r="AV1408" s="49">
        <f t="shared" si="270"/>
        <v>6174.4</v>
      </c>
      <c r="AW1408" s="49">
        <f t="shared" si="271"/>
        <v>0</v>
      </c>
      <c r="AX1408" s="61">
        <f t="shared" si="272"/>
        <v>3904.6334257878193</v>
      </c>
      <c r="AY1408" s="27" cm="1">
        <f t="array" ref="AY1408">INDEX(Archetypes!T$8:T$16,$G1408)</f>
        <v>1012</v>
      </c>
      <c r="AZ1408" s="27" cm="1">
        <f t="array" ref="AZ1408">INDEX(Archetypes!U$8:U$16,$G1408)</f>
        <v>1497</v>
      </c>
      <c r="BA1408" s="27" cm="1">
        <f t="array" ref="BA1408">INDEX(Archetypes!V$8:V$16,$G1408)</f>
        <v>1668</v>
      </c>
      <c r="BB1408" s="5">
        <f t="shared" si="291"/>
        <v>1497</v>
      </c>
      <c r="BC1408" s="5">
        <f t="shared" si="273"/>
        <v>5988</v>
      </c>
      <c r="BD1408" s="60">
        <f t="shared" si="274"/>
        <v>36166.03342578782</v>
      </c>
      <c r="BE1408" s="28">
        <f t="shared" si="275"/>
        <v>-1208.6359113736398</v>
      </c>
      <c r="BF1408" s="75">
        <f t="shared" si="276"/>
        <v>3.1811546210400001</v>
      </c>
      <c r="BG1408" s="75">
        <f t="shared" si="277"/>
        <v>10.623599999999998</v>
      </c>
      <c r="BH1408" s="11">
        <f t="shared" si="293"/>
        <v>28301.946648837646</v>
      </c>
      <c r="BI1408" s="95">
        <f t="shared" si="294"/>
        <v>6</v>
      </c>
      <c r="BJ1408" t="b">
        <f t="shared" si="295"/>
        <v>0</v>
      </c>
      <c r="BK1408" s="43">
        <v>-11213.779291265251</v>
      </c>
      <c r="BL1408" s="37">
        <f t="shared" si="278"/>
        <v>10005.143379891611</v>
      </c>
    </row>
    <row r="1409" spans="1:64" x14ac:dyDescent="0.35">
      <c r="A1409" s="3">
        <v>12500</v>
      </c>
      <c r="D1409" s="6">
        <v>135</v>
      </c>
      <c r="E1409" s="6"/>
      <c r="F1409" s="6">
        <f t="shared" si="251"/>
        <v>225</v>
      </c>
      <c r="G1409" s="7">
        <v>9</v>
      </c>
      <c r="H1409" s="79" cm="1">
        <f t="array" ref="H1409">INDEX(Archetypes!$F$8:$F$16,$G1409)</f>
        <v>312.60000000000002</v>
      </c>
      <c r="I1409" s="7">
        <f t="shared" si="252"/>
        <v>1</v>
      </c>
      <c r="J1409" s="27" cm="1">
        <f t="array" ref="J1409">INDEX(Archetypes!$G$8:$H$16,$G1409,($H$2+1))+$N$2</f>
        <v>27151</v>
      </c>
      <c r="K1409" s="41" cm="1">
        <f t="array" ref="K1409">INDEX(Archetypes!$J$8:$J$16,$G1409)</f>
        <v>3.1960000000000002</v>
      </c>
      <c r="L1409" s="24" cm="1">
        <f t="array" ref="L1409">INDEX(Archetypes!$I$8:$I$16,$G1409)</f>
        <v>98.868750000000006</v>
      </c>
      <c r="M1409" s="41">
        <f t="shared" si="279"/>
        <v>42.24</v>
      </c>
      <c r="N1409" s="84">
        <f t="shared" si="253"/>
        <v>0.42723307415133699</v>
      </c>
      <c r="O1409" s="41">
        <f t="shared" si="254"/>
        <v>42.24</v>
      </c>
      <c r="P1409" s="64">
        <f t="shared" si="292"/>
        <v>6.0342857142857147</v>
      </c>
      <c r="Q1409" s="80">
        <f t="shared" si="280"/>
        <v>6.0342857142857147</v>
      </c>
      <c r="R1409" s="80">
        <f t="shared" si="281"/>
        <v>0</v>
      </c>
      <c r="S1409" s="64">
        <f t="shared" si="282"/>
        <v>42.24</v>
      </c>
      <c r="T1409" s="64">
        <f t="shared" si="255"/>
        <v>0</v>
      </c>
      <c r="U1409" s="64">
        <f t="shared" si="283"/>
        <v>0</v>
      </c>
      <c r="V1409" s="80">
        <f t="shared" si="284"/>
        <v>1</v>
      </c>
      <c r="W1409" s="80">
        <f t="shared" si="285"/>
        <v>0</v>
      </c>
      <c r="X1409" s="80">
        <f t="shared" si="286"/>
        <v>0</v>
      </c>
      <c r="Y1409" s="4">
        <f t="shared" si="256"/>
        <v>13.01</v>
      </c>
      <c r="Z1409" s="4">
        <f t="shared" si="257"/>
        <v>4.0707133917396741</v>
      </c>
      <c r="AA1409" s="64">
        <f t="shared" si="287"/>
        <v>3911.1390000000001</v>
      </c>
      <c r="AB1409" s="81">
        <f t="shared" si="288"/>
        <v>508.83918389999997</v>
      </c>
      <c r="AC1409">
        <f t="shared" si="289"/>
        <v>0.99999998048000027</v>
      </c>
      <c r="AD1409" s="49">
        <f t="shared" si="258"/>
        <v>2035.3567355999999</v>
      </c>
      <c r="AE1409" s="3">
        <f t="shared" si="259"/>
        <v>50000</v>
      </c>
      <c r="AF1409" s="3">
        <f t="shared" si="260"/>
        <v>100000</v>
      </c>
      <c r="AG1409" s="2">
        <f t="shared" si="261"/>
        <v>0</v>
      </c>
      <c r="AH1409" s="49">
        <f t="shared" si="262"/>
        <v>0</v>
      </c>
      <c r="AI1409" s="49">
        <f t="shared" si="263"/>
        <v>5274.6257099141794</v>
      </c>
      <c r="AJ1409" s="27" cm="1">
        <f t="array" ref="AJ1409">INDEX(Archetypes!Q$8:Q$16,$G1409)</f>
        <v>1022</v>
      </c>
      <c r="AK1409" s="27" cm="1">
        <f t="array" ref="AK1409">INDEX(Archetypes!R$8:R$16,$G1409)</f>
        <v>1039</v>
      </c>
      <c r="AL1409" s="27" cm="1">
        <f t="array" ref="AL1409">INDEX(Archetypes!S$8:S$16,$G1409)</f>
        <v>1139</v>
      </c>
      <c r="AM1409" s="5">
        <f t="shared" si="290"/>
        <v>1039</v>
      </c>
      <c r="AN1409" s="5">
        <f t="shared" si="264"/>
        <v>4156</v>
      </c>
      <c r="AO1409" s="49">
        <f t="shared" si="265"/>
        <v>38616.982445514179</v>
      </c>
      <c r="AP1409" s="61" cm="1">
        <f t="array" ref="AP1409">INDEX(Archetypes!$K$8:$N$16,$G1409,$I$2+1+2*$H$2)</f>
        <v>20920</v>
      </c>
      <c r="AQ1409" s="41" cm="1">
        <f t="array" ref="AQ1409">INDEX(Archetypes!$O$8:$P$16,$G1409,$AB$2)</f>
        <v>50</v>
      </c>
      <c r="AR1409" s="4">
        <f t="shared" si="266"/>
        <v>12.348800000000001</v>
      </c>
      <c r="AS1409" s="5">
        <f t="shared" si="267"/>
        <v>1543.6</v>
      </c>
      <c r="AT1409" s="8">
        <f t="shared" si="268"/>
        <v>1135</v>
      </c>
      <c r="AU1409">
        <f t="shared" si="269"/>
        <v>1.0000000000000002</v>
      </c>
      <c r="AV1409" s="49">
        <f t="shared" si="270"/>
        <v>6174.4</v>
      </c>
      <c r="AW1409" s="49">
        <f t="shared" si="271"/>
        <v>0</v>
      </c>
      <c r="AX1409" s="61">
        <f t="shared" si="272"/>
        <v>4064.1291242092234</v>
      </c>
      <c r="AY1409" s="27" cm="1">
        <f t="array" ref="AY1409">INDEX(Archetypes!T$8:T$16,$G1409)</f>
        <v>1012</v>
      </c>
      <c r="AZ1409" s="27" cm="1">
        <f t="array" ref="AZ1409">INDEX(Archetypes!U$8:U$16,$G1409)</f>
        <v>1497</v>
      </c>
      <c r="BA1409" s="27" cm="1">
        <f t="array" ref="BA1409">INDEX(Archetypes!V$8:V$16,$G1409)</f>
        <v>1668</v>
      </c>
      <c r="BB1409" s="5">
        <f t="shared" si="291"/>
        <v>1497</v>
      </c>
      <c r="BC1409" s="5">
        <f t="shared" si="273"/>
        <v>5988</v>
      </c>
      <c r="BD1409" s="60">
        <f t="shared" si="274"/>
        <v>37146.529124209221</v>
      </c>
      <c r="BE1409" s="28">
        <f t="shared" si="275"/>
        <v>-1470.4533213049581</v>
      </c>
      <c r="BF1409" s="75">
        <f t="shared" si="276"/>
        <v>3.2060388610800001</v>
      </c>
      <c r="BG1409" s="75">
        <f t="shared" si="277"/>
        <v>10.623599999999998</v>
      </c>
      <c r="BH1409" s="11">
        <f t="shared" si="293"/>
        <v>28301.946648837646</v>
      </c>
      <c r="BI1409" s="95">
        <f t="shared" si="294"/>
        <v>6</v>
      </c>
      <c r="BJ1409" t="b">
        <f t="shared" si="295"/>
        <v>0</v>
      </c>
      <c r="BK1409" s="43">
        <v>-12137.252826167227</v>
      </c>
      <c r="BL1409" s="37">
        <f t="shared" si="278"/>
        <v>10666.799504862269</v>
      </c>
    </row>
    <row r="1410" spans="1:64" x14ac:dyDescent="0.35">
      <c r="A1410" s="3">
        <v>12500</v>
      </c>
      <c r="D1410" s="6">
        <v>150</v>
      </c>
      <c r="E1410" s="6"/>
      <c r="F1410" s="6">
        <f t="shared" si="251"/>
        <v>250</v>
      </c>
      <c r="G1410" s="7">
        <v>7</v>
      </c>
      <c r="H1410" s="79" cm="1">
        <f t="array" ref="H1410">INDEX(Archetypes!$F$8:$F$16,$G1410)</f>
        <v>262.60000000000002</v>
      </c>
      <c r="I1410" s="7">
        <f t="shared" si="252"/>
        <v>1</v>
      </c>
      <c r="J1410" s="27" cm="1">
        <f t="array" ref="J1410">INDEX(Archetypes!$G$8:$H$16,$G1410,($H$2+1))+$N$2</f>
        <v>22881</v>
      </c>
      <c r="K1410" s="41" cm="1">
        <f t="array" ref="K1410">INDEX(Archetypes!$J$8:$J$16,$G1410)</f>
        <v>3.2349999999999999</v>
      </c>
      <c r="L1410" s="24" cm="1">
        <f t="array" ref="L1410">INDEX(Archetypes!$I$8:$I$16,$G1410)</f>
        <v>81.644444444444446</v>
      </c>
      <c r="M1410" s="41">
        <f t="shared" si="279"/>
        <v>46.368000000000002</v>
      </c>
      <c r="N1410" s="84">
        <f t="shared" si="253"/>
        <v>0.56792596624931957</v>
      </c>
      <c r="O1410" s="41">
        <f t="shared" si="254"/>
        <v>46.368000000000002</v>
      </c>
      <c r="P1410" s="64">
        <f t="shared" si="292"/>
        <v>6.6240000000000006</v>
      </c>
      <c r="Q1410" s="80">
        <f t="shared" si="280"/>
        <v>6.6240000000000006</v>
      </c>
      <c r="R1410" s="80">
        <f t="shared" si="281"/>
        <v>0</v>
      </c>
      <c r="S1410" s="64">
        <f t="shared" si="282"/>
        <v>46.368000000000002</v>
      </c>
      <c r="T1410" s="64">
        <f t="shared" si="255"/>
        <v>0</v>
      </c>
      <c r="U1410" s="64">
        <f t="shared" si="283"/>
        <v>0</v>
      </c>
      <c r="V1410" s="80">
        <f t="shared" si="284"/>
        <v>1</v>
      </c>
      <c r="W1410" s="80">
        <f t="shared" si="285"/>
        <v>0</v>
      </c>
      <c r="X1410" s="80">
        <f t="shared" si="286"/>
        <v>0</v>
      </c>
      <c r="Y1410" s="4">
        <f t="shared" si="256"/>
        <v>13.01</v>
      </c>
      <c r="Z1410" s="4">
        <f t="shared" si="257"/>
        <v>4.0216383307573418</v>
      </c>
      <c r="AA1410" s="64">
        <f t="shared" si="287"/>
        <v>3863.9879999999998</v>
      </c>
      <c r="AB1410" s="81">
        <f t="shared" si="288"/>
        <v>502.7048388</v>
      </c>
      <c r="AC1410">
        <f t="shared" si="289"/>
        <v>0.99999990560000895</v>
      </c>
      <c r="AD1410" s="49">
        <f t="shared" si="258"/>
        <v>2010.8193552</v>
      </c>
      <c r="AE1410" s="3">
        <f t="shared" si="259"/>
        <v>50000</v>
      </c>
      <c r="AF1410" s="3">
        <f t="shared" si="260"/>
        <v>100000</v>
      </c>
      <c r="AG1410" s="2">
        <f t="shared" si="261"/>
        <v>0</v>
      </c>
      <c r="AH1410" s="49">
        <f t="shared" si="262"/>
        <v>0</v>
      </c>
      <c r="AI1410" s="49">
        <f t="shared" si="263"/>
        <v>4445.0926620951841</v>
      </c>
      <c r="AJ1410" s="27" cm="1">
        <f t="array" ref="AJ1410">INDEX(Archetypes!Q$8:Q$16,$G1410)</f>
        <v>1022</v>
      </c>
      <c r="AK1410" s="27" cm="1">
        <f t="array" ref="AK1410">INDEX(Archetypes!R$8:R$16,$G1410)</f>
        <v>1039</v>
      </c>
      <c r="AL1410" s="27" cm="1">
        <f t="array" ref="AL1410">INDEX(Archetypes!S$8:S$16,$G1410)</f>
        <v>1139</v>
      </c>
      <c r="AM1410" s="5">
        <f t="shared" si="290"/>
        <v>1039</v>
      </c>
      <c r="AN1410" s="5">
        <f t="shared" si="264"/>
        <v>4156</v>
      </c>
      <c r="AO1410" s="49">
        <f t="shared" si="265"/>
        <v>33492.912017295181</v>
      </c>
      <c r="AP1410" s="61" cm="1">
        <f t="array" ref="AP1410">INDEX(Archetypes!$K$8:$N$16,$G1410,$I$2+1+2*$H$2)</f>
        <v>17505</v>
      </c>
      <c r="AQ1410" s="41" cm="1">
        <f t="array" ref="AQ1410">INDEX(Archetypes!$O$8:$P$16,$G1410,$AB$2)</f>
        <v>50</v>
      </c>
      <c r="AR1410" s="4">
        <f t="shared" si="266"/>
        <v>12.348800000000001</v>
      </c>
      <c r="AS1410" s="5">
        <f t="shared" si="267"/>
        <v>1543.6</v>
      </c>
      <c r="AT1410" s="8">
        <f t="shared" si="268"/>
        <v>1135</v>
      </c>
      <c r="AU1410">
        <f t="shared" si="269"/>
        <v>1.0000000000000002</v>
      </c>
      <c r="AV1410" s="49">
        <f t="shared" si="270"/>
        <v>6174.4</v>
      </c>
      <c r="AW1410" s="49">
        <f t="shared" si="271"/>
        <v>0</v>
      </c>
      <c r="AX1410" s="61">
        <f t="shared" si="272"/>
        <v>3400.6969559886452</v>
      </c>
      <c r="AY1410" s="27" cm="1">
        <f t="array" ref="AY1410">INDEX(Archetypes!T$8:T$16,$G1410)</f>
        <v>1012</v>
      </c>
      <c r="AZ1410" s="27" cm="1">
        <f t="array" ref="AZ1410">INDEX(Archetypes!U$8:U$16,$G1410)</f>
        <v>1497</v>
      </c>
      <c r="BA1410" s="27" cm="1">
        <f t="array" ref="BA1410">INDEX(Archetypes!V$8:V$16,$G1410)</f>
        <v>1668</v>
      </c>
      <c r="BB1410" s="5">
        <f t="shared" si="291"/>
        <v>1497</v>
      </c>
      <c r="BC1410" s="5">
        <f t="shared" si="273"/>
        <v>5988</v>
      </c>
      <c r="BD1410" s="60">
        <f t="shared" si="274"/>
        <v>33068.096955988643</v>
      </c>
      <c r="BE1410" s="28">
        <f t="shared" si="275"/>
        <v>-424.81506130653725</v>
      </c>
      <c r="BF1410" s="75">
        <f t="shared" si="276"/>
        <v>3.1673882433599996</v>
      </c>
      <c r="BG1410" s="75">
        <f t="shared" si="277"/>
        <v>10.623599999999998</v>
      </c>
      <c r="BH1410" s="11">
        <f t="shared" si="293"/>
        <v>33492.912017295181</v>
      </c>
      <c r="BI1410" s="95">
        <f t="shared" si="294"/>
        <v>7</v>
      </c>
      <c r="BJ1410" t="b">
        <f t="shared" si="295"/>
        <v>1</v>
      </c>
      <c r="BK1410" s="43">
        <v>-8379.987121025988</v>
      </c>
      <c r="BL1410" s="37">
        <f t="shared" si="278"/>
        <v>7955.1720597194508</v>
      </c>
    </row>
    <row r="1411" spans="1:64" x14ac:dyDescent="0.35">
      <c r="A1411" s="3">
        <v>12500</v>
      </c>
      <c r="D1411" s="6">
        <v>150</v>
      </c>
      <c r="E1411" s="6"/>
      <c r="F1411" s="6">
        <f t="shared" si="251"/>
        <v>250</v>
      </c>
      <c r="G1411" s="7">
        <v>8</v>
      </c>
      <c r="H1411" s="79" cm="1">
        <f t="array" ref="H1411">INDEX(Archetypes!$F$8:$F$16,$G1411)</f>
        <v>285.8</v>
      </c>
      <c r="I1411" s="7">
        <f t="shared" si="252"/>
        <v>1</v>
      </c>
      <c r="J1411" s="27" cm="1">
        <f t="array" ref="J1411">INDEX(Archetypes!$G$8:$H$16,$G1411,($H$2+1))+$N$2</f>
        <v>26124</v>
      </c>
      <c r="K1411" s="41" cm="1">
        <f t="array" ref="K1411">INDEX(Archetypes!$J$8:$J$16,$G1411)</f>
        <v>3.2210000000000001</v>
      </c>
      <c r="L1411" s="24" cm="1">
        <f t="array" ref="L1411">INDEX(Archetypes!$I$8:$I$16,$G1411)</f>
        <v>90.076000000000008</v>
      </c>
      <c r="M1411" s="41">
        <f t="shared" si="279"/>
        <v>46.569000000000003</v>
      </c>
      <c r="N1411" s="84">
        <f t="shared" si="253"/>
        <v>0.51699675829299696</v>
      </c>
      <c r="O1411" s="41">
        <f t="shared" si="254"/>
        <v>46.569000000000003</v>
      </c>
      <c r="P1411" s="64">
        <f t="shared" si="292"/>
        <v>6.6527142857142865</v>
      </c>
      <c r="Q1411" s="80">
        <f t="shared" si="280"/>
        <v>6.6527142857142865</v>
      </c>
      <c r="R1411" s="80">
        <f t="shared" si="281"/>
        <v>0</v>
      </c>
      <c r="S1411" s="64">
        <f t="shared" si="282"/>
        <v>46.569000000000003</v>
      </c>
      <c r="T1411" s="64">
        <f t="shared" si="255"/>
        <v>0</v>
      </c>
      <c r="U1411" s="64">
        <f t="shared" si="283"/>
        <v>0</v>
      </c>
      <c r="V1411" s="80">
        <f t="shared" si="284"/>
        <v>1</v>
      </c>
      <c r="W1411" s="80">
        <f t="shared" si="285"/>
        <v>0</v>
      </c>
      <c r="X1411" s="80">
        <f t="shared" si="286"/>
        <v>0</v>
      </c>
      <c r="Y1411" s="4">
        <f t="shared" si="256"/>
        <v>13.01</v>
      </c>
      <c r="Z1411" s="4">
        <f t="shared" si="257"/>
        <v>4.0391182862465067</v>
      </c>
      <c r="AA1411" s="64">
        <f t="shared" si="287"/>
        <v>3880.7820000000002</v>
      </c>
      <c r="AB1411" s="81">
        <f t="shared" si="288"/>
        <v>504.88973820000001</v>
      </c>
      <c r="AC1411">
        <f t="shared" si="289"/>
        <v>1.0000000942400087</v>
      </c>
      <c r="AD1411" s="49">
        <f t="shared" si="258"/>
        <v>2019.5589528</v>
      </c>
      <c r="AE1411" s="3">
        <f t="shared" si="259"/>
        <v>50000</v>
      </c>
      <c r="AF1411" s="3">
        <f t="shared" si="260"/>
        <v>100000</v>
      </c>
      <c r="AG1411" s="2">
        <f t="shared" si="261"/>
        <v>0</v>
      </c>
      <c r="AH1411" s="49">
        <f t="shared" si="262"/>
        <v>0</v>
      </c>
      <c r="AI1411" s="49">
        <f t="shared" si="263"/>
        <v>5075.110384361461</v>
      </c>
      <c r="AJ1411" s="27" cm="1">
        <f t="array" ref="AJ1411">INDEX(Archetypes!Q$8:Q$16,$G1411)</f>
        <v>1022</v>
      </c>
      <c r="AK1411" s="27" cm="1">
        <f t="array" ref="AK1411">INDEX(Archetypes!R$8:R$16,$G1411)</f>
        <v>1039</v>
      </c>
      <c r="AL1411" s="27" cm="1">
        <f t="array" ref="AL1411">INDEX(Archetypes!S$8:S$16,$G1411)</f>
        <v>1139</v>
      </c>
      <c r="AM1411" s="5">
        <f t="shared" si="290"/>
        <v>1039</v>
      </c>
      <c r="AN1411" s="5">
        <f t="shared" si="264"/>
        <v>4156</v>
      </c>
      <c r="AO1411" s="49">
        <f t="shared" si="265"/>
        <v>37374.66933716146</v>
      </c>
      <c r="AP1411" s="61" cm="1">
        <f t="array" ref="AP1411">INDEX(Archetypes!$K$8:$N$16,$G1411,$I$2+1+2*$H$2)</f>
        <v>20099</v>
      </c>
      <c r="AQ1411" s="41" cm="1">
        <f t="array" ref="AQ1411">INDEX(Archetypes!$O$8:$P$16,$G1411,$AB$2)</f>
        <v>50</v>
      </c>
      <c r="AR1411" s="4">
        <f t="shared" si="266"/>
        <v>12.348800000000001</v>
      </c>
      <c r="AS1411" s="5">
        <f t="shared" si="267"/>
        <v>1543.6</v>
      </c>
      <c r="AT1411" s="8">
        <f t="shared" si="268"/>
        <v>1135</v>
      </c>
      <c r="AU1411">
        <f t="shared" si="269"/>
        <v>1.0000000000000002</v>
      </c>
      <c r="AV1411" s="49">
        <f t="shared" si="270"/>
        <v>6174.4</v>
      </c>
      <c r="AW1411" s="49">
        <f t="shared" si="271"/>
        <v>0</v>
      </c>
      <c r="AX1411" s="61">
        <f t="shared" si="272"/>
        <v>3904.6334257878193</v>
      </c>
      <c r="AY1411" s="27" cm="1">
        <f t="array" ref="AY1411">INDEX(Archetypes!T$8:T$16,$G1411)</f>
        <v>1012</v>
      </c>
      <c r="AZ1411" s="27" cm="1">
        <f t="array" ref="AZ1411">INDEX(Archetypes!U$8:U$16,$G1411)</f>
        <v>1497</v>
      </c>
      <c r="BA1411" s="27" cm="1">
        <f t="array" ref="BA1411">INDEX(Archetypes!V$8:V$16,$G1411)</f>
        <v>1668</v>
      </c>
      <c r="BB1411" s="5">
        <f t="shared" si="291"/>
        <v>1497</v>
      </c>
      <c r="BC1411" s="5">
        <f t="shared" si="273"/>
        <v>5988</v>
      </c>
      <c r="BD1411" s="60">
        <f t="shared" si="274"/>
        <v>36166.03342578782</v>
      </c>
      <c r="BE1411" s="28">
        <f t="shared" si="275"/>
        <v>-1208.6359113736398</v>
      </c>
      <c r="BF1411" s="75">
        <f t="shared" si="276"/>
        <v>3.1811546210400001</v>
      </c>
      <c r="BG1411" s="75">
        <f t="shared" si="277"/>
        <v>10.623599999999998</v>
      </c>
      <c r="BH1411" s="11">
        <f t="shared" si="293"/>
        <v>33492.912017295181</v>
      </c>
      <c r="BI1411" s="95">
        <f t="shared" si="294"/>
        <v>7</v>
      </c>
      <c r="BJ1411" t="b">
        <f t="shared" si="295"/>
        <v>0</v>
      </c>
      <c r="BK1411" s="43">
        <v>-11213.779291265251</v>
      </c>
      <c r="BL1411" s="37">
        <f t="shared" si="278"/>
        <v>10005.143379891611</v>
      </c>
    </row>
    <row r="1412" spans="1:64" x14ac:dyDescent="0.35">
      <c r="A1412" s="3">
        <v>12500</v>
      </c>
      <c r="D1412" s="6">
        <v>150</v>
      </c>
      <c r="E1412" s="6"/>
      <c r="F1412" s="6">
        <f t="shared" si="251"/>
        <v>250</v>
      </c>
      <c r="G1412" s="7">
        <v>9</v>
      </c>
      <c r="H1412" s="79" cm="1">
        <f t="array" ref="H1412">INDEX(Archetypes!$F$8:$F$16,$G1412)</f>
        <v>312.60000000000002</v>
      </c>
      <c r="I1412" s="7">
        <f t="shared" si="252"/>
        <v>1</v>
      </c>
      <c r="J1412" s="27" cm="1">
        <f t="array" ref="J1412">INDEX(Archetypes!$G$8:$H$16,$G1412,($H$2+1))+$N$2</f>
        <v>27151</v>
      </c>
      <c r="K1412" s="41" cm="1">
        <f t="array" ref="K1412">INDEX(Archetypes!$J$8:$J$16,$G1412)</f>
        <v>3.1960000000000002</v>
      </c>
      <c r="L1412" s="24" cm="1">
        <f t="array" ref="L1412">INDEX(Archetypes!$I$8:$I$16,$G1412)</f>
        <v>98.868750000000006</v>
      </c>
      <c r="M1412" s="41">
        <f t="shared" si="279"/>
        <v>46.933999999999997</v>
      </c>
      <c r="N1412" s="84">
        <f t="shared" si="253"/>
        <v>0.47471015866995381</v>
      </c>
      <c r="O1412" s="41">
        <f t="shared" si="254"/>
        <v>46.933999999999997</v>
      </c>
      <c r="P1412" s="64">
        <f t="shared" si="292"/>
        <v>6.7048571428571426</v>
      </c>
      <c r="Q1412" s="80">
        <f t="shared" si="280"/>
        <v>6.7048571428571426</v>
      </c>
      <c r="R1412" s="80">
        <f t="shared" si="281"/>
        <v>0</v>
      </c>
      <c r="S1412" s="64">
        <f t="shared" si="282"/>
        <v>46.933999999999997</v>
      </c>
      <c r="T1412" s="64">
        <f t="shared" si="255"/>
        <v>0</v>
      </c>
      <c r="U1412" s="64">
        <f t="shared" si="283"/>
        <v>0</v>
      </c>
      <c r="V1412" s="80">
        <f t="shared" si="284"/>
        <v>1</v>
      </c>
      <c r="W1412" s="80">
        <f t="shared" si="285"/>
        <v>0</v>
      </c>
      <c r="X1412" s="80">
        <f t="shared" si="286"/>
        <v>0</v>
      </c>
      <c r="Y1412" s="4">
        <f t="shared" si="256"/>
        <v>13.01</v>
      </c>
      <c r="Z1412" s="4">
        <f t="shared" si="257"/>
        <v>4.0707133917396741</v>
      </c>
      <c r="AA1412" s="64">
        <f t="shared" si="287"/>
        <v>3911.1390000000001</v>
      </c>
      <c r="AB1412" s="81">
        <f t="shared" si="288"/>
        <v>508.83918389999997</v>
      </c>
      <c r="AC1412">
        <f t="shared" si="289"/>
        <v>0.99999998048000027</v>
      </c>
      <c r="AD1412" s="49">
        <f t="shared" si="258"/>
        <v>2035.3567355999999</v>
      </c>
      <c r="AE1412" s="3">
        <f t="shared" si="259"/>
        <v>50000</v>
      </c>
      <c r="AF1412" s="3">
        <f t="shared" si="260"/>
        <v>100000</v>
      </c>
      <c r="AG1412" s="2">
        <f t="shared" si="261"/>
        <v>0</v>
      </c>
      <c r="AH1412" s="49">
        <f t="shared" si="262"/>
        <v>0</v>
      </c>
      <c r="AI1412" s="49">
        <f t="shared" si="263"/>
        <v>5274.6257099141794</v>
      </c>
      <c r="AJ1412" s="27" cm="1">
        <f t="array" ref="AJ1412">INDEX(Archetypes!Q$8:Q$16,$G1412)</f>
        <v>1022</v>
      </c>
      <c r="AK1412" s="27" cm="1">
        <f t="array" ref="AK1412">INDEX(Archetypes!R$8:R$16,$G1412)</f>
        <v>1039</v>
      </c>
      <c r="AL1412" s="27" cm="1">
        <f t="array" ref="AL1412">INDEX(Archetypes!S$8:S$16,$G1412)</f>
        <v>1139</v>
      </c>
      <c r="AM1412" s="5">
        <f t="shared" si="290"/>
        <v>1039</v>
      </c>
      <c r="AN1412" s="5">
        <f t="shared" si="264"/>
        <v>4156</v>
      </c>
      <c r="AO1412" s="49">
        <f t="shared" si="265"/>
        <v>38616.982445514179</v>
      </c>
      <c r="AP1412" s="61" cm="1">
        <f t="array" ref="AP1412">INDEX(Archetypes!$K$8:$N$16,$G1412,$I$2+1+2*$H$2)</f>
        <v>20920</v>
      </c>
      <c r="AQ1412" s="41" cm="1">
        <f t="array" ref="AQ1412">INDEX(Archetypes!$O$8:$P$16,$G1412,$AB$2)</f>
        <v>50</v>
      </c>
      <c r="AR1412" s="4">
        <f t="shared" si="266"/>
        <v>12.348800000000001</v>
      </c>
      <c r="AS1412" s="5">
        <f t="shared" si="267"/>
        <v>1543.6</v>
      </c>
      <c r="AT1412" s="8">
        <f t="shared" si="268"/>
        <v>1135</v>
      </c>
      <c r="AU1412">
        <f t="shared" si="269"/>
        <v>1.0000000000000002</v>
      </c>
      <c r="AV1412" s="49">
        <f t="shared" si="270"/>
        <v>6174.4</v>
      </c>
      <c r="AW1412" s="49">
        <f t="shared" si="271"/>
        <v>0</v>
      </c>
      <c r="AX1412" s="61">
        <f t="shared" si="272"/>
        <v>4064.1291242092234</v>
      </c>
      <c r="AY1412" s="27" cm="1">
        <f t="array" ref="AY1412">INDEX(Archetypes!T$8:T$16,$G1412)</f>
        <v>1012</v>
      </c>
      <c r="AZ1412" s="27" cm="1">
        <f t="array" ref="AZ1412">INDEX(Archetypes!U$8:U$16,$G1412)</f>
        <v>1497</v>
      </c>
      <c r="BA1412" s="27" cm="1">
        <f t="array" ref="BA1412">INDEX(Archetypes!V$8:V$16,$G1412)</f>
        <v>1668</v>
      </c>
      <c r="BB1412" s="5">
        <f t="shared" si="291"/>
        <v>1497</v>
      </c>
      <c r="BC1412" s="5">
        <f t="shared" si="273"/>
        <v>5988</v>
      </c>
      <c r="BD1412" s="60">
        <f t="shared" si="274"/>
        <v>37146.529124209221</v>
      </c>
      <c r="BE1412" s="28">
        <f t="shared" si="275"/>
        <v>-1470.4533213049581</v>
      </c>
      <c r="BF1412" s="75">
        <f t="shared" si="276"/>
        <v>3.2060388610800001</v>
      </c>
      <c r="BG1412" s="75">
        <f t="shared" si="277"/>
        <v>10.623599999999998</v>
      </c>
      <c r="BH1412" s="11">
        <f t="shared" si="293"/>
        <v>33492.912017295181</v>
      </c>
      <c r="BI1412" s="95">
        <f t="shared" si="294"/>
        <v>7</v>
      </c>
      <c r="BJ1412" t="b">
        <f t="shared" si="295"/>
        <v>0</v>
      </c>
      <c r="BK1412" s="43">
        <v>-12137.252826167227</v>
      </c>
      <c r="BL1412" s="37">
        <f t="shared" si="278"/>
        <v>10666.799504862269</v>
      </c>
    </row>
    <row r="1413" spans="1:64" x14ac:dyDescent="0.35">
      <c r="A1413" s="3">
        <v>12500</v>
      </c>
      <c r="D1413" s="6">
        <v>165</v>
      </c>
      <c r="E1413" s="6"/>
      <c r="F1413" s="6">
        <f t="shared" si="251"/>
        <v>275</v>
      </c>
      <c r="G1413" s="7">
        <v>8</v>
      </c>
      <c r="H1413" s="79" cm="1">
        <f t="array" ref="H1413">INDEX(Archetypes!$F$8:$F$16,$G1413)</f>
        <v>285.8</v>
      </c>
      <c r="I1413" s="7">
        <f t="shared" si="252"/>
        <v>1</v>
      </c>
      <c r="J1413" s="27" cm="1">
        <f t="array" ref="J1413">INDEX(Archetypes!$G$8:$H$16,$G1413,($H$2+1))+$N$2</f>
        <v>26124</v>
      </c>
      <c r="K1413" s="41" cm="1">
        <f t="array" ref="K1413">INDEX(Archetypes!$J$8:$J$16,$G1413)</f>
        <v>3.2210000000000001</v>
      </c>
      <c r="L1413" s="24" cm="1">
        <f t="array" ref="L1413">INDEX(Archetypes!$I$8:$I$16,$G1413)</f>
        <v>90.076000000000008</v>
      </c>
      <c r="M1413" s="41">
        <f t="shared" si="279"/>
        <v>51.225999999999999</v>
      </c>
      <c r="N1413" s="84">
        <f t="shared" si="253"/>
        <v>0.56869754429592778</v>
      </c>
      <c r="O1413" s="41">
        <f t="shared" si="254"/>
        <v>51.225999999999999</v>
      </c>
      <c r="P1413" s="64">
        <f t="shared" si="292"/>
        <v>7.3179999999999996</v>
      </c>
      <c r="Q1413" s="80">
        <f t="shared" si="280"/>
        <v>7</v>
      </c>
      <c r="R1413" s="80">
        <f t="shared" si="281"/>
        <v>0.31799999999999962</v>
      </c>
      <c r="S1413" s="64">
        <f t="shared" si="282"/>
        <v>49</v>
      </c>
      <c r="T1413" s="64">
        <f t="shared" si="255"/>
        <v>2.2259999999999973</v>
      </c>
      <c r="U1413" s="64">
        <f t="shared" si="283"/>
        <v>0</v>
      </c>
      <c r="V1413" s="80">
        <f t="shared" si="284"/>
        <v>0.95654550423613016</v>
      </c>
      <c r="W1413" s="80">
        <f t="shared" si="285"/>
        <v>4.3454495763869859E-2</v>
      </c>
      <c r="X1413" s="80">
        <f t="shared" si="286"/>
        <v>0</v>
      </c>
      <c r="Y1413" s="4">
        <f t="shared" si="256"/>
        <v>13.803044547690625</v>
      </c>
      <c r="Z1413" s="4">
        <f t="shared" si="257"/>
        <v>4.2853289499194736</v>
      </c>
      <c r="AA1413" s="64">
        <f t="shared" si="287"/>
        <v>3880.7820000000002</v>
      </c>
      <c r="AB1413" s="81">
        <f t="shared" si="288"/>
        <v>535.6660682587592</v>
      </c>
      <c r="AC1413">
        <f t="shared" si="289"/>
        <v>1.0000000942400087</v>
      </c>
      <c r="AD1413" s="49">
        <f t="shared" si="258"/>
        <v>2142.6642730350368</v>
      </c>
      <c r="AE1413" s="3">
        <f t="shared" si="259"/>
        <v>50000</v>
      </c>
      <c r="AF1413" s="3">
        <f t="shared" si="260"/>
        <v>100000</v>
      </c>
      <c r="AG1413" s="2">
        <f t="shared" si="261"/>
        <v>0</v>
      </c>
      <c r="AH1413" s="49">
        <f t="shared" si="262"/>
        <v>0</v>
      </c>
      <c r="AI1413" s="49">
        <f t="shared" si="263"/>
        <v>5075.110384361461</v>
      </c>
      <c r="AJ1413" s="27" cm="1">
        <f t="array" ref="AJ1413">INDEX(Archetypes!Q$8:Q$16,$G1413)</f>
        <v>1022</v>
      </c>
      <c r="AK1413" s="27" cm="1">
        <f t="array" ref="AK1413">INDEX(Archetypes!R$8:R$16,$G1413)</f>
        <v>1039</v>
      </c>
      <c r="AL1413" s="27" cm="1">
        <f t="array" ref="AL1413">INDEX(Archetypes!S$8:S$16,$G1413)</f>
        <v>1139</v>
      </c>
      <c r="AM1413" s="5">
        <f t="shared" si="290"/>
        <v>1039</v>
      </c>
      <c r="AN1413" s="5">
        <f t="shared" si="264"/>
        <v>4156</v>
      </c>
      <c r="AO1413" s="49">
        <f t="shared" si="265"/>
        <v>37497.774657396498</v>
      </c>
      <c r="AP1413" s="61" cm="1">
        <f t="array" ref="AP1413">INDEX(Archetypes!$K$8:$N$16,$G1413,$I$2+1+2*$H$2)</f>
        <v>20099</v>
      </c>
      <c r="AQ1413" s="41" cm="1">
        <f t="array" ref="AQ1413">INDEX(Archetypes!$O$8:$P$16,$G1413,$AB$2)</f>
        <v>50</v>
      </c>
      <c r="AR1413" s="4">
        <f t="shared" si="266"/>
        <v>12.348800000000001</v>
      </c>
      <c r="AS1413" s="5">
        <f t="shared" si="267"/>
        <v>1543.6</v>
      </c>
      <c r="AT1413" s="8">
        <f t="shared" si="268"/>
        <v>1135</v>
      </c>
      <c r="AU1413">
        <f t="shared" si="269"/>
        <v>1.0000000000000002</v>
      </c>
      <c r="AV1413" s="49">
        <f t="shared" si="270"/>
        <v>6174.4</v>
      </c>
      <c r="AW1413" s="49">
        <f t="shared" si="271"/>
        <v>0</v>
      </c>
      <c r="AX1413" s="61">
        <f t="shared" si="272"/>
        <v>3904.6334257878193</v>
      </c>
      <c r="AY1413" s="27" cm="1">
        <f t="array" ref="AY1413">INDEX(Archetypes!T$8:T$16,$G1413)</f>
        <v>1012</v>
      </c>
      <c r="AZ1413" s="27" cm="1">
        <f t="array" ref="AZ1413">INDEX(Archetypes!U$8:U$16,$G1413)</f>
        <v>1497</v>
      </c>
      <c r="BA1413" s="27" cm="1">
        <f t="array" ref="BA1413">INDEX(Archetypes!V$8:V$16,$G1413)</f>
        <v>1668</v>
      </c>
      <c r="BB1413" s="5">
        <f t="shared" si="291"/>
        <v>1497</v>
      </c>
      <c r="BC1413" s="5">
        <f t="shared" si="273"/>
        <v>5988</v>
      </c>
      <c r="BD1413" s="60">
        <f t="shared" si="274"/>
        <v>36166.03342578782</v>
      </c>
      <c r="BE1413" s="28">
        <f t="shared" si="275"/>
        <v>-1331.7412316086775</v>
      </c>
      <c r="BF1413" s="75">
        <f t="shared" si="276"/>
        <v>3.1811546210400001</v>
      </c>
      <c r="BG1413" s="75">
        <f t="shared" si="277"/>
        <v>10.623599999999998</v>
      </c>
      <c r="BH1413" s="11">
        <f t="shared" si="293"/>
        <v>37497.774657396498</v>
      </c>
      <c r="BI1413" s="95">
        <f t="shared" si="294"/>
        <v>8</v>
      </c>
      <c r="BJ1413" t="b">
        <f t="shared" si="295"/>
        <v>1</v>
      </c>
      <c r="BK1413" s="43">
        <v>-11459.989931735341</v>
      </c>
      <c r="BL1413" s="37">
        <f t="shared" si="278"/>
        <v>10128.248700126664</v>
      </c>
    </row>
    <row r="1414" spans="1:64" x14ac:dyDescent="0.35">
      <c r="A1414" s="3">
        <v>12500</v>
      </c>
      <c r="D1414" s="6">
        <v>165</v>
      </c>
      <c r="E1414" s="6"/>
      <c r="F1414" s="6">
        <f t="shared" si="251"/>
        <v>275</v>
      </c>
      <c r="G1414" s="7">
        <v>9</v>
      </c>
      <c r="H1414" s="79" cm="1">
        <f t="array" ref="H1414">INDEX(Archetypes!$F$8:$F$16,$G1414)</f>
        <v>312.60000000000002</v>
      </c>
      <c r="I1414" s="7">
        <f t="shared" si="252"/>
        <v>1</v>
      </c>
      <c r="J1414" s="27" cm="1">
        <f t="array" ref="J1414">INDEX(Archetypes!$G$8:$H$16,$G1414,($H$2+1))+$N$2</f>
        <v>27151</v>
      </c>
      <c r="K1414" s="41" cm="1">
        <f t="array" ref="K1414">INDEX(Archetypes!$J$8:$J$16,$G1414)</f>
        <v>3.1960000000000002</v>
      </c>
      <c r="L1414" s="24" cm="1">
        <f t="array" ref="L1414">INDEX(Archetypes!$I$8:$I$16,$G1414)</f>
        <v>98.868750000000006</v>
      </c>
      <c r="M1414" s="41">
        <f t="shared" si="279"/>
        <v>51.627000000000002</v>
      </c>
      <c r="N1414" s="84">
        <f t="shared" si="253"/>
        <v>0.52217712876920164</v>
      </c>
      <c r="O1414" s="41">
        <f t="shared" si="254"/>
        <v>51.627000000000002</v>
      </c>
      <c r="P1414" s="64">
        <f t="shared" si="292"/>
        <v>7.3752857142857149</v>
      </c>
      <c r="Q1414" s="80">
        <f t="shared" si="280"/>
        <v>7</v>
      </c>
      <c r="R1414" s="80">
        <f t="shared" si="281"/>
        <v>0.37528571428571489</v>
      </c>
      <c r="S1414" s="64">
        <f t="shared" si="282"/>
        <v>49</v>
      </c>
      <c r="T1414" s="64">
        <f t="shared" si="255"/>
        <v>2.6270000000000042</v>
      </c>
      <c r="U1414" s="64">
        <f t="shared" si="283"/>
        <v>0</v>
      </c>
      <c r="V1414" s="80">
        <f t="shared" si="284"/>
        <v>0.94911577275456638</v>
      </c>
      <c r="W1414" s="80">
        <f t="shared" si="285"/>
        <v>5.0884227245433671E-2</v>
      </c>
      <c r="X1414" s="80">
        <f t="shared" si="286"/>
        <v>0</v>
      </c>
      <c r="Y1414" s="4">
        <f t="shared" si="256"/>
        <v>13.938637147229166</v>
      </c>
      <c r="Z1414" s="4">
        <f t="shared" si="257"/>
        <v>4.3612757031380367</v>
      </c>
      <c r="AA1414" s="64">
        <f t="shared" si="287"/>
        <v>3911.1390000000001</v>
      </c>
      <c r="AB1414" s="81">
        <f t="shared" si="288"/>
        <v>545.15947353376725</v>
      </c>
      <c r="AC1414">
        <f t="shared" si="289"/>
        <v>0.99999998048000049</v>
      </c>
      <c r="AD1414" s="49">
        <f t="shared" si="258"/>
        <v>2180.637894135069</v>
      </c>
      <c r="AE1414" s="3">
        <f t="shared" si="259"/>
        <v>50000</v>
      </c>
      <c r="AF1414" s="3">
        <f t="shared" si="260"/>
        <v>100000</v>
      </c>
      <c r="AG1414" s="2">
        <f t="shared" si="261"/>
        <v>0</v>
      </c>
      <c r="AH1414" s="49">
        <f t="shared" si="262"/>
        <v>0</v>
      </c>
      <c r="AI1414" s="49">
        <f t="shared" si="263"/>
        <v>5274.6257099141794</v>
      </c>
      <c r="AJ1414" s="27" cm="1">
        <f t="array" ref="AJ1414">INDEX(Archetypes!Q$8:Q$16,$G1414)</f>
        <v>1022</v>
      </c>
      <c r="AK1414" s="27" cm="1">
        <f t="array" ref="AK1414">INDEX(Archetypes!R$8:R$16,$G1414)</f>
        <v>1039</v>
      </c>
      <c r="AL1414" s="27" cm="1">
        <f t="array" ref="AL1414">INDEX(Archetypes!S$8:S$16,$G1414)</f>
        <v>1139</v>
      </c>
      <c r="AM1414" s="5">
        <f t="shared" si="290"/>
        <v>1039</v>
      </c>
      <c r="AN1414" s="5">
        <f t="shared" si="264"/>
        <v>4156</v>
      </c>
      <c r="AO1414" s="49">
        <f t="shared" si="265"/>
        <v>38762.263604049251</v>
      </c>
      <c r="AP1414" s="61" cm="1">
        <f t="array" ref="AP1414">INDEX(Archetypes!$K$8:$N$16,$G1414,$I$2+1+2*$H$2)</f>
        <v>20920</v>
      </c>
      <c r="AQ1414" s="41" cm="1">
        <f t="array" ref="AQ1414">INDEX(Archetypes!$O$8:$P$16,$G1414,$AB$2)</f>
        <v>50</v>
      </c>
      <c r="AR1414" s="4">
        <f t="shared" si="266"/>
        <v>12.348800000000001</v>
      </c>
      <c r="AS1414" s="5">
        <f t="shared" si="267"/>
        <v>1543.6</v>
      </c>
      <c r="AT1414" s="8">
        <f t="shared" si="268"/>
        <v>1135</v>
      </c>
      <c r="AU1414">
        <f t="shared" si="269"/>
        <v>1.0000000000000002</v>
      </c>
      <c r="AV1414" s="49">
        <f t="shared" si="270"/>
        <v>6174.4</v>
      </c>
      <c r="AW1414" s="49">
        <f t="shared" si="271"/>
        <v>0</v>
      </c>
      <c r="AX1414" s="61">
        <f t="shared" si="272"/>
        <v>4064.1291242092234</v>
      </c>
      <c r="AY1414" s="27" cm="1">
        <f t="array" ref="AY1414">INDEX(Archetypes!T$8:T$16,$G1414)</f>
        <v>1012</v>
      </c>
      <c r="AZ1414" s="27" cm="1">
        <f t="array" ref="AZ1414">INDEX(Archetypes!U$8:U$16,$G1414)</f>
        <v>1497</v>
      </c>
      <c r="BA1414" s="27" cm="1">
        <f t="array" ref="BA1414">INDEX(Archetypes!V$8:V$16,$G1414)</f>
        <v>1668</v>
      </c>
      <c r="BB1414" s="5">
        <f t="shared" si="291"/>
        <v>1497</v>
      </c>
      <c r="BC1414" s="5">
        <f t="shared" si="273"/>
        <v>5988</v>
      </c>
      <c r="BD1414" s="60">
        <f t="shared" si="274"/>
        <v>37146.529124209221</v>
      </c>
      <c r="BE1414" s="28">
        <f t="shared" si="275"/>
        <v>-1615.73447984003</v>
      </c>
      <c r="BF1414" s="75">
        <f t="shared" si="276"/>
        <v>3.2060388610800001</v>
      </c>
      <c r="BG1414" s="75">
        <f t="shared" si="277"/>
        <v>10.623599999999998</v>
      </c>
      <c r="BH1414" s="11">
        <f t="shared" si="293"/>
        <v>37497.774657396498</v>
      </c>
      <c r="BI1414" s="95">
        <f t="shared" si="294"/>
        <v>8</v>
      </c>
      <c r="BJ1414" t="b">
        <f t="shared" si="295"/>
        <v>0</v>
      </c>
      <c r="BK1414" s="43">
        <v>-12427.815143237371</v>
      </c>
      <c r="BL1414" s="37">
        <f t="shared" si="278"/>
        <v>10812.080663397341</v>
      </c>
    </row>
    <row r="1415" spans="1:64" x14ac:dyDescent="0.35">
      <c r="A1415" s="3">
        <v>12500</v>
      </c>
      <c r="D1415" s="6">
        <v>180</v>
      </c>
      <c r="E1415" s="6"/>
      <c r="F1415" s="6">
        <f t="shared" si="251"/>
        <v>300</v>
      </c>
      <c r="G1415" s="7">
        <v>9</v>
      </c>
      <c r="H1415" s="79" cm="1">
        <f t="array" ref="H1415">INDEX(Archetypes!$F$8:$F$16,$G1415)</f>
        <v>312.60000000000002</v>
      </c>
      <c r="I1415" s="7">
        <f t="shared" si="252"/>
        <v>1</v>
      </c>
      <c r="J1415" s="27" cm="1">
        <f t="array" ref="J1415">INDEX(Archetypes!$G$8:$H$16,$G1415,($H$2+1))+$N$2</f>
        <v>27151</v>
      </c>
      <c r="K1415" s="41" cm="1">
        <f t="array" ref="K1415">INDEX(Archetypes!$J$8:$J$16,$G1415)</f>
        <v>3.1960000000000002</v>
      </c>
      <c r="L1415" s="24" cm="1">
        <f t="array" ref="L1415">INDEX(Archetypes!$I$8:$I$16,$G1415)</f>
        <v>98.868750000000006</v>
      </c>
      <c r="M1415" s="41">
        <f t="shared" si="279"/>
        <v>56.32</v>
      </c>
      <c r="N1415" s="84">
        <f t="shared" si="253"/>
        <v>0.56964409886844936</v>
      </c>
      <c r="O1415" s="41">
        <f t="shared" si="254"/>
        <v>56.32</v>
      </c>
      <c r="P1415" s="64">
        <f t="shared" si="292"/>
        <v>8.0457142857142863</v>
      </c>
      <c r="Q1415" s="80">
        <f t="shared" si="280"/>
        <v>7</v>
      </c>
      <c r="R1415" s="80">
        <f t="shared" si="281"/>
        <v>1.0457142857142863</v>
      </c>
      <c r="S1415" s="64">
        <f t="shared" si="282"/>
        <v>49</v>
      </c>
      <c r="T1415" s="64">
        <f t="shared" si="255"/>
        <v>7.3200000000000038</v>
      </c>
      <c r="U1415" s="64">
        <f t="shared" si="283"/>
        <v>0</v>
      </c>
      <c r="V1415" s="80">
        <f t="shared" si="284"/>
        <v>0.87002840909090906</v>
      </c>
      <c r="W1415" s="80">
        <f t="shared" si="285"/>
        <v>0.12997159090909097</v>
      </c>
      <c r="X1415" s="80">
        <f t="shared" si="286"/>
        <v>0</v>
      </c>
      <c r="Y1415" s="4">
        <f t="shared" si="256"/>
        <v>15.381981534090912</v>
      </c>
      <c r="Z1415" s="4">
        <f t="shared" si="257"/>
        <v>4.8128853360735011</v>
      </c>
      <c r="AA1415" s="64">
        <f t="shared" si="287"/>
        <v>3911.1390000000001</v>
      </c>
      <c r="AB1415" s="81">
        <f t="shared" si="288"/>
        <v>601.6106787526279</v>
      </c>
      <c r="AC1415">
        <f t="shared" si="289"/>
        <v>0.99999998048000027</v>
      </c>
      <c r="AD1415" s="49">
        <f t="shared" si="258"/>
        <v>2406.4427150105116</v>
      </c>
      <c r="AE1415" s="3">
        <f t="shared" si="259"/>
        <v>50000</v>
      </c>
      <c r="AF1415" s="3">
        <f t="shared" si="260"/>
        <v>100000</v>
      </c>
      <c r="AG1415" s="2">
        <f t="shared" si="261"/>
        <v>0</v>
      </c>
      <c r="AH1415" s="49">
        <f t="shared" si="262"/>
        <v>0</v>
      </c>
      <c r="AI1415" s="49">
        <f t="shared" si="263"/>
        <v>5274.6257099141794</v>
      </c>
      <c r="AJ1415" s="27" cm="1">
        <f t="array" ref="AJ1415">INDEX(Archetypes!Q$8:Q$16,$G1415)</f>
        <v>1022</v>
      </c>
      <c r="AK1415" s="27" cm="1">
        <f t="array" ref="AK1415">INDEX(Archetypes!R$8:R$16,$G1415)</f>
        <v>1039</v>
      </c>
      <c r="AL1415" s="27" cm="1">
        <f t="array" ref="AL1415">INDEX(Archetypes!S$8:S$16,$G1415)</f>
        <v>1139</v>
      </c>
      <c r="AM1415" s="5">
        <f t="shared" si="290"/>
        <v>1039</v>
      </c>
      <c r="AN1415" s="5">
        <f t="shared" si="264"/>
        <v>4156</v>
      </c>
      <c r="AO1415" s="49">
        <f t="shared" si="265"/>
        <v>38988.068424924691</v>
      </c>
      <c r="AP1415" s="61" cm="1">
        <f t="array" ref="AP1415">INDEX(Archetypes!$K$8:$N$16,$G1415,$I$2+1+2*$H$2)</f>
        <v>20920</v>
      </c>
      <c r="AQ1415" s="41" cm="1">
        <f t="array" ref="AQ1415">INDEX(Archetypes!$O$8:$P$16,$G1415,$AB$2)</f>
        <v>50</v>
      </c>
      <c r="AR1415" s="4">
        <f t="shared" si="266"/>
        <v>12.348800000000001</v>
      </c>
      <c r="AS1415" s="5">
        <f t="shared" si="267"/>
        <v>1543.6</v>
      </c>
      <c r="AT1415" s="8">
        <f t="shared" si="268"/>
        <v>1135</v>
      </c>
      <c r="AU1415">
        <f t="shared" si="269"/>
        <v>1.0000000000000002</v>
      </c>
      <c r="AV1415" s="49">
        <f t="shared" si="270"/>
        <v>6174.4</v>
      </c>
      <c r="AW1415" s="49">
        <f t="shared" si="271"/>
        <v>0</v>
      </c>
      <c r="AX1415" s="61">
        <f t="shared" si="272"/>
        <v>4064.1291242092234</v>
      </c>
      <c r="AY1415" s="27" cm="1">
        <f t="array" ref="AY1415">INDEX(Archetypes!T$8:T$16,$G1415)</f>
        <v>1012</v>
      </c>
      <c r="AZ1415" s="27" cm="1">
        <f t="array" ref="AZ1415">INDEX(Archetypes!U$8:U$16,$G1415)</f>
        <v>1497</v>
      </c>
      <c r="BA1415" s="27" cm="1">
        <f t="array" ref="BA1415">INDEX(Archetypes!V$8:V$16,$G1415)</f>
        <v>1668</v>
      </c>
      <c r="BB1415" s="5">
        <f t="shared" si="291"/>
        <v>1497</v>
      </c>
      <c r="BC1415" s="5">
        <f t="shared" si="273"/>
        <v>5988</v>
      </c>
      <c r="BD1415" s="60">
        <f t="shared" si="274"/>
        <v>37146.529124209221</v>
      </c>
      <c r="BE1415" s="28">
        <f t="shared" si="275"/>
        <v>-1841.5393007154707</v>
      </c>
      <c r="BF1415" s="75">
        <f t="shared" si="276"/>
        <v>3.2060388610800001</v>
      </c>
      <c r="BG1415" s="75">
        <f t="shared" si="277"/>
        <v>10.623599999999998</v>
      </c>
      <c r="BH1415" s="11">
        <f t="shared" si="293"/>
        <v>38988.068424924691</v>
      </c>
      <c r="BI1415" s="95">
        <f t="shared" si="294"/>
        <v>9</v>
      </c>
      <c r="BJ1415" t="b">
        <f t="shared" si="295"/>
        <v>1</v>
      </c>
      <c r="BK1415" s="43">
        <v>-12879.424784988252</v>
      </c>
      <c r="BL1415" s="37">
        <f t="shared" si="278"/>
        <v>11037.885484272781</v>
      </c>
    </row>
    <row r="1416" spans="1:64" x14ac:dyDescent="0.35">
      <c r="A1416" s="3">
        <v>15000</v>
      </c>
      <c r="D1416" s="6">
        <v>60</v>
      </c>
      <c r="E1416" s="6"/>
      <c r="F1416" s="6">
        <f t="shared" si="251"/>
        <v>100</v>
      </c>
      <c r="G1416" s="7">
        <v>1</v>
      </c>
      <c r="H1416" s="79" cm="1">
        <f t="array" ref="H1416">INDEX(Archetypes!$F$8:$F$16,$G1416)</f>
        <v>113.9</v>
      </c>
      <c r="I1416" s="7">
        <f t="shared" si="252"/>
        <v>1</v>
      </c>
      <c r="J1416" s="27" cm="1">
        <f t="array" ref="J1416">INDEX(Archetypes!$G$8:$H$16,$G1416,($H$2+1))+$N$2</f>
        <v>13901</v>
      </c>
      <c r="K1416" s="41" cm="1">
        <f t="array" ref="K1416">INDEX(Archetypes!$J$8:$J$16,$G1416)</f>
        <v>2.782</v>
      </c>
      <c r="L1416" s="24" cm="1">
        <f t="array" ref="L1416">INDEX(Archetypes!$I$8:$I$16,$G1416)</f>
        <v>42.247058823529407</v>
      </c>
      <c r="M1416" s="41">
        <f t="shared" si="279"/>
        <v>21.567</v>
      </c>
      <c r="N1416" s="84">
        <f t="shared" si="253"/>
        <v>0.51049707602339189</v>
      </c>
      <c r="O1416" s="41">
        <f t="shared" si="254"/>
        <v>21.567</v>
      </c>
      <c r="P1416" s="64">
        <f t="shared" si="292"/>
        <v>3.081</v>
      </c>
      <c r="Q1416" s="80">
        <f t="shared" si="280"/>
        <v>3.081</v>
      </c>
      <c r="R1416" s="80">
        <f t="shared" si="281"/>
        <v>0</v>
      </c>
      <c r="S1416" s="64">
        <f t="shared" si="282"/>
        <v>21.567</v>
      </c>
      <c r="T1416" s="64">
        <f t="shared" si="255"/>
        <v>0</v>
      </c>
      <c r="U1416" s="64">
        <f t="shared" si="283"/>
        <v>0</v>
      </c>
      <c r="V1416" s="80">
        <f t="shared" si="284"/>
        <v>1</v>
      </c>
      <c r="W1416" s="80">
        <f t="shared" si="285"/>
        <v>0</v>
      </c>
      <c r="X1416" s="80">
        <f t="shared" si="286"/>
        <v>0</v>
      </c>
      <c r="Y1416" s="4">
        <f t="shared" si="256"/>
        <v>13.01</v>
      </c>
      <c r="Z1416" s="4">
        <f t="shared" si="257"/>
        <v>4.6764917325664985</v>
      </c>
      <c r="AA1416" s="64">
        <f t="shared" si="287"/>
        <v>5391.8040000000001</v>
      </c>
      <c r="AB1416" s="81">
        <f t="shared" si="288"/>
        <v>701.47370039999998</v>
      </c>
      <c r="AC1416">
        <f t="shared" si="289"/>
        <v>1.000000084800007</v>
      </c>
      <c r="AD1416" s="49">
        <f t="shared" si="258"/>
        <v>2805.8948015999999</v>
      </c>
      <c r="AE1416" s="3">
        <f t="shared" si="259"/>
        <v>60000</v>
      </c>
      <c r="AF1416" s="3">
        <f t="shared" si="260"/>
        <v>100000</v>
      </c>
      <c r="AG1416" s="2">
        <f t="shared" si="261"/>
        <v>0</v>
      </c>
      <c r="AH1416" s="49">
        <f t="shared" si="262"/>
        <v>0</v>
      </c>
      <c r="AI1416" s="49">
        <f t="shared" si="263"/>
        <v>2700.5477512252587</v>
      </c>
      <c r="AJ1416" s="27" cm="1">
        <f t="array" ref="AJ1416">INDEX(Archetypes!Q$8:Q$16,$G1416)</f>
        <v>1022</v>
      </c>
      <c r="AK1416" s="27" cm="1">
        <f t="array" ref="AK1416">INDEX(Archetypes!R$8:R$16,$G1416)</f>
        <v>1039</v>
      </c>
      <c r="AL1416" s="27" cm="1">
        <f t="array" ref="AL1416">INDEX(Archetypes!S$8:S$16,$G1416)</f>
        <v>1139</v>
      </c>
      <c r="AM1416" s="5">
        <f t="shared" si="290"/>
        <v>1039</v>
      </c>
      <c r="AN1416" s="5">
        <f t="shared" si="264"/>
        <v>4156</v>
      </c>
      <c r="AO1416" s="49">
        <f t="shared" si="265"/>
        <v>23563.442552825258</v>
      </c>
      <c r="AP1416" s="61" cm="1">
        <f t="array" ref="AP1416">INDEX(Archetypes!$K$8:$N$16,$G1416,$I$2+1+2*$H$2)</f>
        <v>10321</v>
      </c>
      <c r="AQ1416" s="41" cm="1">
        <f t="array" ref="AQ1416">INDEX(Archetypes!$O$8:$P$16,$G1416,$AB$2)</f>
        <v>50</v>
      </c>
      <c r="AR1416" s="4">
        <f t="shared" si="266"/>
        <v>12.348800000000001</v>
      </c>
      <c r="AS1416" s="5">
        <f t="shared" si="267"/>
        <v>1852.32</v>
      </c>
      <c r="AT1416" s="8">
        <f t="shared" si="268"/>
        <v>1362</v>
      </c>
      <c r="AU1416">
        <f t="shared" si="269"/>
        <v>1.0000000000000002</v>
      </c>
      <c r="AV1416" s="49">
        <f t="shared" si="270"/>
        <v>7409.28</v>
      </c>
      <c r="AW1416" s="49">
        <f t="shared" si="271"/>
        <v>0</v>
      </c>
      <c r="AX1416" s="61">
        <f t="shared" si="272"/>
        <v>2005.0610272927054</v>
      </c>
      <c r="AY1416" s="27" cm="1">
        <f t="array" ref="AY1416">INDEX(Archetypes!T$8:T$16,$G1416)</f>
        <v>1012</v>
      </c>
      <c r="AZ1416" s="27" cm="1">
        <f t="array" ref="AZ1416">INDEX(Archetypes!U$8:U$16,$G1416)</f>
        <v>1497</v>
      </c>
      <c r="BA1416" s="27" cm="1">
        <f t="array" ref="BA1416">INDEX(Archetypes!V$8:V$16,$G1416)</f>
        <v>1668</v>
      </c>
      <c r="BB1416" s="5">
        <f t="shared" si="291"/>
        <v>1497</v>
      </c>
      <c r="BC1416" s="5">
        <f t="shared" si="273"/>
        <v>5988</v>
      </c>
      <c r="BD1416" s="60">
        <f t="shared" si="274"/>
        <v>25723.341027292703</v>
      </c>
      <c r="BE1416" s="28">
        <f t="shared" si="275"/>
        <v>2159.8984744674453</v>
      </c>
      <c r="BF1416" s="75">
        <f t="shared" si="276"/>
        <v>4.4197695748800001</v>
      </c>
      <c r="BG1416" s="75">
        <f t="shared" si="277"/>
        <v>12.74832</v>
      </c>
      <c r="BH1416" s="11">
        <f t="shared" si="293"/>
        <v>19724.033359648936</v>
      </c>
      <c r="BI1416" s="95">
        <f t="shared" si="294"/>
        <v>3</v>
      </c>
      <c r="BJ1416" t="b">
        <f t="shared" si="295"/>
        <v>0</v>
      </c>
      <c r="BK1416" s="43">
        <v>299.79822305534617</v>
      </c>
      <c r="BL1416" s="37">
        <f t="shared" si="278"/>
        <v>1860.1002514120992</v>
      </c>
    </row>
    <row r="1417" spans="1:64" x14ac:dyDescent="0.35">
      <c r="A1417" s="3">
        <v>15000</v>
      </c>
      <c r="D1417" s="6">
        <v>60</v>
      </c>
      <c r="E1417" s="6"/>
      <c r="F1417" s="6">
        <f t="shared" si="251"/>
        <v>100</v>
      </c>
      <c r="G1417" s="7">
        <v>2</v>
      </c>
      <c r="H1417" s="79" cm="1">
        <f t="array" ref="H1417">INDEX(Archetypes!$F$8:$F$16,$G1417)</f>
        <v>137.5</v>
      </c>
      <c r="I1417" s="7">
        <f t="shared" si="252"/>
        <v>1</v>
      </c>
      <c r="J1417" s="27" cm="1">
        <f t="array" ref="J1417">INDEX(Archetypes!$G$8:$H$16,$G1417,($H$2+1))+$N$2</f>
        <v>11219</v>
      </c>
      <c r="K1417" s="41" cm="1">
        <f t="array" ref="K1417">INDEX(Archetypes!$J$8:$J$16,$G1417)</f>
        <v>3.3919999999999999</v>
      </c>
      <c r="L1417" s="24" cm="1">
        <f t="array" ref="L1417">INDEX(Archetypes!$I$8:$I$16,$G1417)</f>
        <v>41.125</v>
      </c>
      <c r="M1417" s="41">
        <f t="shared" si="279"/>
        <v>17.689</v>
      </c>
      <c r="N1417" s="84">
        <f t="shared" si="253"/>
        <v>0.43012765957446808</v>
      </c>
      <c r="O1417" s="41">
        <f t="shared" si="254"/>
        <v>17.689</v>
      </c>
      <c r="P1417" s="64">
        <f t="shared" si="292"/>
        <v>2.5270000000000001</v>
      </c>
      <c r="Q1417" s="80">
        <f t="shared" si="280"/>
        <v>2.5270000000000001</v>
      </c>
      <c r="R1417" s="80">
        <f t="shared" si="281"/>
        <v>0</v>
      </c>
      <c r="S1417" s="64">
        <f t="shared" si="282"/>
        <v>17.689</v>
      </c>
      <c r="T1417" s="64">
        <f t="shared" si="255"/>
        <v>0</v>
      </c>
      <c r="U1417" s="64">
        <f t="shared" si="283"/>
        <v>0</v>
      </c>
      <c r="V1417" s="80">
        <f t="shared" si="284"/>
        <v>1</v>
      </c>
      <c r="W1417" s="80">
        <f t="shared" si="285"/>
        <v>0</v>
      </c>
      <c r="X1417" s="80">
        <f t="shared" si="286"/>
        <v>0</v>
      </c>
      <c r="Y1417" s="4">
        <f t="shared" si="256"/>
        <v>13.01</v>
      </c>
      <c r="Z1417" s="4">
        <f t="shared" si="257"/>
        <v>3.8354952830188678</v>
      </c>
      <c r="AA1417" s="64">
        <f t="shared" si="287"/>
        <v>4422.17</v>
      </c>
      <c r="AB1417" s="81">
        <f t="shared" si="288"/>
        <v>575.32431700000006</v>
      </c>
      <c r="AC1417">
        <f t="shared" si="289"/>
        <v>0.99999995733333502</v>
      </c>
      <c r="AD1417" s="49">
        <f t="shared" si="258"/>
        <v>2301.2972680000003</v>
      </c>
      <c r="AE1417" s="3">
        <f t="shared" si="259"/>
        <v>60000</v>
      </c>
      <c r="AF1417" s="3">
        <f t="shared" si="260"/>
        <v>100000</v>
      </c>
      <c r="AG1417" s="2">
        <f t="shared" si="261"/>
        <v>0</v>
      </c>
      <c r="AH1417" s="49">
        <f t="shared" si="262"/>
        <v>0</v>
      </c>
      <c r="AI1417" s="49">
        <f t="shared" si="263"/>
        <v>2179.5155183796978</v>
      </c>
      <c r="AJ1417" s="27" cm="1">
        <f t="array" ref="AJ1417">INDEX(Archetypes!Q$8:Q$16,$G1417)</f>
        <v>1022</v>
      </c>
      <c r="AK1417" s="27" cm="1">
        <f t="array" ref="AK1417">INDEX(Archetypes!R$8:R$16,$G1417)</f>
        <v>1039</v>
      </c>
      <c r="AL1417" s="27" cm="1">
        <f t="array" ref="AL1417">INDEX(Archetypes!S$8:S$16,$G1417)</f>
        <v>1139</v>
      </c>
      <c r="AM1417" s="5">
        <f t="shared" si="290"/>
        <v>1039</v>
      </c>
      <c r="AN1417" s="5">
        <f t="shared" si="264"/>
        <v>4156</v>
      </c>
      <c r="AO1417" s="49">
        <f t="shared" si="265"/>
        <v>19855.812786379698</v>
      </c>
      <c r="AP1417" s="61" cm="1">
        <f t="array" ref="AP1417">INDEX(Archetypes!$K$8:$N$16,$G1417,$I$2+1+2*$H$2)</f>
        <v>8176</v>
      </c>
      <c r="AQ1417" s="41" cm="1">
        <f t="array" ref="AQ1417">INDEX(Archetypes!$O$8:$P$16,$G1417,$AB$2)</f>
        <v>50</v>
      </c>
      <c r="AR1417" s="4">
        <f t="shared" si="266"/>
        <v>12.348800000000001</v>
      </c>
      <c r="AS1417" s="5">
        <f t="shared" si="267"/>
        <v>1852.32</v>
      </c>
      <c r="AT1417" s="8">
        <f t="shared" si="268"/>
        <v>1362</v>
      </c>
      <c r="AU1417">
        <f t="shared" si="269"/>
        <v>1.0000000000000002</v>
      </c>
      <c r="AV1417" s="49">
        <f t="shared" si="270"/>
        <v>7409.28</v>
      </c>
      <c r="AW1417" s="49">
        <f t="shared" si="271"/>
        <v>0</v>
      </c>
      <c r="AX1417" s="61">
        <f t="shared" si="272"/>
        <v>1588.3518030370274</v>
      </c>
      <c r="AY1417" s="27" cm="1">
        <f t="array" ref="AY1417">INDEX(Archetypes!T$8:T$16,$G1417)</f>
        <v>1012</v>
      </c>
      <c r="AZ1417" s="27" cm="1">
        <f t="array" ref="AZ1417">INDEX(Archetypes!U$8:U$16,$G1417)</f>
        <v>1497</v>
      </c>
      <c r="BA1417" s="27" cm="1">
        <f t="array" ref="BA1417">INDEX(Archetypes!V$8:V$16,$G1417)</f>
        <v>1668</v>
      </c>
      <c r="BB1417" s="5">
        <f t="shared" si="291"/>
        <v>1497</v>
      </c>
      <c r="BC1417" s="5">
        <f t="shared" si="273"/>
        <v>5988</v>
      </c>
      <c r="BD1417" s="60">
        <f t="shared" si="274"/>
        <v>23161.631803037028</v>
      </c>
      <c r="BE1417" s="28">
        <f t="shared" si="275"/>
        <v>3305.8190166573295</v>
      </c>
      <c r="BF1417" s="75">
        <f t="shared" si="276"/>
        <v>3.6249411924000001</v>
      </c>
      <c r="BG1417" s="75">
        <f t="shared" si="277"/>
        <v>12.74832</v>
      </c>
      <c r="BH1417" s="11">
        <f t="shared" si="293"/>
        <v>19724.033359648936</v>
      </c>
      <c r="BI1417" s="95">
        <f t="shared" si="294"/>
        <v>3</v>
      </c>
      <c r="BJ1417" t="b">
        <f t="shared" si="295"/>
        <v>0</v>
      </c>
      <c r="BK1417" s="43">
        <v>3637.7098869779147</v>
      </c>
      <c r="BL1417" s="37">
        <f t="shared" si="278"/>
        <v>-331.89087032058524</v>
      </c>
    </row>
    <row r="1418" spans="1:64" x14ac:dyDescent="0.35">
      <c r="A1418" s="3">
        <v>15000</v>
      </c>
      <c r="D1418" s="6">
        <v>60</v>
      </c>
      <c r="E1418" s="6"/>
      <c r="F1418" s="6">
        <f t="shared" si="251"/>
        <v>100</v>
      </c>
      <c r="G1418" s="7">
        <v>3</v>
      </c>
      <c r="H1418" s="79" cm="1">
        <f t="array" ref="H1418">INDEX(Archetypes!$F$8:$F$16,$G1418)</f>
        <v>163.1</v>
      </c>
      <c r="I1418" s="7">
        <f t="shared" si="252"/>
        <v>1</v>
      </c>
      <c r="J1418" s="27" cm="1">
        <f t="array" ref="J1418">INDEX(Archetypes!$G$8:$H$16,$G1418,($H$2+1))+$N$2</f>
        <v>11221</v>
      </c>
      <c r="K1418" s="41" cm="1">
        <f t="array" ref="K1418">INDEX(Archetypes!$J$8:$J$16,$G1418)</f>
        <v>3.6019999999999999</v>
      </c>
      <c r="L1418" s="24" cm="1">
        <f t="array" ref="L1418">INDEX(Archetypes!$I$8:$I$16,$G1418)</f>
        <v>45.416666666666664</v>
      </c>
      <c r="M1418" s="41">
        <f t="shared" si="279"/>
        <v>16.657</v>
      </c>
      <c r="N1418" s="84">
        <f t="shared" si="253"/>
        <v>0.36675963302752296</v>
      </c>
      <c r="O1418" s="41">
        <f t="shared" si="254"/>
        <v>16.657</v>
      </c>
      <c r="P1418" s="64">
        <f t="shared" si="292"/>
        <v>2.3795714285714284</v>
      </c>
      <c r="Q1418" s="80">
        <f t="shared" si="280"/>
        <v>2.3795714285714284</v>
      </c>
      <c r="R1418" s="80">
        <f t="shared" si="281"/>
        <v>0</v>
      </c>
      <c r="S1418" s="64">
        <f t="shared" si="282"/>
        <v>16.657</v>
      </c>
      <c r="T1418" s="64">
        <f t="shared" si="255"/>
        <v>0</v>
      </c>
      <c r="U1418" s="64">
        <f t="shared" si="283"/>
        <v>0</v>
      </c>
      <c r="V1418" s="80">
        <f t="shared" si="284"/>
        <v>1</v>
      </c>
      <c r="W1418" s="80">
        <f t="shared" si="285"/>
        <v>0</v>
      </c>
      <c r="X1418" s="80">
        <f t="shared" si="286"/>
        <v>0</v>
      </c>
      <c r="Y1418" s="4">
        <f t="shared" si="256"/>
        <v>13.01</v>
      </c>
      <c r="Z1418" s="4">
        <f t="shared" si="257"/>
        <v>3.6118822876179899</v>
      </c>
      <c r="AA1418" s="64">
        <f t="shared" si="287"/>
        <v>4164.3530000000001</v>
      </c>
      <c r="AB1418" s="81">
        <f t="shared" si="288"/>
        <v>541.78232530000002</v>
      </c>
      <c r="AC1418">
        <f t="shared" si="289"/>
        <v>1.0000000329333345</v>
      </c>
      <c r="AD1418" s="49">
        <f t="shared" si="258"/>
        <v>2167.1293012000001</v>
      </c>
      <c r="AE1418" s="3">
        <f t="shared" si="259"/>
        <v>60000</v>
      </c>
      <c r="AF1418" s="3">
        <f t="shared" si="260"/>
        <v>100000</v>
      </c>
      <c r="AG1418" s="2">
        <f t="shared" si="261"/>
        <v>0</v>
      </c>
      <c r="AH1418" s="49">
        <f t="shared" si="262"/>
        <v>0</v>
      </c>
      <c r="AI1418" s="49">
        <f t="shared" si="263"/>
        <v>2179.9040584489339</v>
      </c>
      <c r="AJ1418" s="27" cm="1">
        <f t="array" ref="AJ1418">INDEX(Archetypes!Q$8:Q$16,$G1418)</f>
        <v>1022</v>
      </c>
      <c r="AK1418" s="27" cm="1">
        <f t="array" ref="AK1418">INDEX(Archetypes!R$8:R$16,$G1418)</f>
        <v>1039</v>
      </c>
      <c r="AL1418" s="27" cm="1">
        <f t="array" ref="AL1418">INDEX(Archetypes!S$8:S$16,$G1418)</f>
        <v>1139</v>
      </c>
      <c r="AM1418" s="5">
        <f t="shared" si="290"/>
        <v>1039</v>
      </c>
      <c r="AN1418" s="5">
        <f t="shared" si="264"/>
        <v>4156</v>
      </c>
      <c r="AO1418" s="49">
        <f t="shared" si="265"/>
        <v>19724.033359648936</v>
      </c>
      <c r="AP1418" s="61" cm="1">
        <f t="array" ref="AP1418">INDEX(Archetypes!$K$8:$N$16,$G1418,$I$2+1+2*$H$2)</f>
        <v>8177</v>
      </c>
      <c r="AQ1418" s="41" cm="1">
        <f t="array" ref="AQ1418">INDEX(Archetypes!$O$8:$P$16,$G1418,$AB$2)</f>
        <v>50</v>
      </c>
      <c r="AR1418" s="4">
        <f t="shared" si="266"/>
        <v>12.348800000000001</v>
      </c>
      <c r="AS1418" s="5">
        <f t="shared" si="267"/>
        <v>1852.32</v>
      </c>
      <c r="AT1418" s="8">
        <f t="shared" si="268"/>
        <v>1362</v>
      </c>
      <c r="AU1418">
        <f t="shared" si="269"/>
        <v>1.0000000000000002</v>
      </c>
      <c r="AV1418" s="49">
        <f t="shared" si="270"/>
        <v>7409.28</v>
      </c>
      <c r="AW1418" s="49">
        <f t="shared" si="271"/>
        <v>0</v>
      </c>
      <c r="AX1418" s="61">
        <f t="shared" si="272"/>
        <v>1588.5460730716454</v>
      </c>
      <c r="AY1418" s="27" cm="1">
        <f t="array" ref="AY1418">INDEX(Archetypes!T$8:T$16,$G1418)</f>
        <v>1012</v>
      </c>
      <c r="AZ1418" s="27" cm="1">
        <f t="array" ref="AZ1418">INDEX(Archetypes!U$8:U$16,$G1418)</f>
        <v>1497</v>
      </c>
      <c r="BA1418" s="27" cm="1">
        <f t="array" ref="BA1418">INDEX(Archetypes!V$8:V$16,$G1418)</f>
        <v>1668</v>
      </c>
      <c r="BB1418" s="5">
        <f t="shared" si="291"/>
        <v>1497</v>
      </c>
      <c r="BC1418" s="5">
        <f t="shared" si="273"/>
        <v>5988</v>
      </c>
      <c r="BD1418" s="60">
        <f t="shared" si="274"/>
        <v>23162.826073071643</v>
      </c>
      <c r="BE1418" s="28">
        <f t="shared" si="275"/>
        <v>3438.7927134227066</v>
      </c>
      <c r="BF1418" s="75">
        <f t="shared" si="276"/>
        <v>3.4136034411599998</v>
      </c>
      <c r="BG1418" s="75">
        <f t="shared" si="277"/>
        <v>12.74832</v>
      </c>
      <c r="BH1418" s="11">
        <f t="shared" si="293"/>
        <v>19724.033359648936</v>
      </c>
      <c r="BI1418" s="95">
        <f t="shared" si="294"/>
        <v>3</v>
      </c>
      <c r="BJ1418" t="b">
        <f t="shared" si="295"/>
        <v>1</v>
      </c>
      <c r="BK1418" s="43">
        <v>3904.6800043921612</v>
      </c>
      <c r="BL1418" s="37">
        <f t="shared" si="278"/>
        <v>-465.88729096945463</v>
      </c>
    </row>
    <row r="1419" spans="1:64" x14ac:dyDescent="0.35">
      <c r="A1419" s="3">
        <v>15000</v>
      </c>
      <c r="D1419" s="6">
        <v>60</v>
      </c>
      <c r="E1419" s="6"/>
      <c r="F1419" s="6">
        <f t="shared" si="251"/>
        <v>100</v>
      </c>
      <c r="G1419" s="7">
        <v>4</v>
      </c>
      <c r="H1419" s="79" cm="1">
        <f t="array" ref="H1419">INDEX(Archetypes!$F$8:$F$16,$G1419)</f>
        <v>188.9</v>
      </c>
      <c r="I1419" s="7">
        <f t="shared" si="252"/>
        <v>1</v>
      </c>
      <c r="J1419" s="27" cm="1">
        <f t="array" ref="J1419">INDEX(Archetypes!$G$8:$H$16,$G1419,($H$2+1))+$N$2</f>
        <v>14619</v>
      </c>
      <c r="K1419" s="41" cm="1">
        <f t="array" ref="K1419">INDEX(Archetypes!$J$8:$J$16,$G1419)</f>
        <v>3.3879999999999999</v>
      </c>
      <c r="L1419" s="24" cm="1">
        <f t="array" ref="L1419">INDEX(Archetypes!$I$8:$I$16,$G1419)</f>
        <v>57.854166666666664</v>
      </c>
      <c r="M1419" s="41">
        <f t="shared" si="279"/>
        <v>17.71</v>
      </c>
      <c r="N1419" s="84">
        <f t="shared" si="253"/>
        <v>0.30611451206337775</v>
      </c>
      <c r="O1419" s="41">
        <f t="shared" si="254"/>
        <v>17.71</v>
      </c>
      <c r="P1419" s="64">
        <f t="shared" si="292"/>
        <v>2.5300000000000002</v>
      </c>
      <c r="Q1419" s="80">
        <f t="shared" si="280"/>
        <v>2.5300000000000002</v>
      </c>
      <c r="R1419" s="80">
        <f t="shared" si="281"/>
        <v>0</v>
      </c>
      <c r="S1419" s="64">
        <f t="shared" si="282"/>
        <v>17.71</v>
      </c>
      <c r="T1419" s="64">
        <f t="shared" si="255"/>
        <v>0</v>
      </c>
      <c r="U1419" s="64">
        <f t="shared" si="283"/>
        <v>0</v>
      </c>
      <c r="V1419" s="80">
        <f t="shared" si="284"/>
        <v>1</v>
      </c>
      <c r="W1419" s="80">
        <f t="shared" si="285"/>
        <v>0</v>
      </c>
      <c r="X1419" s="80">
        <f t="shared" si="286"/>
        <v>0</v>
      </c>
      <c r="Y1419" s="4">
        <f t="shared" si="256"/>
        <v>13.01</v>
      </c>
      <c r="Z1419" s="4">
        <f t="shared" si="257"/>
        <v>3.8400236127508856</v>
      </c>
      <c r="AA1419" s="64">
        <f t="shared" si="287"/>
        <v>4427.3909999999996</v>
      </c>
      <c r="AB1419" s="81">
        <f t="shared" si="288"/>
        <v>576.00356909999994</v>
      </c>
      <c r="AC1419">
        <f t="shared" si="289"/>
        <v>0.99999995280000242</v>
      </c>
      <c r="AD1419" s="49">
        <f t="shared" si="258"/>
        <v>2304.0142763999997</v>
      </c>
      <c r="AE1419" s="3">
        <f t="shared" si="259"/>
        <v>60000</v>
      </c>
      <c r="AF1419" s="3">
        <f t="shared" si="260"/>
        <v>100000</v>
      </c>
      <c r="AG1419" s="2">
        <f t="shared" si="261"/>
        <v>0</v>
      </c>
      <c r="AH1419" s="49">
        <f t="shared" si="262"/>
        <v>0</v>
      </c>
      <c r="AI1419" s="49">
        <f t="shared" si="263"/>
        <v>2840.0336360810056</v>
      </c>
      <c r="AJ1419" s="27" cm="1">
        <f t="array" ref="AJ1419">INDEX(Archetypes!Q$8:Q$16,$G1419)</f>
        <v>1022</v>
      </c>
      <c r="AK1419" s="27" cm="1">
        <f t="array" ref="AK1419">INDEX(Archetypes!R$8:R$16,$G1419)</f>
        <v>1039</v>
      </c>
      <c r="AL1419" s="27" cm="1">
        <f t="array" ref="AL1419">INDEX(Archetypes!S$8:S$16,$G1419)</f>
        <v>1139</v>
      </c>
      <c r="AM1419" s="5">
        <f t="shared" si="290"/>
        <v>1039</v>
      </c>
      <c r="AN1419" s="5">
        <f t="shared" si="264"/>
        <v>4156</v>
      </c>
      <c r="AO1419" s="49">
        <f t="shared" si="265"/>
        <v>23919.047912481008</v>
      </c>
      <c r="AP1419" s="61" cm="1">
        <f t="array" ref="AP1419">INDEX(Archetypes!$K$8:$N$16,$G1419,$I$2+1+2*$H$2)</f>
        <v>10895</v>
      </c>
      <c r="AQ1419" s="41" cm="1">
        <f t="array" ref="AQ1419">INDEX(Archetypes!$O$8:$P$16,$G1419,$AB$2)</f>
        <v>50</v>
      </c>
      <c r="AR1419" s="4">
        <f t="shared" si="266"/>
        <v>12.348800000000001</v>
      </c>
      <c r="AS1419" s="5">
        <f t="shared" si="267"/>
        <v>1852.32</v>
      </c>
      <c r="AT1419" s="8">
        <f t="shared" si="268"/>
        <v>1362</v>
      </c>
      <c r="AU1419">
        <f t="shared" si="269"/>
        <v>1.0000000000000002</v>
      </c>
      <c r="AV1419" s="49">
        <f t="shared" si="270"/>
        <v>7409.28</v>
      </c>
      <c r="AW1419" s="49">
        <f t="shared" si="271"/>
        <v>0</v>
      </c>
      <c r="AX1419" s="61">
        <f t="shared" si="272"/>
        <v>2116.5720271634555</v>
      </c>
      <c r="AY1419" s="27" cm="1">
        <f t="array" ref="AY1419">INDEX(Archetypes!T$8:T$16,$G1419)</f>
        <v>1012</v>
      </c>
      <c r="AZ1419" s="27" cm="1">
        <f t="array" ref="AZ1419">INDEX(Archetypes!U$8:U$16,$G1419)</f>
        <v>1497</v>
      </c>
      <c r="BA1419" s="27" cm="1">
        <f t="array" ref="BA1419">INDEX(Archetypes!V$8:V$16,$G1419)</f>
        <v>1668</v>
      </c>
      <c r="BB1419" s="5">
        <f t="shared" si="291"/>
        <v>1497</v>
      </c>
      <c r="BC1419" s="5">
        <f t="shared" si="273"/>
        <v>5988</v>
      </c>
      <c r="BD1419" s="60">
        <f t="shared" si="274"/>
        <v>26408.852027163455</v>
      </c>
      <c r="BE1419" s="28">
        <f t="shared" si="275"/>
        <v>2489.8041146824471</v>
      </c>
      <c r="BF1419" s="75">
        <f t="shared" si="276"/>
        <v>3.6292209505199997</v>
      </c>
      <c r="BG1419" s="75">
        <f t="shared" si="277"/>
        <v>12.74832</v>
      </c>
      <c r="BH1419" s="11">
        <f t="shared" si="293"/>
        <v>19724.033359648936</v>
      </c>
      <c r="BI1419" s="95">
        <f t="shared" si="294"/>
        <v>3</v>
      </c>
      <c r="BJ1419" t="b">
        <f t="shared" si="295"/>
        <v>0</v>
      </c>
      <c r="BK1419" s="43">
        <v>679.38127656254801</v>
      </c>
      <c r="BL1419" s="37">
        <f t="shared" si="278"/>
        <v>1810.4228381198991</v>
      </c>
    </row>
    <row r="1420" spans="1:64" x14ac:dyDescent="0.35">
      <c r="A1420" s="3">
        <v>15000</v>
      </c>
      <c r="D1420" s="6">
        <v>60</v>
      </c>
      <c r="E1420" s="6"/>
      <c r="F1420" s="6">
        <f t="shared" si="251"/>
        <v>100</v>
      </c>
      <c r="G1420" s="7">
        <v>5</v>
      </c>
      <c r="H1420" s="79" cm="1">
        <f t="array" ref="H1420">INDEX(Archetypes!$F$8:$F$16,$G1420)</f>
        <v>213.7</v>
      </c>
      <c r="I1420" s="7">
        <f t="shared" si="252"/>
        <v>1</v>
      </c>
      <c r="J1420" s="27" cm="1">
        <f t="array" ref="J1420">INDEX(Archetypes!$G$8:$H$16,$G1420,($H$2+1))+$N$2</f>
        <v>16092</v>
      </c>
      <c r="K1420" s="41" cm="1">
        <f t="array" ref="K1420">INDEX(Archetypes!$J$8:$J$16,$G1420)</f>
        <v>3.3130000000000002</v>
      </c>
      <c r="L1420" s="24" cm="1">
        <f t="array" ref="L1420">INDEX(Archetypes!$I$8:$I$16,$G1420)</f>
        <v>65.243478260869566</v>
      </c>
      <c r="M1420" s="41">
        <f t="shared" si="279"/>
        <v>18.11</v>
      </c>
      <c r="N1420" s="84">
        <f t="shared" si="253"/>
        <v>0.27757563641210181</v>
      </c>
      <c r="O1420" s="41">
        <f t="shared" si="254"/>
        <v>18.11</v>
      </c>
      <c r="P1420" s="64">
        <f t="shared" si="292"/>
        <v>2.5871428571428572</v>
      </c>
      <c r="Q1420" s="80">
        <f t="shared" si="280"/>
        <v>2.5871428571428572</v>
      </c>
      <c r="R1420" s="80">
        <f t="shared" si="281"/>
        <v>0</v>
      </c>
      <c r="S1420" s="64">
        <f t="shared" si="282"/>
        <v>18.11</v>
      </c>
      <c r="T1420" s="64">
        <f t="shared" si="255"/>
        <v>0</v>
      </c>
      <c r="U1420" s="64">
        <f t="shared" si="283"/>
        <v>0</v>
      </c>
      <c r="V1420" s="80">
        <f t="shared" si="284"/>
        <v>1</v>
      </c>
      <c r="W1420" s="80">
        <f t="shared" si="285"/>
        <v>0</v>
      </c>
      <c r="X1420" s="80">
        <f t="shared" si="286"/>
        <v>0</v>
      </c>
      <c r="Y1420" s="4">
        <f t="shared" si="256"/>
        <v>13.01</v>
      </c>
      <c r="Z1420" s="4">
        <f t="shared" si="257"/>
        <v>3.9269544219740413</v>
      </c>
      <c r="AA1420" s="64">
        <f t="shared" si="287"/>
        <v>4527.6180000000004</v>
      </c>
      <c r="AB1420" s="81">
        <f t="shared" si="288"/>
        <v>589.04310180000004</v>
      </c>
      <c r="AC1420">
        <f t="shared" si="289"/>
        <v>1.0000001044000106</v>
      </c>
      <c r="AD1420" s="49">
        <f t="shared" si="258"/>
        <v>2356.1724072000002</v>
      </c>
      <c r="AE1420" s="3">
        <f t="shared" si="259"/>
        <v>60000</v>
      </c>
      <c r="AF1420" s="3">
        <f t="shared" si="260"/>
        <v>100000</v>
      </c>
      <c r="AG1420" s="2">
        <f t="shared" si="261"/>
        <v>0</v>
      </c>
      <c r="AH1420" s="49">
        <f t="shared" si="262"/>
        <v>0</v>
      </c>
      <c r="AI1420" s="49">
        <f t="shared" si="263"/>
        <v>3126.1933970733662</v>
      </c>
      <c r="AJ1420" s="27" cm="1">
        <f t="array" ref="AJ1420">INDEX(Archetypes!Q$8:Q$16,$G1420)</f>
        <v>1022</v>
      </c>
      <c r="AK1420" s="27" cm="1">
        <f t="array" ref="AK1420">INDEX(Archetypes!R$8:R$16,$G1420)</f>
        <v>1039</v>
      </c>
      <c r="AL1420" s="27" cm="1">
        <f t="array" ref="AL1420">INDEX(Archetypes!S$8:S$16,$G1420)</f>
        <v>1139</v>
      </c>
      <c r="AM1420" s="5">
        <f t="shared" si="290"/>
        <v>1039</v>
      </c>
      <c r="AN1420" s="5">
        <f t="shared" si="264"/>
        <v>4156</v>
      </c>
      <c r="AO1420" s="49">
        <f t="shared" si="265"/>
        <v>25730.365804273366</v>
      </c>
      <c r="AP1420" s="61" cm="1">
        <f t="array" ref="AP1420">INDEX(Archetypes!$K$8:$N$16,$G1420,$I$2+1+2*$H$2)</f>
        <v>12073</v>
      </c>
      <c r="AQ1420" s="41" cm="1">
        <f t="array" ref="AQ1420">INDEX(Archetypes!$O$8:$P$16,$G1420,$AB$2)</f>
        <v>50</v>
      </c>
      <c r="AR1420" s="4">
        <f t="shared" si="266"/>
        <v>12.348800000000001</v>
      </c>
      <c r="AS1420" s="5">
        <f t="shared" si="267"/>
        <v>1852.32</v>
      </c>
      <c r="AT1420" s="8">
        <f t="shared" si="268"/>
        <v>1362</v>
      </c>
      <c r="AU1420">
        <f t="shared" si="269"/>
        <v>1.0000000000000002</v>
      </c>
      <c r="AV1420" s="49">
        <f t="shared" si="270"/>
        <v>7409.28</v>
      </c>
      <c r="AW1420" s="49">
        <f t="shared" si="271"/>
        <v>0</v>
      </c>
      <c r="AX1420" s="61">
        <f t="shared" si="272"/>
        <v>2345.4221279434969</v>
      </c>
      <c r="AY1420" s="27" cm="1">
        <f t="array" ref="AY1420">INDEX(Archetypes!T$8:T$16,$G1420)</f>
        <v>1012</v>
      </c>
      <c r="AZ1420" s="27" cm="1">
        <f t="array" ref="AZ1420">INDEX(Archetypes!U$8:U$16,$G1420)</f>
        <v>1497</v>
      </c>
      <c r="BA1420" s="27" cm="1">
        <f t="array" ref="BA1420">INDEX(Archetypes!V$8:V$16,$G1420)</f>
        <v>1668</v>
      </c>
      <c r="BB1420" s="5">
        <f t="shared" si="291"/>
        <v>1497</v>
      </c>
      <c r="BC1420" s="5">
        <f t="shared" si="273"/>
        <v>5988</v>
      </c>
      <c r="BD1420" s="60">
        <f t="shared" si="274"/>
        <v>27815.702127943496</v>
      </c>
      <c r="BE1420" s="28">
        <f t="shared" si="275"/>
        <v>2085.3363236701298</v>
      </c>
      <c r="BF1420" s="75">
        <f t="shared" si="276"/>
        <v>3.7113790269600004</v>
      </c>
      <c r="BG1420" s="75">
        <f t="shared" si="277"/>
        <v>12.74832</v>
      </c>
      <c r="BH1420" s="11">
        <f t="shared" si="293"/>
        <v>19724.033359648936</v>
      </c>
      <c r="BI1420" s="95">
        <f t="shared" si="294"/>
        <v>3</v>
      </c>
      <c r="BJ1420" t="b">
        <f t="shared" si="295"/>
        <v>0</v>
      </c>
      <c r="BK1420" s="43">
        <v>-703.33893490978517</v>
      </c>
      <c r="BL1420" s="37">
        <f t="shared" si="278"/>
        <v>2788.675258579915</v>
      </c>
    </row>
    <row r="1421" spans="1:64" x14ac:dyDescent="0.35">
      <c r="A1421" s="3">
        <v>15000</v>
      </c>
      <c r="D1421" s="6">
        <v>60</v>
      </c>
      <c r="E1421" s="6"/>
      <c r="F1421" s="6">
        <f t="shared" si="251"/>
        <v>100</v>
      </c>
      <c r="G1421" s="7">
        <v>6</v>
      </c>
      <c r="H1421" s="79" cm="1">
        <f t="array" ref="H1421">INDEX(Archetypes!$F$8:$F$16,$G1421)</f>
        <v>239.1</v>
      </c>
      <c r="I1421" s="7">
        <f t="shared" si="252"/>
        <v>1</v>
      </c>
      <c r="J1421" s="27" cm="1">
        <f t="array" ref="J1421">INDEX(Archetypes!$G$8:$H$16,$G1421,($H$2+1))+$N$2</f>
        <v>18581</v>
      </c>
      <c r="K1421" s="41" cm="1">
        <f t="array" ref="K1421">INDEX(Archetypes!$J$8:$J$16,$G1421)</f>
        <v>3.327</v>
      </c>
      <c r="L1421" s="24" cm="1">
        <f t="array" ref="L1421">INDEX(Archetypes!$I$8:$I$16,$G1421)</f>
        <v>72.380645161290317</v>
      </c>
      <c r="M1421" s="41">
        <f t="shared" si="279"/>
        <v>18.033999999999999</v>
      </c>
      <c r="N1421" s="84">
        <f t="shared" si="253"/>
        <v>0.24915500490239773</v>
      </c>
      <c r="O1421" s="41">
        <f t="shared" si="254"/>
        <v>18.033999999999999</v>
      </c>
      <c r="P1421" s="64">
        <f t="shared" si="292"/>
        <v>2.5762857142857141</v>
      </c>
      <c r="Q1421" s="80">
        <f t="shared" si="280"/>
        <v>2.5762857142857141</v>
      </c>
      <c r="R1421" s="80">
        <f t="shared" si="281"/>
        <v>0</v>
      </c>
      <c r="S1421" s="64">
        <f t="shared" si="282"/>
        <v>18.033999999999999</v>
      </c>
      <c r="T1421" s="64">
        <f t="shared" si="255"/>
        <v>0</v>
      </c>
      <c r="U1421" s="64">
        <f t="shared" si="283"/>
        <v>0</v>
      </c>
      <c r="V1421" s="80">
        <f t="shared" si="284"/>
        <v>1</v>
      </c>
      <c r="W1421" s="80">
        <f t="shared" si="285"/>
        <v>0</v>
      </c>
      <c r="X1421" s="80">
        <f t="shared" si="286"/>
        <v>0</v>
      </c>
      <c r="Y1421" s="4">
        <f t="shared" si="256"/>
        <v>13.01</v>
      </c>
      <c r="Z1421" s="4">
        <f t="shared" si="257"/>
        <v>3.910429816651638</v>
      </c>
      <c r="AA1421" s="64">
        <f t="shared" si="287"/>
        <v>4508.5659999999998</v>
      </c>
      <c r="AB1421" s="81">
        <f t="shared" si="288"/>
        <v>586.56443660000002</v>
      </c>
      <c r="AC1421">
        <f t="shared" si="289"/>
        <v>1.0000000612000037</v>
      </c>
      <c r="AD1421" s="49">
        <f t="shared" si="258"/>
        <v>2346.2577464000001</v>
      </c>
      <c r="AE1421" s="3">
        <f t="shared" si="259"/>
        <v>60000</v>
      </c>
      <c r="AF1421" s="3">
        <f t="shared" si="260"/>
        <v>100000</v>
      </c>
      <c r="AG1421" s="2">
        <f t="shared" si="261"/>
        <v>0</v>
      </c>
      <c r="AH1421" s="49">
        <f t="shared" si="262"/>
        <v>0</v>
      </c>
      <c r="AI1421" s="49">
        <f t="shared" si="263"/>
        <v>3609.7315132376475</v>
      </c>
      <c r="AJ1421" s="27" cm="1">
        <f t="array" ref="AJ1421">INDEX(Archetypes!Q$8:Q$16,$G1421)</f>
        <v>1022</v>
      </c>
      <c r="AK1421" s="27" cm="1">
        <f t="array" ref="AK1421">INDEX(Archetypes!R$8:R$16,$G1421)</f>
        <v>1039</v>
      </c>
      <c r="AL1421" s="27" cm="1">
        <f t="array" ref="AL1421">INDEX(Archetypes!S$8:S$16,$G1421)</f>
        <v>1139</v>
      </c>
      <c r="AM1421" s="5">
        <f t="shared" si="290"/>
        <v>1039</v>
      </c>
      <c r="AN1421" s="5">
        <f t="shared" si="264"/>
        <v>4156</v>
      </c>
      <c r="AO1421" s="49">
        <f t="shared" si="265"/>
        <v>28692.989259637645</v>
      </c>
      <c r="AP1421" s="61" cm="1">
        <f t="array" ref="AP1421">INDEX(Archetypes!$K$8:$N$16,$G1421,$I$2+1+2*$H$2)</f>
        <v>14065</v>
      </c>
      <c r="AQ1421" s="41" cm="1">
        <f t="array" ref="AQ1421">INDEX(Archetypes!$O$8:$P$16,$G1421,$AB$2)</f>
        <v>50</v>
      </c>
      <c r="AR1421" s="4">
        <f t="shared" si="266"/>
        <v>12.348800000000001</v>
      </c>
      <c r="AS1421" s="5">
        <f t="shared" si="267"/>
        <v>1852.32</v>
      </c>
      <c r="AT1421" s="8">
        <f t="shared" si="268"/>
        <v>1362</v>
      </c>
      <c r="AU1421">
        <f t="shared" si="269"/>
        <v>1.0000000000000002</v>
      </c>
      <c r="AV1421" s="49">
        <f t="shared" si="270"/>
        <v>7409.28</v>
      </c>
      <c r="AW1421" s="49">
        <f t="shared" si="271"/>
        <v>0</v>
      </c>
      <c r="AX1421" s="61">
        <f t="shared" si="272"/>
        <v>2732.408036902616</v>
      </c>
      <c r="AY1421" s="27" cm="1">
        <f t="array" ref="AY1421">INDEX(Archetypes!T$8:T$16,$G1421)</f>
        <v>1012</v>
      </c>
      <c r="AZ1421" s="27" cm="1">
        <f t="array" ref="AZ1421">INDEX(Archetypes!U$8:U$16,$G1421)</f>
        <v>1497</v>
      </c>
      <c r="BA1421" s="27" cm="1">
        <f t="array" ref="BA1421">INDEX(Archetypes!V$8:V$16,$G1421)</f>
        <v>1668</v>
      </c>
      <c r="BB1421" s="5">
        <f t="shared" si="291"/>
        <v>1497</v>
      </c>
      <c r="BC1421" s="5">
        <f t="shared" si="273"/>
        <v>5988</v>
      </c>
      <c r="BD1421" s="60">
        <f t="shared" si="274"/>
        <v>30194.688036902615</v>
      </c>
      <c r="BE1421" s="28">
        <f t="shared" si="275"/>
        <v>1501.69877726497</v>
      </c>
      <c r="BF1421" s="75">
        <f t="shared" si="276"/>
        <v>3.6957617215199998</v>
      </c>
      <c r="BG1421" s="75">
        <f t="shared" si="277"/>
        <v>12.74832</v>
      </c>
      <c r="BH1421" s="11">
        <f t="shared" si="293"/>
        <v>19724.033359648936</v>
      </c>
      <c r="BI1421" s="95">
        <f t="shared" si="294"/>
        <v>3</v>
      </c>
      <c r="BJ1421" t="b">
        <f t="shared" si="295"/>
        <v>0</v>
      </c>
      <c r="BK1421" s="43">
        <v>-2845.5966353695258</v>
      </c>
      <c r="BL1421" s="37">
        <f t="shared" si="278"/>
        <v>4347.2954126344957</v>
      </c>
    </row>
    <row r="1422" spans="1:64" x14ac:dyDescent="0.35">
      <c r="A1422" s="3">
        <v>15000</v>
      </c>
      <c r="D1422" s="6">
        <v>60</v>
      </c>
      <c r="E1422" s="6"/>
      <c r="F1422" s="6">
        <f t="shared" si="251"/>
        <v>100</v>
      </c>
      <c r="G1422" s="7">
        <v>7</v>
      </c>
      <c r="H1422" s="79" cm="1">
        <f t="array" ref="H1422">INDEX(Archetypes!$F$8:$F$16,$G1422)</f>
        <v>262.60000000000002</v>
      </c>
      <c r="I1422" s="7">
        <f t="shared" si="252"/>
        <v>1</v>
      </c>
      <c r="J1422" s="27" cm="1">
        <f t="array" ref="J1422">INDEX(Archetypes!$G$8:$H$16,$G1422,($H$2+1))+$N$2</f>
        <v>22881</v>
      </c>
      <c r="K1422" s="41" cm="1">
        <f t="array" ref="K1422">INDEX(Archetypes!$J$8:$J$16,$G1422)</f>
        <v>3.2349999999999999</v>
      </c>
      <c r="L1422" s="24" cm="1">
        <f t="array" ref="L1422">INDEX(Archetypes!$I$8:$I$16,$G1422)</f>
        <v>81.644444444444446</v>
      </c>
      <c r="M1422" s="41">
        <f t="shared" si="279"/>
        <v>18.547000000000001</v>
      </c>
      <c r="N1422" s="84">
        <f t="shared" si="253"/>
        <v>0.22716793685356559</v>
      </c>
      <c r="O1422" s="41">
        <f t="shared" si="254"/>
        <v>18.547000000000001</v>
      </c>
      <c r="P1422" s="64">
        <f t="shared" si="292"/>
        <v>2.6495714285714285</v>
      </c>
      <c r="Q1422" s="80">
        <f t="shared" si="280"/>
        <v>2.6495714285714285</v>
      </c>
      <c r="R1422" s="80">
        <f t="shared" si="281"/>
        <v>0</v>
      </c>
      <c r="S1422" s="64">
        <f t="shared" si="282"/>
        <v>18.547000000000001</v>
      </c>
      <c r="T1422" s="64">
        <f t="shared" si="255"/>
        <v>0</v>
      </c>
      <c r="U1422" s="64">
        <f t="shared" si="283"/>
        <v>0</v>
      </c>
      <c r="V1422" s="80">
        <f t="shared" si="284"/>
        <v>1</v>
      </c>
      <c r="W1422" s="80">
        <f t="shared" si="285"/>
        <v>0</v>
      </c>
      <c r="X1422" s="80">
        <f t="shared" si="286"/>
        <v>0</v>
      </c>
      <c r="Y1422" s="4">
        <f t="shared" si="256"/>
        <v>13.01</v>
      </c>
      <c r="Z1422" s="4">
        <f t="shared" si="257"/>
        <v>4.0216383307573418</v>
      </c>
      <c r="AA1422" s="64">
        <f t="shared" si="287"/>
        <v>4636.7849999999999</v>
      </c>
      <c r="AB1422" s="81">
        <f t="shared" si="288"/>
        <v>603.24572849999993</v>
      </c>
      <c r="AC1422">
        <f t="shared" si="289"/>
        <v>1.0000000350000016</v>
      </c>
      <c r="AD1422" s="49">
        <f t="shared" si="258"/>
        <v>2412.9829139999997</v>
      </c>
      <c r="AE1422" s="3">
        <f t="shared" si="259"/>
        <v>60000</v>
      </c>
      <c r="AF1422" s="3">
        <f t="shared" si="260"/>
        <v>100000</v>
      </c>
      <c r="AG1422" s="2">
        <f t="shared" si="261"/>
        <v>0</v>
      </c>
      <c r="AH1422" s="49">
        <f t="shared" si="262"/>
        <v>0</v>
      </c>
      <c r="AI1422" s="49">
        <f t="shared" si="263"/>
        <v>4445.0926620951841</v>
      </c>
      <c r="AJ1422" s="27" cm="1">
        <f t="array" ref="AJ1422">INDEX(Archetypes!Q$8:Q$16,$G1422)</f>
        <v>1022</v>
      </c>
      <c r="AK1422" s="27" cm="1">
        <f t="array" ref="AK1422">INDEX(Archetypes!R$8:R$16,$G1422)</f>
        <v>1039</v>
      </c>
      <c r="AL1422" s="27" cm="1">
        <f t="array" ref="AL1422">INDEX(Archetypes!S$8:S$16,$G1422)</f>
        <v>1139</v>
      </c>
      <c r="AM1422" s="5">
        <f t="shared" si="290"/>
        <v>1039</v>
      </c>
      <c r="AN1422" s="5">
        <f t="shared" si="264"/>
        <v>4156</v>
      </c>
      <c r="AO1422" s="49">
        <f t="shared" si="265"/>
        <v>33895.075576095187</v>
      </c>
      <c r="AP1422" s="61" cm="1">
        <f t="array" ref="AP1422">INDEX(Archetypes!$K$8:$N$16,$G1422,$I$2+1+2*$H$2)</f>
        <v>17505</v>
      </c>
      <c r="AQ1422" s="41" cm="1">
        <f t="array" ref="AQ1422">INDEX(Archetypes!$O$8:$P$16,$G1422,$AB$2)</f>
        <v>50</v>
      </c>
      <c r="AR1422" s="4">
        <f t="shared" si="266"/>
        <v>12.348800000000001</v>
      </c>
      <c r="AS1422" s="5">
        <f t="shared" si="267"/>
        <v>1852.32</v>
      </c>
      <c r="AT1422" s="8">
        <f t="shared" si="268"/>
        <v>1362</v>
      </c>
      <c r="AU1422">
        <f t="shared" si="269"/>
        <v>1.0000000000000002</v>
      </c>
      <c r="AV1422" s="49">
        <f t="shared" si="270"/>
        <v>7409.28</v>
      </c>
      <c r="AW1422" s="49">
        <f t="shared" si="271"/>
        <v>0</v>
      </c>
      <c r="AX1422" s="61">
        <f t="shared" si="272"/>
        <v>3400.6969559886452</v>
      </c>
      <c r="AY1422" s="27" cm="1">
        <f t="array" ref="AY1422">INDEX(Archetypes!T$8:T$16,$G1422)</f>
        <v>1012</v>
      </c>
      <c r="AZ1422" s="27" cm="1">
        <f t="array" ref="AZ1422">INDEX(Archetypes!U$8:U$16,$G1422)</f>
        <v>1497</v>
      </c>
      <c r="BA1422" s="27" cm="1">
        <f t="array" ref="BA1422">INDEX(Archetypes!V$8:V$16,$G1422)</f>
        <v>1668</v>
      </c>
      <c r="BB1422" s="5">
        <f t="shared" si="291"/>
        <v>1497</v>
      </c>
      <c r="BC1422" s="5">
        <f t="shared" si="273"/>
        <v>5988</v>
      </c>
      <c r="BD1422" s="60">
        <f t="shared" si="274"/>
        <v>34302.976955988648</v>
      </c>
      <c r="BE1422" s="28">
        <f t="shared" si="275"/>
        <v>407.90137989346113</v>
      </c>
      <c r="BF1422" s="75">
        <f t="shared" si="276"/>
        <v>3.8008654001999997</v>
      </c>
      <c r="BG1422" s="75">
        <f t="shared" si="277"/>
        <v>12.74832</v>
      </c>
      <c r="BH1422" s="11">
        <f t="shared" si="293"/>
        <v>19724.033359648936</v>
      </c>
      <c r="BI1422" s="95">
        <f t="shared" si="294"/>
        <v>3</v>
      </c>
      <c r="BJ1422" t="b">
        <f t="shared" si="295"/>
        <v>0</v>
      </c>
      <c r="BK1422" s="43">
        <v>-6714.5542386259913</v>
      </c>
      <c r="BL1422" s="37">
        <f t="shared" si="278"/>
        <v>7122.4556185194524</v>
      </c>
    </row>
    <row r="1423" spans="1:64" x14ac:dyDescent="0.35">
      <c r="A1423" s="3">
        <v>15000</v>
      </c>
      <c r="D1423" s="6">
        <v>60</v>
      </c>
      <c r="E1423" s="6"/>
      <c r="F1423" s="6">
        <f t="shared" si="251"/>
        <v>100</v>
      </c>
      <c r="G1423" s="7">
        <v>8</v>
      </c>
      <c r="H1423" s="79" cm="1">
        <f t="array" ref="H1423">INDEX(Archetypes!$F$8:$F$16,$G1423)</f>
        <v>285.8</v>
      </c>
      <c r="I1423" s="7">
        <f t="shared" si="252"/>
        <v>1</v>
      </c>
      <c r="J1423" s="27" cm="1">
        <f t="array" ref="J1423">INDEX(Archetypes!$G$8:$H$16,$G1423,($H$2+1))+$N$2</f>
        <v>26124</v>
      </c>
      <c r="K1423" s="41" cm="1">
        <f t="array" ref="K1423">INDEX(Archetypes!$J$8:$J$16,$G1423)</f>
        <v>3.2210000000000001</v>
      </c>
      <c r="L1423" s="24" cm="1">
        <f t="array" ref="L1423">INDEX(Archetypes!$I$8:$I$16,$G1423)</f>
        <v>90.076000000000008</v>
      </c>
      <c r="M1423" s="41">
        <f t="shared" si="279"/>
        <v>18.628</v>
      </c>
      <c r="N1423" s="84">
        <f t="shared" si="253"/>
        <v>0.20680314401172342</v>
      </c>
      <c r="O1423" s="41">
        <f t="shared" si="254"/>
        <v>18.628</v>
      </c>
      <c r="P1423" s="64">
        <f t="shared" si="292"/>
        <v>2.661142857142857</v>
      </c>
      <c r="Q1423" s="80">
        <f t="shared" si="280"/>
        <v>2.661142857142857</v>
      </c>
      <c r="R1423" s="80">
        <f t="shared" si="281"/>
        <v>0</v>
      </c>
      <c r="S1423" s="64">
        <f t="shared" si="282"/>
        <v>18.628</v>
      </c>
      <c r="T1423" s="64">
        <f t="shared" si="255"/>
        <v>0</v>
      </c>
      <c r="U1423" s="64">
        <f t="shared" si="283"/>
        <v>0</v>
      </c>
      <c r="V1423" s="80">
        <f t="shared" si="284"/>
        <v>1</v>
      </c>
      <c r="W1423" s="80">
        <f t="shared" si="285"/>
        <v>0</v>
      </c>
      <c r="X1423" s="80">
        <f t="shared" si="286"/>
        <v>0</v>
      </c>
      <c r="Y1423" s="4">
        <f t="shared" si="256"/>
        <v>13.01</v>
      </c>
      <c r="Z1423" s="4">
        <f t="shared" si="257"/>
        <v>4.0391182862465067</v>
      </c>
      <c r="AA1423" s="64">
        <f t="shared" si="287"/>
        <v>4656.9390000000003</v>
      </c>
      <c r="AB1423" s="81">
        <f t="shared" si="288"/>
        <v>605.86776390000011</v>
      </c>
      <c r="AC1423">
        <f t="shared" si="289"/>
        <v>0.99999996540000091</v>
      </c>
      <c r="AD1423" s="49">
        <f t="shared" si="258"/>
        <v>2423.4710556000005</v>
      </c>
      <c r="AE1423" s="3">
        <f t="shared" si="259"/>
        <v>60000</v>
      </c>
      <c r="AF1423" s="3">
        <f t="shared" si="260"/>
        <v>100000</v>
      </c>
      <c r="AG1423" s="2">
        <f t="shared" si="261"/>
        <v>0</v>
      </c>
      <c r="AH1423" s="49">
        <f t="shared" si="262"/>
        <v>0</v>
      </c>
      <c r="AI1423" s="49">
        <f t="shared" si="263"/>
        <v>5075.110384361461</v>
      </c>
      <c r="AJ1423" s="27" cm="1">
        <f t="array" ref="AJ1423">INDEX(Archetypes!Q$8:Q$16,$G1423)</f>
        <v>1022</v>
      </c>
      <c r="AK1423" s="27" cm="1">
        <f t="array" ref="AK1423">INDEX(Archetypes!R$8:R$16,$G1423)</f>
        <v>1039</v>
      </c>
      <c r="AL1423" s="27" cm="1">
        <f t="array" ref="AL1423">INDEX(Archetypes!S$8:S$16,$G1423)</f>
        <v>1139</v>
      </c>
      <c r="AM1423" s="5">
        <f t="shared" si="290"/>
        <v>1039</v>
      </c>
      <c r="AN1423" s="5">
        <f t="shared" si="264"/>
        <v>4156</v>
      </c>
      <c r="AO1423" s="49">
        <f t="shared" si="265"/>
        <v>37778.581439961461</v>
      </c>
      <c r="AP1423" s="61" cm="1">
        <f t="array" ref="AP1423">INDEX(Archetypes!$K$8:$N$16,$G1423,$I$2+1+2*$H$2)</f>
        <v>20099</v>
      </c>
      <c r="AQ1423" s="41" cm="1">
        <f t="array" ref="AQ1423">INDEX(Archetypes!$O$8:$P$16,$G1423,$AB$2)</f>
        <v>50</v>
      </c>
      <c r="AR1423" s="4">
        <f t="shared" si="266"/>
        <v>12.348800000000001</v>
      </c>
      <c r="AS1423" s="5">
        <f t="shared" si="267"/>
        <v>1852.32</v>
      </c>
      <c r="AT1423" s="8">
        <f t="shared" si="268"/>
        <v>1362</v>
      </c>
      <c r="AU1423">
        <f t="shared" si="269"/>
        <v>1.0000000000000002</v>
      </c>
      <c r="AV1423" s="49">
        <f t="shared" si="270"/>
        <v>7409.28</v>
      </c>
      <c r="AW1423" s="49">
        <f t="shared" si="271"/>
        <v>0</v>
      </c>
      <c r="AX1423" s="61">
        <f t="shared" si="272"/>
        <v>3904.6334257878193</v>
      </c>
      <c r="AY1423" s="27" cm="1">
        <f t="array" ref="AY1423">INDEX(Archetypes!T$8:T$16,$G1423)</f>
        <v>1012</v>
      </c>
      <c r="AZ1423" s="27" cm="1">
        <f t="array" ref="AZ1423">INDEX(Archetypes!U$8:U$16,$G1423)</f>
        <v>1497</v>
      </c>
      <c r="BA1423" s="27" cm="1">
        <f t="array" ref="BA1423">INDEX(Archetypes!V$8:V$16,$G1423)</f>
        <v>1668</v>
      </c>
      <c r="BB1423" s="5">
        <f t="shared" si="291"/>
        <v>1497</v>
      </c>
      <c r="BC1423" s="5">
        <f t="shared" si="273"/>
        <v>5988</v>
      </c>
      <c r="BD1423" s="60">
        <f t="shared" si="274"/>
        <v>37400.913425787818</v>
      </c>
      <c r="BE1423" s="28">
        <f t="shared" si="275"/>
        <v>-377.66801417364331</v>
      </c>
      <c r="BF1423" s="75">
        <f t="shared" si="276"/>
        <v>3.8173860370800003</v>
      </c>
      <c r="BG1423" s="75">
        <f t="shared" si="277"/>
        <v>12.74832</v>
      </c>
      <c r="BH1423" s="11">
        <f t="shared" si="293"/>
        <v>19724.033359648936</v>
      </c>
      <c r="BI1423" s="95">
        <f t="shared" si="294"/>
        <v>3</v>
      </c>
      <c r="BJ1423" t="b">
        <f t="shared" si="295"/>
        <v>0</v>
      </c>
      <c r="BK1423" s="43">
        <v>-9551.8434968652728</v>
      </c>
      <c r="BL1423" s="37">
        <f t="shared" si="278"/>
        <v>9174.1754826916294</v>
      </c>
    </row>
    <row r="1424" spans="1:64" x14ac:dyDescent="0.35">
      <c r="A1424" s="3">
        <v>15000</v>
      </c>
      <c r="D1424" s="6">
        <v>60</v>
      </c>
      <c r="E1424" s="6"/>
      <c r="F1424" s="6">
        <f t="shared" si="251"/>
        <v>100</v>
      </c>
      <c r="G1424" s="7">
        <v>9</v>
      </c>
      <c r="H1424" s="79" cm="1">
        <f t="array" ref="H1424">INDEX(Archetypes!$F$8:$F$16,$G1424)</f>
        <v>312.60000000000002</v>
      </c>
      <c r="I1424" s="7">
        <f t="shared" si="252"/>
        <v>1</v>
      </c>
      <c r="J1424" s="27" cm="1">
        <f t="array" ref="J1424">INDEX(Archetypes!$G$8:$H$16,$G1424,($H$2+1))+$N$2</f>
        <v>27151</v>
      </c>
      <c r="K1424" s="41" cm="1">
        <f t="array" ref="K1424">INDEX(Archetypes!$J$8:$J$16,$G1424)</f>
        <v>3.1960000000000002</v>
      </c>
      <c r="L1424" s="24" cm="1">
        <f t="array" ref="L1424">INDEX(Archetypes!$I$8:$I$16,$G1424)</f>
        <v>98.868750000000006</v>
      </c>
      <c r="M1424" s="41">
        <f t="shared" si="279"/>
        <v>18.773</v>
      </c>
      <c r="N1424" s="84">
        <f t="shared" si="253"/>
        <v>0.18987799481636006</v>
      </c>
      <c r="O1424" s="41">
        <f t="shared" si="254"/>
        <v>18.773</v>
      </c>
      <c r="P1424" s="64">
        <f t="shared" si="292"/>
        <v>2.6818571428571429</v>
      </c>
      <c r="Q1424" s="80">
        <f t="shared" si="280"/>
        <v>2.6818571428571429</v>
      </c>
      <c r="R1424" s="80">
        <f t="shared" si="281"/>
        <v>0</v>
      </c>
      <c r="S1424" s="64">
        <f t="shared" si="282"/>
        <v>18.773</v>
      </c>
      <c r="T1424" s="64">
        <f t="shared" si="255"/>
        <v>0</v>
      </c>
      <c r="U1424" s="64">
        <f t="shared" si="283"/>
        <v>0</v>
      </c>
      <c r="V1424" s="80">
        <f t="shared" si="284"/>
        <v>1</v>
      </c>
      <c r="W1424" s="80">
        <f t="shared" si="285"/>
        <v>0</v>
      </c>
      <c r="X1424" s="80">
        <f t="shared" si="286"/>
        <v>0</v>
      </c>
      <c r="Y1424" s="4">
        <f t="shared" si="256"/>
        <v>13.01</v>
      </c>
      <c r="Z1424" s="4">
        <f t="shared" si="257"/>
        <v>4.0707133917396741</v>
      </c>
      <c r="AA1424" s="64">
        <f t="shared" si="287"/>
        <v>4693.3670000000002</v>
      </c>
      <c r="AB1424" s="81">
        <f t="shared" si="288"/>
        <v>610.60704669999996</v>
      </c>
      <c r="AC1424">
        <f t="shared" si="289"/>
        <v>0.99999993786667041</v>
      </c>
      <c r="AD1424" s="49">
        <f t="shared" si="258"/>
        <v>2442.4281867999998</v>
      </c>
      <c r="AE1424" s="3">
        <f t="shared" si="259"/>
        <v>60000</v>
      </c>
      <c r="AF1424" s="3">
        <f t="shared" si="260"/>
        <v>100000</v>
      </c>
      <c r="AG1424" s="2">
        <f t="shared" si="261"/>
        <v>0</v>
      </c>
      <c r="AH1424" s="49">
        <f t="shared" si="262"/>
        <v>0</v>
      </c>
      <c r="AI1424" s="49">
        <f t="shared" si="263"/>
        <v>5274.6257099141794</v>
      </c>
      <c r="AJ1424" s="27" cm="1">
        <f t="array" ref="AJ1424">INDEX(Archetypes!Q$8:Q$16,$G1424)</f>
        <v>1022</v>
      </c>
      <c r="AK1424" s="27" cm="1">
        <f t="array" ref="AK1424">INDEX(Archetypes!R$8:R$16,$G1424)</f>
        <v>1039</v>
      </c>
      <c r="AL1424" s="27" cm="1">
        <f t="array" ref="AL1424">INDEX(Archetypes!S$8:S$16,$G1424)</f>
        <v>1139</v>
      </c>
      <c r="AM1424" s="5">
        <f t="shared" si="290"/>
        <v>1039</v>
      </c>
      <c r="AN1424" s="5">
        <f t="shared" si="264"/>
        <v>4156</v>
      </c>
      <c r="AO1424" s="49">
        <f t="shared" si="265"/>
        <v>39024.053896714177</v>
      </c>
      <c r="AP1424" s="61" cm="1">
        <f t="array" ref="AP1424">INDEX(Archetypes!$K$8:$N$16,$G1424,$I$2+1+2*$H$2)</f>
        <v>20920</v>
      </c>
      <c r="AQ1424" s="41" cm="1">
        <f t="array" ref="AQ1424">INDEX(Archetypes!$O$8:$P$16,$G1424,$AB$2)</f>
        <v>50</v>
      </c>
      <c r="AR1424" s="4">
        <f t="shared" si="266"/>
        <v>12.348800000000001</v>
      </c>
      <c r="AS1424" s="5">
        <f t="shared" si="267"/>
        <v>1852.32</v>
      </c>
      <c r="AT1424" s="8">
        <f t="shared" si="268"/>
        <v>1362</v>
      </c>
      <c r="AU1424">
        <f t="shared" si="269"/>
        <v>1.0000000000000002</v>
      </c>
      <c r="AV1424" s="49">
        <f t="shared" si="270"/>
        <v>7409.28</v>
      </c>
      <c r="AW1424" s="49">
        <f t="shared" si="271"/>
        <v>0</v>
      </c>
      <c r="AX1424" s="61">
        <f t="shared" si="272"/>
        <v>4064.1291242092234</v>
      </c>
      <c r="AY1424" s="27" cm="1">
        <f t="array" ref="AY1424">INDEX(Archetypes!T$8:T$16,$G1424)</f>
        <v>1012</v>
      </c>
      <c r="AZ1424" s="27" cm="1">
        <f t="array" ref="AZ1424">INDEX(Archetypes!U$8:U$16,$G1424)</f>
        <v>1497</v>
      </c>
      <c r="BA1424" s="27" cm="1">
        <f t="array" ref="BA1424">INDEX(Archetypes!V$8:V$16,$G1424)</f>
        <v>1668</v>
      </c>
      <c r="BB1424" s="5">
        <f t="shared" si="291"/>
        <v>1497</v>
      </c>
      <c r="BC1424" s="5">
        <f t="shared" si="273"/>
        <v>5988</v>
      </c>
      <c r="BD1424" s="60">
        <f t="shared" si="274"/>
        <v>38381.409124209225</v>
      </c>
      <c r="BE1424" s="28">
        <f t="shared" si="275"/>
        <v>-642.64477250495111</v>
      </c>
      <c r="BF1424" s="75">
        <f t="shared" si="276"/>
        <v>3.84724679724</v>
      </c>
      <c r="BG1424" s="75">
        <f t="shared" si="277"/>
        <v>12.74832</v>
      </c>
      <c r="BH1424" s="11">
        <f t="shared" si="293"/>
        <v>19724.033359648936</v>
      </c>
      <c r="BI1424" s="95">
        <f t="shared" si="294"/>
        <v>3</v>
      </c>
      <c r="BJ1424" t="b">
        <f t="shared" si="295"/>
        <v>0</v>
      </c>
      <c r="BK1424" s="43">
        <v>-10481.635728567213</v>
      </c>
      <c r="BL1424" s="37">
        <f t="shared" si="278"/>
        <v>9838.9909560622618</v>
      </c>
    </row>
    <row r="1425" spans="1:64" x14ac:dyDescent="0.35">
      <c r="A1425" s="3">
        <v>15000</v>
      </c>
      <c r="D1425" s="6">
        <v>75</v>
      </c>
      <c r="E1425" s="6"/>
      <c r="F1425" s="6">
        <f t="shared" si="251"/>
        <v>125</v>
      </c>
      <c r="G1425" s="7">
        <v>2</v>
      </c>
      <c r="H1425" s="79" cm="1">
        <f t="array" ref="H1425">INDEX(Archetypes!$F$8:$F$16,$G1425)</f>
        <v>137.5</v>
      </c>
      <c r="I1425" s="7">
        <f t="shared" si="252"/>
        <v>1</v>
      </c>
      <c r="J1425" s="27" cm="1">
        <f t="array" ref="J1425">INDEX(Archetypes!$G$8:$H$16,$G1425,($H$2+1))+$N$2</f>
        <v>11219</v>
      </c>
      <c r="K1425" s="41" cm="1">
        <f t="array" ref="K1425">INDEX(Archetypes!$J$8:$J$16,$G1425)</f>
        <v>3.3919999999999999</v>
      </c>
      <c r="L1425" s="24" cm="1">
        <f t="array" ref="L1425">INDEX(Archetypes!$I$8:$I$16,$G1425)</f>
        <v>41.125</v>
      </c>
      <c r="M1425" s="41">
        <f t="shared" si="279"/>
        <v>22.111000000000001</v>
      </c>
      <c r="N1425" s="84">
        <f t="shared" si="253"/>
        <v>0.53765349544072949</v>
      </c>
      <c r="O1425" s="41">
        <f t="shared" si="254"/>
        <v>22.111000000000001</v>
      </c>
      <c r="P1425" s="64">
        <f t="shared" si="292"/>
        <v>3.1587142857142858</v>
      </c>
      <c r="Q1425" s="80">
        <f t="shared" si="280"/>
        <v>3.1587142857142858</v>
      </c>
      <c r="R1425" s="80">
        <f t="shared" si="281"/>
        <v>0</v>
      </c>
      <c r="S1425" s="64">
        <f t="shared" si="282"/>
        <v>22.111000000000001</v>
      </c>
      <c r="T1425" s="64">
        <f t="shared" si="255"/>
        <v>0</v>
      </c>
      <c r="U1425" s="64">
        <f t="shared" si="283"/>
        <v>0</v>
      </c>
      <c r="V1425" s="80">
        <f t="shared" si="284"/>
        <v>1</v>
      </c>
      <c r="W1425" s="80">
        <f t="shared" si="285"/>
        <v>0</v>
      </c>
      <c r="X1425" s="80">
        <f t="shared" si="286"/>
        <v>0</v>
      </c>
      <c r="Y1425" s="4">
        <f t="shared" si="256"/>
        <v>13.01</v>
      </c>
      <c r="Z1425" s="4">
        <f t="shared" si="257"/>
        <v>3.8354952830188678</v>
      </c>
      <c r="AA1425" s="64">
        <f t="shared" si="287"/>
        <v>4422.17</v>
      </c>
      <c r="AB1425" s="81">
        <f t="shared" si="288"/>
        <v>575.32431700000006</v>
      </c>
      <c r="AC1425">
        <f t="shared" si="289"/>
        <v>0.99999995733333502</v>
      </c>
      <c r="AD1425" s="49">
        <f t="shared" si="258"/>
        <v>2301.2972680000003</v>
      </c>
      <c r="AE1425" s="3">
        <f t="shared" si="259"/>
        <v>60000</v>
      </c>
      <c r="AF1425" s="3">
        <f t="shared" si="260"/>
        <v>100000</v>
      </c>
      <c r="AG1425" s="2">
        <f t="shared" si="261"/>
        <v>0</v>
      </c>
      <c r="AH1425" s="49">
        <f t="shared" si="262"/>
        <v>0</v>
      </c>
      <c r="AI1425" s="49">
        <f t="shared" si="263"/>
        <v>2179.5155183796978</v>
      </c>
      <c r="AJ1425" s="27" cm="1">
        <f t="array" ref="AJ1425">INDEX(Archetypes!Q$8:Q$16,$G1425)</f>
        <v>1022</v>
      </c>
      <c r="AK1425" s="27" cm="1">
        <f t="array" ref="AK1425">INDEX(Archetypes!R$8:R$16,$G1425)</f>
        <v>1039</v>
      </c>
      <c r="AL1425" s="27" cm="1">
        <f t="array" ref="AL1425">INDEX(Archetypes!S$8:S$16,$G1425)</f>
        <v>1139</v>
      </c>
      <c r="AM1425" s="5">
        <f t="shared" si="290"/>
        <v>1039</v>
      </c>
      <c r="AN1425" s="5">
        <f t="shared" si="264"/>
        <v>4156</v>
      </c>
      <c r="AO1425" s="49">
        <f t="shared" si="265"/>
        <v>19855.812786379698</v>
      </c>
      <c r="AP1425" s="61" cm="1">
        <f t="array" ref="AP1425">INDEX(Archetypes!$K$8:$N$16,$G1425,$I$2+1+2*$H$2)</f>
        <v>8176</v>
      </c>
      <c r="AQ1425" s="41" cm="1">
        <f t="array" ref="AQ1425">INDEX(Archetypes!$O$8:$P$16,$G1425,$AB$2)</f>
        <v>50</v>
      </c>
      <c r="AR1425" s="4">
        <f t="shared" si="266"/>
        <v>12.348800000000001</v>
      </c>
      <c r="AS1425" s="5">
        <f t="shared" si="267"/>
        <v>1852.32</v>
      </c>
      <c r="AT1425" s="8">
        <f t="shared" si="268"/>
        <v>1362</v>
      </c>
      <c r="AU1425">
        <f t="shared" si="269"/>
        <v>1.0000000000000002</v>
      </c>
      <c r="AV1425" s="49">
        <f t="shared" si="270"/>
        <v>7409.28</v>
      </c>
      <c r="AW1425" s="49">
        <f t="shared" si="271"/>
        <v>0</v>
      </c>
      <c r="AX1425" s="61">
        <f t="shared" si="272"/>
        <v>1588.3518030370274</v>
      </c>
      <c r="AY1425" s="27" cm="1">
        <f t="array" ref="AY1425">INDEX(Archetypes!T$8:T$16,$G1425)</f>
        <v>1012</v>
      </c>
      <c r="AZ1425" s="27" cm="1">
        <f t="array" ref="AZ1425">INDEX(Archetypes!U$8:U$16,$G1425)</f>
        <v>1497</v>
      </c>
      <c r="BA1425" s="27" cm="1">
        <f t="array" ref="BA1425">INDEX(Archetypes!V$8:V$16,$G1425)</f>
        <v>1668</v>
      </c>
      <c r="BB1425" s="5">
        <f t="shared" si="291"/>
        <v>1497</v>
      </c>
      <c r="BC1425" s="5">
        <f t="shared" si="273"/>
        <v>5988</v>
      </c>
      <c r="BD1425" s="60">
        <f t="shared" si="274"/>
        <v>23161.631803037028</v>
      </c>
      <c r="BE1425" s="28">
        <f t="shared" si="275"/>
        <v>3305.8190166573295</v>
      </c>
      <c r="BF1425" s="75">
        <f t="shared" si="276"/>
        <v>3.6249411924000001</v>
      </c>
      <c r="BG1425" s="75">
        <f t="shared" si="277"/>
        <v>12.74832</v>
      </c>
      <c r="BH1425" s="11">
        <f t="shared" si="293"/>
        <v>19724.033359648936</v>
      </c>
      <c r="BI1425" s="95">
        <f t="shared" si="294"/>
        <v>3</v>
      </c>
      <c r="BJ1425" t="b">
        <f t="shared" si="295"/>
        <v>0</v>
      </c>
      <c r="BK1425" s="43">
        <v>3637.7098869779147</v>
      </c>
      <c r="BL1425" s="37">
        <f t="shared" si="278"/>
        <v>-331.89087032058524</v>
      </c>
    </row>
    <row r="1426" spans="1:64" x14ac:dyDescent="0.35">
      <c r="A1426" s="3">
        <v>15000</v>
      </c>
      <c r="D1426" s="6">
        <v>75</v>
      </c>
      <c r="E1426" s="6"/>
      <c r="F1426" s="6">
        <f t="shared" si="251"/>
        <v>125</v>
      </c>
      <c r="G1426" s="7">
        <v>3</v>
      </c>
      <c r="H1426" s="79" cm="1">
        <f t="array" ref="H1426">INDEX(Archetypes!$F$8:$F$16,$G1426)</f>
        <v>163.1</v>
      </c>
      <c r="I1426" s="7">
        <f t="shared" si="252"/>
        <v>1</v>
      </c>
      <c r="J1426" s="27" cm="1">
        <f t="array" ref="J1426">INDEX(Archetypes!$G$8:$H$16,$G1426,($H$2+1))+$N$2</f>
        <v>11221</v>
      </c>
      <c r="K1426" s="41" cm="1">
        <f t="array" ref="K1426">INDEX(Archetypes!$J$8:$J$16,$G1426)</f>
        <v>3.6019999999999999</v>
      </c>
      <c r="L1426" s="24" cm="1">
        <f t="array" ref="L1426">INDEX(Archetypes!$I$8:$I$16,$G1426)</f>
        <v>45.416666666666664</v>
      </c>
      <c r="M1426" s="41">
        <f t="shared" si="279"/>
        <v>20.821999999999999</v>
      </c>
      <c r="N1426" s="84">
        <f t="shared" si="253"/>
        <v>0.45846605504587157</v>
      </c>
      <c r="O1426" s="41">
        <f t="shared" si="254"/>
        <v>20.821999999999999</v>
      </c>
      <c r="P1426" s="64">
        <f t="shared" si="292"/>
        <v>2.9745714285714286</v>
      </c>
      <c r="Q1426" s="80">
        <f t="shared" si="280"/>
        <v>2.9745714285714286</v>
      </c>
      <c r="R1426" s="80">
        <f t="shared" si="281"/>
        <v>0</v>
      </c>
      <c r="S1426" s="64">
        <f t="shared" si="282"/>
        <v>20.821999999999999</v>
      </c>
      <c r="T1426" s="64">
        <f t="shared" si="255"/>
        <v>0</v>
      </c>
      <c r="U1426" s="64">
        <f t="shared" si="283"/>
        <v>0</v>
      </c>
      <c r="V1426" s="80">
        <f t="shared" si="284"/>
        <v>1</v>
      </c>
      <c r="W1426" s="80">
        <f t="shared" si="285"/>
        <v>0</v>
      </c>
      <c r="X1426" s="80">
        <f t="shared" si="286"/>
        <v>0</v>
      </c>
      <c r="Y1426" s="4">
        <f t="shared" si="256"/>
        <v>13.01</v>
      </c>
      <c r="Z1426" s="4">
        <f t="shared" si="257"/>
        <v>3.6118822876179899</v>
      </c>
      <c r="AA1426" s="64">
        <f t="shared" si="287"/>
        <v>4164.3530000000001</v>
      </c>
      <c r="AB1426" s="81">
        <f t="shared" si="288"/>
        <v>541.78232530000002</v>
      </c>
      <c r="AC1426">
        <f t="shared" si="289"/>
        <v>1.0000000329333345</v>
      </c>
      <c r="AD1426" s="49">
        <f t="shared" si="258"/>
        <v>2167.1293012000001</v>
      </c>
      <c r="AE1426" s="3">
        <f t="shared" si="259"/>
        <v>60000</v>
      </c>
      <c r="AF1426" s="3">
        <f t="shared" si="260"/>
        <v>100000</v>
      </c>
      <c r="AG1426" s="2">
        <f t="shared" si="261"/>
        <v>0</v>
      </c>
      <c r="AH1426" s="49">
        <f t="shared" si="262"/>
        <v>0</v>
      </c>
      <c r="AI1426" s="49">
        <f t="shared" si="263"/>
        <v>2179.9040584489339</v>
      </c>
      <c r="AJ1426" s="27" cm="1">
        <f t="array" ref="AJ1426">INDEX(Archetypes!Q$8:Q$16,$G1426)</f>
        <v>1022</v>
      </c>
      <c r="AK1426" s="27" cm="1">
        <f t="array" ref="AK1426">INDEX(Archetypes!R$8:R$16,$G1426)</f>
        <v>1039</v>
      </c>
      <c r="AL1426" s="27" cm="1">
        <f t="array" ref="AL1426">INDEX(Archetypes!S$8:S$16,$G1426)</f>
        <v>1139</v>
      </c>
      <c r="AM1426" s="5">
        <f t="shared" si="290"/>
        <v>1039</v>
      </c>
      <c r="AN1426" s="5">
        <f t="shared" si="264"/>
        <v>4156</v>
      </c>
      <c r="AO1426" s="49">
        <f t="shared" si="265"/>
        <v>19724.033359648936</v>
      </c>
      <c r="AP1426" s="61" cm="1">
        <f t="array" ref="AP1426">INDEX(Archetypes!$K$8:$N$16,$G1426,$I$2+1+2*$H$2)</f>
        <v>8177</v>
      </c>
      <c r="AQ1426" s="41" cm="1">
        <f t="array" ref="AQ1426">INDEX(Archetypes!$O$8:$P$16,$G1426,$AB$2)</f>
        <v>50</v>
      </c>
      <c r="AR1426" s="4">
        <f t="shared" si="266"/>
        <v>12.348800000000001</v>
      </c>
      <c r="AS1426" s="5">
        <f t="shared" si="267"/>
        <v>1852.32</v>
      </c>
      <c r="AT1426" s="8">
        <f t="shared" si="268"/>
        <v>1362</v>
      </c>
      <c r="AU1426">
        <f t="shared" si="269"/>
        <v>1.0000000000000002</v>
      </c>
      <c r="AV1426" s="49">
        <f t="shared" si="270"/>
        <v>7409.28</v>
      </c>
      <c r="AW1426" s="49">
        <f t="shared" si="271"/>
        <v>0</v>
      </c>
      <c r="AX1426" s="61">
        <f t="shared" si="272"/>
        <v>1588.5460730716454</v>
      </c>
      <c r="AY1426" s="27" cm="1">
        <f t="array" ref="AY1426">INDEX(Archetypes!T$8:T$16,$G1426)</f>
        <v>1012</v>
      </c>
      <c r="AZ1426" s="27" cm="1">
        <f t="array" ref="AZ1426">INDEX(Archetypes!U$8:U$16,$G1426)</f>
        <v>1497</v>
      </c>
      <c r="BA1426" s="27" cm="1">
        <f t="array" ref="BA1426">INDEX(Archetypes!V$8:V$16,$G1426)</f>
        <v>1668</v>
      </c>
      <c r="BB1426" s="5">
        <f t="shared" si="291"/>
        <v>1497</v>
      </c>
      <c r="BC1426" s="5">
        <f t="shared" si="273"/>
        <v>5988</v>
      </c>
      <c r="BD1426" s="60">
        <f t="shared" si="274"/>
        <v>23162.826073071643</v>
      </c>
      <c r="BE1426" s="28">
        <f t="shared" si="275"/>
        <v>3438.7927134227066</v>
      </c>
      <c r="BF1426" s="75">
        <f t="shared" si="276"/>
        <v>3.4136034411599998</v>
      </c>
      <c r="BG1426" s="75">
        <f t="shared" si="277"/>
        <v>12.74832</v>
      </c>
      <c r="BH1426" s="11">
        <f t="shared" si="293"/>
        <v>19724.033359648936</v>
      </c>
      <c r="BI1426" s="95">
        <f t="shared" si="294"/>
        <v>3</v>
      </c>
      <c r="BJ1426" t="b">
        <f t="shared" si="295"/>
        <v>1</v>
      </c>
      <c r="BK1426" s="43">
        <v>3904.6800043921612</v>
      </c>
      <c r="BL1426" s="37">
        <f t="shared" si="278"/>
        <v>-465.88729096945463</v>
      </c>
    </row>
    <row r="1427" spans="1:64" x14ac:dyDescent="0.35">
      <c r="A1427" s="3">
        <v>15000</v>
      </c>
      <c r="D1427" s="6">
        <v>75</v>
      </c>
      <c r="E1427" s="6"/>
      <c r="F1427" s="6">
        <f t="shared" si="251"/>
        <v>125</v>
      </c>
      <c r="G1427" s="7">
        <v>4</v>
      </c>
      <c r="H1427" s="79" cm="1">
        <f t="array" ref="H1427">INDEX(Archetypes!$F$8:$F$16,$G1427)</f>
        <v>188.9</v>
      </c>
      <c r="I1427" s="7">
        <f t="shared" si="252"/>
        <v>1</v>
      </c>
      <c r="J1427" s="27" cm="1">
        <f t="array" ref="J1427">INDEX(Archetypes!$G$8:$H$16,$G1427,($H$2+1))+$N$2</f>
        <v>14619</v>
      </c>
      <c r="K1427" s="41" cm="1">
        <f t="array" ref="K1427">INDEX(Archetypes!$J$8:$J$16,$G1427)</f>
        <v>3.3879999999999999</v>
      </c>
      <c r="L1427" s="24" cm="1">
        <f t="array" ref="L1427">INDEX(Archetypes!$I$8:$I$16,$G1427)</f>
        <v>57.854166666666664</v>
      </c>
      <c r="M1427" s="41">
        <f t="shared" si="279"/>
        <v>22.137</v>
      </c>
      <c r="N1427" s="84">
        <f t="shared" si="253"/>
        <v>0.38263449765934465</v>
      </c>
      <c r="O1427" s="41">
        <f t="shared" si="254"/>
        <v>22.137</v>
      </c>
      <c r="P1427" s="64">
        <f t="shared" si="292"/>
        <v>3.1624285714285714</v>
      </c>
      <c r="Q1427" s="80">
        <f t="shared" si="280"/>
        <v>3.1624285714285714</v>
      </c>
      <c r="R1427" s="80">
        <f t="shared" si="281"/>
        <v>0</v>
      </c>
      <c r="S1427" s="64">
        <f t="shared" si="282"/>
        <v>22.137</v>
      </c>
      <c r="T1427" s="64">
        <f t="shared" si="255"/>
        <v>0</v>
      </c>
      <c r="U1427" s="64">
        <f t="shared" si="283"/>
        <v>0</v>
      </c>
      <c r="V1427" s="80">
        <f t="shared" si="284"/>
        <v>1</v>
      </c>
      <c r="W1427" s="80">
        <f t="shared" si="285"/>
        <v>0</v>
      </c>
      <c r="X1427" s="80">
        <f t="shared" si="286"/>
        <v>0</v>
      </c>
      <c r="Y1427" s="4">
        <f t="shared" si="256"/>
        <v>13.01</v>
      </c>
      <c r="Z1427" s="4">
        <f t="shared" si="257"/>
        <v>3.8400236127508856</v>
      </c>
      <c r="AA1427" s="64">
        <f t="shared" si="287"/>
        <v>4427.3909999999996</v>
      </c>
      <c r="AB1427" s="81">
        <f t="shared" si="288"/>
        <v>576.00356909999994</v>
      </c>
      <c r="AC1427">
        <f t="shared" si="289"/>
        <v>0.99999995280000242</v>
      </c>
      <c r="AD1427" s="49">
        <f t="shared" si="258"/>
        <v>2304.0142763999997</v>
      </c>
      <c r="AE1427" s="3">
        <f t="shared" si="259"/>
        <v>60000</v>
      </c>
      <c r="AF1427" s="3">
        <f t="shared" si="260"/>
        <v>100000</v>
      </c>
      <c r="AG1427" s="2">
        <f t="shared" si="261"/>
        <v>0</v>
      </c>
      <c r="AH1427" s="49">
        <f t="shared" si="262"/>
        <v>0</v>
      </c>
      <c r="AI1427" s="49">
        <f t="shared" si="263"/>
        <v>2840.0336360810056</v>
      </c>
      <c r="AJ1427" s="27" cm="1">
        <f t="array" ref="AJ1427">INDEX(Archetypes!Q$8:Q$16,$G1427)</f>
        <v>1022</v>
      </c>
      <c r="AK1427" s="27" cm="1">
        <f t="array" ref="AK1427">INDEX(Archetypes!R$8:R$16,$G1427)</f>
        <v>1039</v>
      </c>
      <c r="AL1427" s="27" cm="1">
        <f t="array" ref="AL1427">INDEX(Archetypes!S$8:S$16,$G1427)</f>
        <v>1139</v>
      </c>
      <c r="AM1427" s="5">
        <f t="shared" si="290"/>
        <v>1039</v>
      </c>
      <c r="AN1427" s="5">
        <f t="shared" si="264"/>
        <v>4156</v>
      </c>
      <c r="AO1427" s="49">
        <f t="shared" si="265"/>
        <v>23919.047912481008</v>
      </c>
      <c r="AP1427" s="61" cm="1">
        <f t="array" ref="AP1427">INDEX(Archetypes!$K$8:$N$16,$G1427,$I$2+1+2*$H$2)</f>
        <v>10895</v>
      </c>
      <c r="AQ1427" s="41" cm="1">
        <f t="array" ref="AQ1427">INDEX(Archetypes!$O$8:$P$16,$G1427,$AB$2)</f>
        <v>50</v>
      </c>
      <c r="AR1427" s="4">
        <f t="shared" si="266"/>
        <v>12.348800000000001</v>
      </c>
      <c r="AS1427" s="5">
        <f t="shared" si="267"/>
        <v>1852.32</v>
      </c>
      <c r="AT1427" s="8">
        <f t="shared" si="268"/>
        <v>1362</v>
      </c>
      <c r="AU1427">
        <f t="shared" si="269"/>
        <v>1.0000000000000002</v>
      </c>
      <c r="AV1427" s="49">
        <f t="shared" si="270"/>
        <v>7409.28</v>
      </c>
      <c r="AW1427" s="49">
        <f t="shared" si="271"/>
        <v>0</v>
      </c>
      <c r="AX1427" s="61">
        <f t="shared" si="272"/>
        <v>2116.5720271634555</v>
      </c>
      <c r="AY1427" s="27" cm="1">
        <f t="array" ref="AY1427">INDEX(Archetypes!T$8:T$16,$G1427)</f>
        <v>1012</v>
      </c>
      <c r="AZ1427" s="27" cm="1">
        <f t="array" ref="AZ1427">INDEX(Archetypes!U$8:U$16,$G1427)</f>
        <v>1497</v>
      </c>
      <c r="BA1427" s="27" cm="1">
        <f t="array" ref="BA1427">INDEX(Archetypes!V$8:V$16,$G1427)</f>
        <v>1668</v>
      </c>
      <c r="BB1427" s="5">
        <f t="shared" si="291"/>
        <v>1497</v>
      </c>
      <c r="BC1427" s="5">
        <f t="shared" si="273"/>
        <v>5988</v>
      </c>
      <c r="BD1427" s="60">
        <f t="shared" si="274"/>
        <v>26408.852027163455</v>
      </c>
      <c r="BE1427" s="28">
        <f t="shared" si="275"/>
        <v>2489.8041146824471</v>
      </c>
      <c r="BF1427" s="75">
        <f t="shared" si="276"/>
        <v>3.6292209505199997</v>
      </c>
      <c r="BG1427" s="75">
        <f t="shared" si="277"/>
        <v>12.74832</v>
      </c>
      <c r="BH1427" s="11">
        <f t="shared" si="293"/>
        <v>19724.033359648936</v>
      </c>
      <c r="BI1427" s="95">
        <f t="shared" si="294"/>
        <v>3</v>
      </c>
      <c r="BJ1427" t="b">
        <f t="shared" si="295"/>
        <v>0</v>
      </c>
      <c r="BK1427" s="43">
        <v>679.38127656254801</v>
      </c>
      <c r="BL1427" s="37">
        <f t="shared" si="278"/>
        <v>1810.4228381198991</v>
      </c>
    </row>
    <row r="1428" spans="1:64" x14ac:dyDescent="0.35">
      <c r="A1428" s="3">
        <v>15000</v>
      </c>
      <c r="D1428" s="6">
        <v>75</v>
      </c>
      <c r="E1428" s="6"/>
      <c r="F1428" s="6">
        <f t="shared" ref="F1428:F1491" si="296">ROUND(D1428/0.6,1)</f>
        <v>125</v>
      </c>
      <c r="G1428" s="7">
        <v>5</v>
      </c>
      <c r="H1428" s="79" cm="1">
        <f t="array" ref="H1428">INDEX(Archetypes!$F$8:$F$16,$G1428)</f>
        <v>213.7</v>
      </c>
      <c r="I1428" s="7">
        <f t="shared" ref="I1428:I1491" si="297">1*(H1428&gt;=F1428)</f>
        <v>1</v>
      </c>
      <c r="J1428" s="27" cm="1">
        <f t="array" ref="J1428">INDEX(Archetypes!$G$8:$H$16,$G1428,($H$2+1))+$N$2</f>
        <v>16092</v>
      </c>
      <c r="K1428" s="41" cm="1">
        <f t="array" ref="K1428">INDEX(Archetypes!$J$8:$J$16,$G1428)</f>
        <v>3.3130000000000002</v>
      </c>
      <c r="L1428" s="24" cm="1">
        <f t="array" ref="L1428">INDEX(Archetypes!$I$8:$I$16,$G1428)</f>
        <v>65.243478260869566</v>
      </c>
      <c r="M1428" s="41">
        <f t="shared" si="279"/>
        <v>22.638000000000002</v>
      </c>
      <c r="N1428" s="84">
        <f t="shared" ref="N1428:N1491" si="298">M1428/L1428</f>
        <v>0.34697720911635349</v>
      </c>
      <c r="O1428" s="41">
        <f t="shared" ref="O1428:O1491" si="299">ROUND(M1428/W$2,3)</f>
        <v>22.638000000000002</v>
      </c>
      <c r="P1428" s="64">
        <f t="shared" si="292"/>
        <v>3.2340000000000004</v>
      </c>
      <c r="Q1428" s="80">
        <f t="shared" si="280"/>
        <v>3.2340000000000004</v>
      </c>
      <c r="R1428" s="80">
        <f t="shared" si="281"/>
        <v>0</v>
      </c>
      <c r="S1428" s="64">
        <f t="shared" si="282"/>
        <v>22.638000000000002</v>
      </c>
      <c r="T1428" s="64">
        <f t="shared" ref="T1428:T1491" si="300">$O$2*R1428</f>
        <v>0</v>
      </c>
      <c r="U1428" s="64">
        <f t="shared" si="283"/>
        <v>0</v>
      </c>
      <c r="V1428" s="80">
        <f t="shared" si="284"/>
        <v>1</v>
      </c>
      <c r="W1428" s="80">
        <f t="shared" si="285"/>
        <v>0</v>
      </c>
      <c r="X1428" s="80">
        <f t="shared" si="286"/>
        <v>0</v>
      </c>
      <c r="Y1428" s="4">
        <f t="shared" ref="Y1428:Y1491" si="301">SUMPRODUCT($V1428:$X1428,$S$2:$U$2)</f>
        <v>13.01</v>
      </c>
      <c r="Z1428" s="4">
        <f t="shared" ref="Z1428:Z1491" si="302">Y1428/K1428/$W$2</f>
        <v>3.9269544219740413</v>
      </c>
      <c r="AA1428" s="64">
        <f t="shared" si="287"/>
        <v>4527.6180000000004</v>
      </c>
      <c r="AB1428" s="81">
        <f t="shared" si="288"/>
        <v>589.04310180000004</v>
      </c>
      <c r="AC1428">
        <f t="shared" si="289"/>
        <v>1.0000001044000106</v>
      </c>
      <c r="AD1428" s="49">
        <f t="shared" ref="AD1428:AD1491" si="303">$L$2*AB1428</f>
        <v>2356.1724072000002</v>
      </c>
      <c r="AE1428" s="3">
        <f t="shared" ref="AE1428:AE1491" si="304">L$2*$A1428</f>
        <v>60000</v>
      </c>
      <c r="AF1428" s="3">
        <f t="shared" ref="AF1428:AF1491" si="305">$Y$2</f>
        <v>100000</v>
      </c>
      <c r="AG1428" s="2">
        <f t="shared" ref="AG1428:AG1491" si="306">INT(A1428*L$2/AF1428-0.000001)</f>
        <v>0</v>
      </c>
      <c r="AH1428" s="49">
        <f t="shared" ref="AH1428:AH1491" si="307">($J1428-N$2)*$AG1428</f>
        <v>0</v>
      </c>
      <c r="AI1428" s="49">
        <f t="shared" ref="AI1428:AI1491" si="308">$M$2*($J1428+AH1428)</f>
        <v>3126.1933970733662</v>
      </c>
      <c r="AJ1428" s="27" cm="1">
        <f t="array" ref="AJ1428">INDEX(Archetypes!Q$8:Q$16,$G1428)</f>
        <v>1022</v>
      </c>
      <c r="AK1428" s="27" cm="1">
        <f t="array" ref="AK1428">INDEX(Archetypes!R$8:R$16,$G1428)</f>
        <v>1039</v>
      </c>
      <c r="AL1428" s="27" cm="1">
        <f t="array" ref="AL1428">INDEX(Archetypes!S$8:S$16,$G1428)</f>
        <v>1139</v>
      </c>
      <c r="AM1428" s="5">
        <f t="shared" si="290"/>
        <v>1039</v>
      </c>
      <c r="AN1428" s="5">
        <f t="shared" ref="AN1428:AN1491" si="309">$L$2*AM1428</f>
        <v>4156</v>
      </c>
      <c r="AO1428" s="49">
        <f t="shared" ref="AO1428:AO1491" si="310">SUM(J1428,AD1428,AH1428:AI1428,AN1428)</f>
        <v>25730.365804273366</v>
      </c>
      <c r="AP1428" s="61" cm="1">
        <f t="array" ref="AP1428">INDEX(Archetypes!$K$8:$N$16,$G1428,$I$2+1+2*$H$2)</f>
        <v>12073</v>
      </c>
      <c r="AQ1428" s="41" cm="1">
        <f t="array" ref="AQ1428">INDEX(Archetypes!$O$8:$P$16,$G1428,$AB$2)</f>
        <v>50</v>
      </c>
      <c r="AR1428" s="4">
        <f t="shared" ref="AR1428:AR1491" si="311">100*$X$2/($AQ1428/$AC$2)</f>
        <v>12.348800000000001</v>
      </c>
      <c r="AS1428" s="5">
        <f t="shared" ref="AS1428:AS1491" si="312">$A1428*AR1428/100</f>
        <v>1852.32</v>
      </c>
      <c r="AT1428" s="8">
        <f t="shared" ref="AT1428:AT1491" si="313">A1428/AQ1428*$AC$2</f>
        <v>1362</v>
      </c>
      <c r="AU1428">
        <f t="shared" ref="AU1428:AU1491" si="314">AT1428*X$2/AS1428</f>
        <v>1.0000000000000002</v>
      </c>
      <c r="AV1428" s="49">
        <f t="shared" ref="AV1428:AV1491" si="315">$L$2*AS1428</f>
        <v>7409.28</v>
      </c>
      <c r="AW1428" s="49">
        <f t="shared" ref="AW1428:AW1491" si="316">$AP1428*$AG1428</f>
        <v>0</v>
      </c>
      <c r="AX1428" s="61">
        <f t="shared" ref="AX1428:AX1491" si="317">$M$2*(AP1428+AW1428)</f>
        <v>2345.4221279434969</v>
      </c>
      <c r="AY1428" s="27" cm="1">
        <f t="array" ref="AY1428">INDEX(Archetypes!T$8:T$16,$G1428)</f>
        <v>1012</v>
      </c>
      <c r="AZ1428" s="27" cm="1">
        <f t="array" ref="AZ1428">INDEX(Archetypes!U$8:U$16,$G1428)</f>
        <v>1497</v>
      </c>
      <c r="BA1428" s="27" cm="1">
        <f t="array" ref="BA1428">INDEX(Archetypes!V$8:V$16,$G1428)</f>
        <v>1668</v>
      </c>
      <c r="BB1428" s="5">
        <f t="shared" si="291"/>
        <v>1497</v>
      </c>
      <c r="BC1428" s="5">
        <f t="shared" ref="BC1428:BC1491" si="318">L$2*BB1428</f>
        <v>5988</v>
      </c>
      <c r="BD1428" s="60">
        <f t="shared" ref="BD1428:BD1491" si="319">SUM(AP1428,AV1428:AX1428,BC1428)</f>
        <v>27815.702127943496</v>
      </c>
      <c r="BE1428" s="28">
        <f t="shared" ref="BE1428:BE1491" si="320">BD1428-AO1428</f>
        <v>2085.3363236701298</v>
      </c>
      <c r="BF1428" s="75">
        <f t="shared" ref="BF1428:BF1491" si="321">$L$2*AA1428*(V1428*$AD$2+(W1428+X1428)*$AE$2)/1000</f>
        <v>3.7113790269600004</v>
      </c>
      <c r="BG1428" s="75">
        <f t="shared" ref="BG1428:BG1491" si="322">$L$2*AT1428*AF$2/1000</f>
        <v>12.74832</v>
      </c>
      <c r="BH1428" s="11">
        <f t="shared" si="293"/>
        <v>19724.033359648936</v>
      </c>
      <c r="BI1428" s="95">
        <f t="shared" si="294"/>
        <v>3</v>
      </c>
      <c r="BJ1428" t="b">
        <f t="shared" si="295"/>
        <v>0</v>
      </c>
      <c r="BK1428" s="43">
        <v>-703.33893490978517</v>
      </c>
      <c r="BL1428" s="37">
        <f t="shared" ref="BL1428:BL1491" si="323">BE1428-BK1428</f>
        <v>2788.675258579915</v>
      </c>
    </row>
    <row r="1429" spans="1:64" x14ac:dyDescent="0.35">
      <c r="A1429" s="3">
        <v>15000</v>
      </c>
      <c r="D1429" s="6">
        <v>75</v>
      </c>
      <c r="E1429" s="6"/>
      <c r="F1429" s="6">
        <f t="shared" si="296"/>
        <v>125</v>
      </c>
      <c r="G1429" s="7">
        <v>6</v>
      </c>
      <c r="H1429" s="79" cm="1">
        <f t="array" ref="H1429">INDEX(Archetypes!$F$8:$F$16,$G1429)</f>
        <v>239.1</v>
      </c>
      <c r="I1429" s="7">
        <f t="shared" si="297"/>
        <v>1</v>
      </c>
      <c r="J1429" s="27" cm="1">
        <f t="array" ref="J1429">INDEX(Archetypes!$G$8:$H$16,$G1429,($H$2+1))+$N$2</f>
        <v>18581</v>
      </c>
      <c r="K1429" s="41" cm="1">
        <f t="array" ref="K1429">INDEX(Archetypes!$J$8:$J$16,$G1429)</f>
        <v>3.327</v>
      </c>
      <c r="L1429" s="24" cm="1">
        <f t="array" ref="L1429">INDEX(Archetypes!$I$8:$I$16,$G1429)</f>
        <v>72.380645161290317</v>
      </c>
      <c r="M1429" s="41">
        <f t="shared" ref="M1429:M1492" si="324">ROUND(D1429/K1429,3)</f>
        <v>22.542999999999999</v>
      </c>
      <c r="N1429" s="84">
        <f t="shared" si="298"/>
        <v>0.31145066405205457</v>
      </c>
      <c r="O1429" s="41">
        <f t="shared" si="299"/>
        <v>22.542999999999999</v>
      </c>
      <c r="P1429" s="64">
        <f t="shared" si="292"/>
        <v>3.2204285714285712</v>
      </c>
      <c r="Q1429" s="80">
        <f t="shared" ref="Q1429:Q1492" si="325">MIN(P1429,R$2)</f>
        <v>3.2204285714285712</v>
      </c>
      <c r="R1429" s="80">
        <f t="shared" ref="R1429:R1492" si="326">P1429-Q1429</f>
        <v>0</v>
      </c>
      <c r="S1429" s="64">
        <f t="shared" ref="S1429:S1492" si="327">$O$2*Q1429</f>
        <v>22.542999999999999</v>
      </c>
      <c r="T1429" s="64">
        <f t="shared" si="300"/>
        <v>0</v>
      </c>
      <c r="U1429" s="64">
        <f t="shared" ref="U1429:U1492" si="328">O1429-S1429-T1429</f>
        <v>0</v>
      </c>
      <c r="V1429" s="80">
        <f t="shared" ref="V1429:V1492" si="329">S1429/$O1429</f>
        <v>1</v>
      </c>
      <c r="W1429" s="80">
        <f t="shared" ref="W1429:W1492" si="330">T1429/$O1429</f>
        <v>0</v>
      </c>
      <c r="X1429" s="80">
        <f t="shared" ref="X1429:X1492" si="331">U1429/$O1429</f>
        <v>0</v>
      </c>
      <c r="Y1429" s="4">
        <f t="shared" si="301"/>
        <v>13.01</v>
      </c>
      <c r="Z1429" s="4">
        <f t="shared" si="302"/>
        <v>3.910429816651638</v>
      </c>
      <c r="AA1429" s="64">
        <f t="shared" ref="AA1429:AA1492" si="332">ROUND(A1429/K1429/$W$2,3)</f>
        <v>4508.5659999999998</v>
      </c>
      <c r="AB1429" s="81">
        <f t="shared" ref="AB1429:AB1492" si="333">Y1429*AA1429/100</f>
        <v>586.56443660000002</v>
      </c>
      <c r="AC1429">
        <f t="shared" ref="AC1429:AC1492" si="334">A1429*Z1429/100/AB1429</f>
        <v>1.0000000612000037</v>
      </c>
      <c r="AD1429" s="49">
        <f t="shared" si="303"/>
        <v>2346.2577464000001</v>
      </c>
      <c r="AE1429" s="3">
        <f t="shared" si="304"/>
        <v>60000</v>
      </c>
      <c r="AF1429" s="3">
        <f t="shared" si="305"/>
        <v>100000</v>
      </c>
      <c r="AG1429" s="2">
        <f t="shared" si="306"/>
        <v>0</v>
      </c>
      <c r="AH1429" s="49">
        <f t="shared" si="307"/>
        <v>0</v>
      </c>
      <c r="AI1429" s="49">
        <f t="shared" si="308"/>
        <v>3609.7315132376475</v>
      </c>
      <c r="AJ1429" s="27" cm="1">
        <f t="array" ref="AJ1429">INDEX(Archetypes!Q$8:Q$16,$G1429)</f>
        <v>1022</v>
      </c>
      <c r="AK1429" s="27" cm="1">
        <f t="array" ref="AK1429">INDEX(Archetypes!R$8:R$16,$G1429)</f>
        <v>1039</v>
      </c>
      <c r="AL1429" s="27" cm="1">
        <f t="array" ref="AL1429">INDEX(Archetypes!S$8:S$16,$G1429)</f>
        <v>1139</v>
      </c>
      <c r="AM1429" s="5">
        <f t="shared" ref="AM1429:AM1492" si="335">CHOOSE($K$2+1,AJ1429,AK1429,AL1429)</f>
        <v>1039</v>
      </c>
      <c r="AN1429" s="5">
        <f t="shared" si="309"/>
        <v>4156</v>
      </c>
      <c r="AO1429" s="49">
        <f t="shared" si="310"/>
        <v>28692.989259637645</v>
      </c>
      <c r="AP1429" s="61" cm="1">
        <f t="array" ref="AP1429">INDEX(Archetypes!$K$8:$N$16,$G1429,$I$2+1+2*$H$2)</f>
        <v>14065</v>
      </c>
      <c r="AQ1429" s="41" cm="1">
        <f t="array" ref="AQ1429">INDEX(Archetypes!$O$8:$P$16,$G1429,$AB$2)</f>
        <v>50</v>
      </c>
      <c r="AR1429" s="4">
        <f t="shared" si="311"/>
        <v>12.348800000000001</v>
      </c>
      <c r="AS1429" s="5">
        <f t="shared" si="312"/>
        <v>1852.32</v>
      </c>
      <c r="AT1429" s="8">
        <f t="shared" si="313"/>
        <v>1362</v>
      </c>
      <c r="AU1429">
        <f t="shared" si="314"/>
        <v>1.0000000000000002</v>
      </c>
      <c r="AV1429" s="49">
        <f t="shared" si="315"/>
        <v>7409.28</v>
      </c>
      <c r="AW1429" s="49">
        <f t="shared" si="316"/>
        <v>0</v>
      </c>
      <c r="AX1429" s="61">
        <f t="shared" si="317"/>
        <v>2732.408036902616</v>
      </c>
      <c r="AY1429" s="27" cm="1">
        <f t="array" ref="AY1429">INDEX(Archetypes!T$8:T$16,$G1429)</f>
        <v>1012</v>
      </c>
      <c r="AZ1429" s="27" cm="1">
        <f t="array" ref="AZ1429">INDEX(Archetypes!U$8:U$16,$G1429)</f>
        <v>1497</v>
      </c>
      <c r="BA1429" s="27" cm="1">
        <f t="array" ref="BA1429">INDEX(Archetypes!V$8:V$16,$G1429)</f>
        <v>1668</v>
      </c>
      <c r="BB1429" s="5">
        <f t="shared" ref="BB1429:BB1492" si="336">CHOOSE($K$2+1,AY1429,AZ1429,BA1429)</f>
        <v>1497</v>
      </c>
      <c r="BC1429" s="5">
        <f t="shared" si="318"/>
        <v>5988</v>
      </c>
      <c r="BD1429" s="60">
        <f t="shared" si="319"/>
        <v>30194.688036902615</v>
      </c>
      <c r="BE1429" s="28">
        <f t="shared" si="320"/>
        <v>1501.69877726497</v>
      </c>
      <c r="BF1429" s="75">
        <f t="shared" si="321"/>
        <v>3.6957617215199998</v>
      </c>
      <c r="BG1429" s="75">
        <f t="shared" si="322"/>
        <v>12.74832</v>
      </c>
      <c r="BH1429" s="11">
        <f t="shared" si="293"/>
        <v>19724.033359648936</v>
      </c>
      <c r="BI1429" s="95">
        <f t="shared" si="294"/>
        <v>3</v>
      </c>
      <c r="BJ1429" t="b">
        <f t="shared" si="295"/>
        <v>0</v>
      </c>
      <c r="BK1429" s="43">
        <v>-2845.5966353695258</v>
      </c>
      <c r="BL1429" s="37">
        <f t="shared" si="323"/>
        <v>4347.2954126344957</v>
      </c>
    </row>
    <row r="1430" spans="1:64" x14ac:dyDescent="0.35">
      <c r="A1430" s="3">
        <v>15000</v>
      </c>
      <c r="D1430" s="6">
        <v>75</v>
      </c>
      <c r="E1430" s="6"/>
      <c r="F1430" s="6">
        <f t="shared" si="296"/>
        <v>125</v>
      </c>
      <c r="G1430" s="7">
        <v>7</v>
      </c>
      <c r="H1430" s="79" cm="1">
        <f t="array" ref="H1430">INDEX(Archetypes!$F$8:$F$16,$G1430)</f>
        <v>262.60000000000002</v>
      </c>
      <c r="I1430" s="7">
        <f t="shared" si="297"/>
        <v>1</v>
      </c>
      <c r="J1430" s="27" cm="1">
        <f t="array" ref="J1430">INDEX(Archetypes!$G$8:$H$16,$G1430,($H$2+1))+$N$2</f>
        <v>22881</v>
      </c>
      <c r="K1430" s="41" cm="1">
        <f t="array" ref="K1430">INDEX(Archetypes!$J$8:$J$16,$G1430)</f>
        <v>3.2349999999999999</v>
      </c>
      <c r="L1430" s="24" cm="1">
        <f t="array" ref="L1430">INDEX(Archetypes!$I$8:$I$16,$G1430)</f>
        <v>81.644444444444446</v>
      </c>
      <c r="M1430" s="41">
        <f t="shared" si="324"/>
        <v>23.184000000000001</v>
      </c>
      <c r="N1430" s="84">
        <f t="shared" si="298"/>
        <v>0.28396298312465978</v>
      </c>
      <c r="O1430" s="41">
        <f t="shared" si="299"/>
        <v>23.184000000000001</v>
      </c>
      <c r="P1430" s="64">
        <f t="shared" si="292"/>
        <v>3.3120000000000003</v>
      </c>
      <c r="Q1430" s="80">
        <f t="shared" si="325"/>
        <v>3.3120000000000003</v>
      </c>
      <c r="R1430" s="80">
        <f t="shared" si="326"/>
        <v>0</v>
      </c>
      <c r="S1430" s="64">
        <f t="shared" si="327"/>
        <v>23.184000000000001</v>
      </c>
      <c r="T1430" s="64">
        <f t="shared" si="300"/>
        <v>0</v>
      </c>
      <c r="U1430" s="64">
        <f t="shared" si="328"/>
        <v>0</v>
      </c>
      <c r="V1430" s="80">
        <f t="shared" si="329"/>
        <v>1</v>
      </c>
      <c r="W1430" s="80">
        <f t="shared" si="330"/>
        <v>0</v>
      </c>
      <c r="X1430" s="80">
        <f t="shared" si="331"/>
        <v>0</v>
      </c>
      <c r="Y1430" s="4">
        <f t="shared" si="301"/>
        <v>13.01</v>
      </c>
      <c r="Z1430" s="4">
        <f t="shared" si="302"/>
        <v>4.0216383307573418</v>
      </c>
      <c r="AA1430" s="64">
        <f t="shared" si="332"/>
        <v>4636.7849999999999</v>
      </c>
      <c r="AB1430" s="81">
        <f t="shared" si="333"/>
        <v>603.24572849999993</v>
      </c>
      <c r="AC1430">
        <f t="shared" si="334"/>
        <v>1.0000000350000016</v>
      </c>
      <c r="AD1430" s="49">
        <f t="shared" si="303"/>
        <v>2412.9829139999997</v>
      </c>
      <c r="AE1430" s="3">
        <f t="shared" si="304"/>
        <v>60000</v>
      </c>
      <c r="AF1430" s="3">
        <f t="shared" si="305"/>
        <v>100000</v>
      </c>
      <c r="AG1430" s="2">
        <f t="shared" si="306"/>
        <v>0</v>
      </c>
      <c r="AH1430" s="49">
        <f t="shared" si="307"/>
        <v>0</v>
      </c>
      <c r="AI1430" s="49">
        <f t="shared" si="308"/>
        <v>4445.0926620951841</v>
      </c>
      <c r="AJ1430" s="27" cm="1">
        <f t="array" ref="AJ1430">INDEX(Archetypes!Q$8:Q$16,$G1430)</f>
        <v>1022</v>
      </c>
      <c r="AK1430" s="27" cm="1">
        <f t="array" ref="AK1430">INDEX(Archetypes!R$8:R$16,$G1430)</f>
        <v>1039</v>
      </c>
      <c r="AL1430" s="27" cm="1">
        <f t="array" ref="AL1430">INDEX(Archetypes!S$8:S$16,$G1430)</f>
        <v>1139</v>
      </c>
      <c r="AM1430" s="5">
        <f t="shared" si="335"/>
        <v>1039</v>
      </c>
      <c r="AN1430" s="5">
        <f t="shared" si="309"/>
        <v>4156</v>
      </c>
      <c r="AO1430" s="49">
        <f t="shared" si="310"/>
        <v>33895.075576095187</v>
      </c>
      <c r="AP1430" s="61" cm="1">
        <f t="array" ref="AP1430">INDEX(Archetypes!$K$8:$N$16,$G1430,$I$2+1+2*$H$2)</f>
        <v>17505</v>
      </c>
      <c r="AQ1430" s="41" cm="1">
        <f t="array" ref="AQ1430">INDEX(Archetypes!$O$8:$P$16,$G1430,$AB$2)</f>
        <v>50</v>
      </c>
      <c r="AR1430" s="4">
        <f t="shared" si="311"/>
        <v>12.348800000000001</v>
      </c>
      <c r="AS1430" s="5">
        <f t="shared" si="312"/>
        <v>1852.32</v>
      </c>
      <c r="AT1430" s="8">
        <f t="shared" si="313"/>
        <v>1362</v>
      </c>
      <c r="AU1430">
        <f t="shared" si="314"/>
        <v>1.0000000000000002</v>
      </c>
      <c r="AV1430" s="49">
        <f t="shared" si="315"/>
        <v>7409.28</v>
      </c>
      <c r="AW1430" s="49">
        <f t="shared" si="316"/>
        <v>0</v>
      </c>
      <c r="AX1430" s="61">
        <f t="shared" si="317"/>
        <v>3400.6969559886452</v>
      </c>
      <c r="AY1430" s="27" cm="1">
        <f t="array" ref="AY1430">INDEX(Archetypes!T$8:T$16,$G1430)</f>
        <v>1012</v>
      </c>
      <c r="AZ1430" s="27" cm="1">
        <f t="array" ref="AZ1430">INDEX(Archetypes!U$8:U$16,$G1430)</f>
        <v>1497</v>
      </c>
      <c r="BA1430" s="27" cm="1">
        <f t="array" ref="BA1430">INDEX(Archetypes!V$8:V$16,$G1430)</f>
        <v>1668</v>
      </c>
      <c r="BB1430" s="5">
        <f t="shared" si="336"/>
        <v>1497</v>
      </c>
      <c r="BC1430" s="5">
        <f t="shared" si="318"/>
        <v>5988</v>
      </c>
      <c r="BD1430" s="60">
        <f t="shared" si="319"/>
        <v>34302.976955988648</v>
      </c>
      <c r="BE1430" s="28">
        <f t="shared" si="320"/>
        <v>407.90137989346113</v>
      </c>
      <c r="BF1430" s="75">
        <f t="shared" si="321"/>
        <v>3.8008654001999997</v>
      </c>
      <c r="BG1430" s="75">
        <f t="shared" si="322"/>
        <v>12.74832</v>
      </c>
      <c r="BH1430" s="11">
        <f t="shared" si="293"/>
        <v>19724.033359648936</v>
      </c>
      <c r="BI1430" s="95">
        <f t="shared" si="294"/>
        <v>3</v>
      </c>
      <c r="BJ1430" t="b">
        <f t="shared" si="295"/>
        <v>0</v>
      </c>
      <c r="BK1430" s="43">
        <v>-6714.5542386259913</v>
      </c>
      <c r="BL1430" s="37">
        <f t="shared" si="323"/>
        <v>7122.4556185194524</v>
      </c>
    </row>
    <row r="1431" spans="1:64" x14ac:dyDescent="0.35">
      <c r="A1431" s="3">
        <v>15000</v>
      </c>
      <c r="D1431" s="6">
        <v>75</v>
      </c>
      <c r="E1431" s="6"/>
      <c r="F1431" s="6">
        <f t="shared" si="296"/>
        <v>125</v>
      </c>
      <c r="G1431" s="7">
        <v>8</v>
      </c>
      <c r="H1431" s="79" cm="1">
        <f t="array" ref="H1431">INDEX(Archetypes!$F$8:$F$16,$G1431)</f>
        <v>285.8</v>
      </c>
      <c r="I1431" s="7">
        <f t="shared" si="297"/>
        <v>1</v>
      </c>
      <c r="J1431" s="27" cm="1">
        <f t="array" ref="J1431">INDEX(Archetypes!$G$8:$H$16,$G1431,($H$2+1))+$N$2</f>
        <v>26124</v>
      </c>
      <c r="K1431" s="41" cm="1">
        <f t="array" ref="K1431">INDEX(Archetypes!$J$8:$J$16,$G1431)</f>
        <v>3.2210000000000001</v>
      </c>
      <c r="L1431" s="24" cm="1">
        <f t="array" ref="L1431">INDEX(Archetypes!$I$8:$I$16,$G1431)</f>
        <v>90.076000000000008</v>
      </c>
      <c r="M1431" s="41">
        <f t="shared" si="324"/>
        <v>23.285</v>
      </c>
      <c r="N1431" s="84">
        <f t="shared" si="298"/>
        <v>0.25850393001465427</v>
      </c>
      <c r="O1431" s="41">
        <f t="shared" si="299"/>
        <v>23.285</v>
      </c>
      <c r="P1431" s="64">
        <f t="shared" si="292"/>
        <v>3.3264285714285715</v>
      </c>
      <c r="Q1431" s="80">
        <f t="shared" si="325"/>
        <v>3.3264285714285715</v>
      </c>
      <c r="R1431" s="80">
        <f t="shared" si="326"/>
        <v>0</v>
      </c>
      <c r="S1431" s="64">
        <f t="shared" si="327"/>
        <v>23.285</v>
      </c>
      <c r="T1431" s="64">
        <f t="shared" si="300"/>
        <v>0</v>
      </c>
      <c r="U1431" s="64">
        <f t="shared" si="328"/>
        <v>0</v>
      </c>
      <c r="V1431" s="80">
        <f t="shared" si="329"/>
        <v>1</v>
      </c>
      <c r="W1431" s="80">
        <f t="shared" si="330"/>
        <v>0</v>
      </c>
      <c r="X1431" s="80">
        <f t="shared" si="331"/>
        <v>0</v>
      </c>
      <c r="Y1431" s="4">
        <f t="shared" si="301"/>
        <v>13.01</v>
      </c>
      <c r="Z1431" s="4">
        <f t="shared" si="302"/>
        <v>4.0391182862465067</v>
      </c>
      <c r="AA1431" s="64">
        <f t="shared" si="332"/>
        <v>4656.9390000000003</v>
      </c>
      <c r="AB1431" s="81">
        <f t="shared" si="333"/>
        <v>605.86776390000011</v>
      </c>
      <c r="AC1431">
        <f t="shared" si="334"/>
        <v>0.99999996540000091</v>
      </c>
      <c r="AD1431" s="49">
        <f t="shared" si="303"/>
        <v>2423.4710556000005</v>
      </c>
      <c r="AE1431" s="3">
        <f t="shared" si="304"/>
        <v>60000</v>
      </c>
      <c r="AF1431" s="3">
        <f t="shared" si="305"/>
        <v>100000</v>
      </c>
      <c r="AG1431" s="2">
        <f t="shared" si="306"/>
        <v>0</v>
      </c>
      <c r="AH1431" s="49">
        <f t="shared" si="307"/>
        <v>0</v>
      </c>
      <c r="AI1431" s="49">
        <f t="shared" si="308"/>
        <v>5075.110384361461</v>
      </c>
      <c r="AJ1431" s="27" cm="1">
        <f t="array" ref="AJ1431">INDEX(Archetypes!Q$8:Q$16,$G1431)</f>
        <v>1022</v>
      </c>
      <c r="AK1431" s="27" cm="1">
        <f t="array" ref="AK1431">INDEX(Archetypes!R$8:R$16,$G1431)</f>
        <v>1039</v>
      </c>
      <c r="AL1431" s="27" cm="1">
        <f t="array" ref="AL1431">INDEX(Archetypes!S$8:S$16,$G1431)</f>
        <v>1139</v>
      </c>
      <c r="AM1431" s="5">
        <f t="shared" si="335"/>
        <v>1039</v>
      </c>
      <c r="AN1431" s="5">
        <f t="shared" si="309"/>
        <v>4156</v>
      </c>
      <c r="AO1431" s="49">
        <f t="shared" si="310"/>
        <v>37778.581439961461</v>
      </c>
      <c r="AP1431" s="61" cm="1">
        <f t="array" ref="AP1431">INDEX(Archetypes!$K$8:$N$16,$G1431,$I$2+1+2*$H$2)</f>
        <v>20099</v>
      </c>
      <c r="AQ1431" s="41" cm="1">
        <f t="array" ref="AQ1431">INDEX(Archetypes!$O$8:$P$16,$G1431,$AB$2)</f>
        <v>50</v>
      </c>
      <c r="AR1431" s="4">
        <f t="shared" si="311"/>
        <v>12.348800000000001</v>
      </c>
      <c r="AS1431" s="5">
        <f t="shared" si="312"/>
        <v>1852.32</v>
      </c>
      <c r="AT1431" s="8">
        <f t="shared" si="313"/>
        <v>1362</v>
      </c>
      <c r="AU1431">
        <f t="shared" si="314"/>
        <v>1.0000000000000002</v>
      </c>
      <c r="AV1431" s="49">
        <f t="shared" si="315"/>
        <v>7409.28</v>
      </c>
      <c r="AW1431" s="49">
        <f t="shared" si="316"/>
        <v>0</v>
      </c>
      <c r="AX1431" s="61">
        <f t="shared" si="317"/>
        <v>3904.6334257878193</v>
      </c>
      <c r="AY1431" s="27" cm="1">
        <f t="array" ref="AY1431">INDEX(Archetypes!T$8:T$16,$G1431)</f>
        <v>1012</v>
      </c>
      <c r="AZ1431" s="27" cm="1">
        <f t="array" ref="AZ1431">INDEX(Archetypes!U$8:U$16,$G1431)</f>
        <v>1497</v>
      </c>
      <c r="BA1431" s="27" cm="1">
        <f t="array" ref="BA1431">INDEX(Archetypes!V$8:V$16,$G1431)</f>
        <v>1668</v>
      </c>
      <c r="BB1431" s="5">
        <f t="shared" si="336"/>
        <v>1497</v>
      </c>
      <c r="BC1431" s="5">
        <f t="shared" si="318"/>
        <v>5988</v>
      </c>
      <c r="BD1431" s="60">
        <f t="shared" si="319"/>
        <v>37400.913425787818</v>
      </c>
      <c r="BE1431" s="28">
        <f t="shared" si="320"/>
        <v>-377.66801417364331</v>
      </c>
      <c r="BF1431" s="75">
        <f t="shared" si="321"/>
        <v>3.8173860370800003</v>
      </c>
      <c r="BG1431" s="75">
        <f t="shared" si="322"/>
        <v>12.74832</v>
      </c>
      <c r="BH1431" s="11">
        <f t="shared" si="293"/>
        <v>19724.033359648936</v>
      </c>
      <c r="BI1431" s="95">
        <f t="shared" si="294"/>
        <v>3</v>
      </c>
      <c r="BJ1431" t="b">
        <f t="shared" si="295"/>
        <v>0</v>
      </c>
      <c r="BK1431" s="43">
        <v>-9551.8434968652728</v>
      </c>
      <c r="BL1431" s="37">
        <f t="shared" si="323"/>
        <v>9174.1754826916294</v>
      </c>
    </row>
    <row r="1432" spans="1:64" x14ac:dyDescent="0.35">
      <c r="A1432" s="3">
        <v>15000</v>
      </c>
      <c r="D1432" s="6">
        <v>75</v>
      </c>
      <c r="E1432" s="6"/>
      <c r="F1432" s="6">
        <f t="shared" si="296"/>
        <v>125</v>
      </c>
      <c r="G1432" s="7">
        <v>9</v>
      </c>
      <c r="H1432" s="79" cm="1">
        <f t="array" ref="H1432">INDEX(Archetypes!$F$8:$F$16,$G1432)</f>
        <v>312.60000000000002</v>
      </c>
      <c r="I1432" s="7">
        <f t="shared" si="297"/>
        <v>1</v>
      </c>
      <c r="J1432" s="27" cm="1">
        <f t="array" ref="J1432">INDEX(Archetypes!$G$8:$H$16,$G1432,($H$2+1))+$N$2</f>
        <v>27151</v>
      </c>
      <c r="K1432" s="41" cm="1">
        <f t="array" ref="K1432">INDEX(Archetypes!$J$8:$J$16,$G1432)</f>
        <v>3.1960000000000002</v>
      </c>
      <c r="L1432" s="24" cm="1">
        <f t="array" ref="L1432">INDEX(Archetypes!$I$8:$I$16,$G1432)</f>
        <v>98.868750000000006</v>
      </c>
      <c r="M1432" s="41">
        <f t="shared" si="324"/>
        <v>23.466999999999999</v>
      </c>
      <c r="N1432" s="84">
        <f t="shared" si="298"/>
        <v>0.2373550793349769</v>
      </c>
      <c r="O1432" s="41">
        <f t="shared" si="299"/>
        <v>23.466999999999999</v>
      </c>
      <c r="P1432" s="64">
        <f t="shared" si="292"/>
        <v>3.3524285714285713</v>
      </c>
      <c r="Q1432" s="80">
        <f t="shared" si="325"/>
        <v>3.3524285714285713</v>
      </c>
      <c r="R1432" s="80">
        <f t="shared" si="326"/>
        <v>0</v>
      </c>
      <c r="S1432" s="64">
        <f t="shared" si="327"/>
        <v>23.466999999999999</v>
      </c>
      <c r="T1432" s="64">
        <f t="shared" si="300"/>
        <v>0</v>
      </c>
      <c r="U1432" s="64">
        <f t="shared" si="328"/>
        <v>0</v>
      </c>
      <c r="V1432" s="80">
        <f t="shared" si="329"/>
        <v>1</v>
      </c>
      <c r="W1432" s="80">
        <f t="shared" si="330"/>
        <v>0</v>
      </c>
      <c r="X1432" s="80">
        <f t="shared" si="331"/>
        <v>0</v>
      </c>
      <c r="Y1432" s="4">
        <f t="shared" si="301"/>
        <v>13.01</v>
      </c>
      <c r="Z1432" s="4">
        <f t="shared" si="302"/>
        <v>4.0707133917396741</v>
      </c>
      <c r="AA1432" s="64">
        <f t="shared" si="332"/>
        <v>4693.3670000000002</v>
      </c>
      <c r="AB1432" s="81">
        <f t="shared" si="333"/>
        <v>610.60704669999996</v>
      </c>
      <c r="AC1432">
        <f t="shared" si="334"/>
        <v>0.99999993786667041</v>
      </c>
      <c r="AD1432" s="49">
        <f t="shared" si="303"/>
        <v>2442.4281867999998</v>
      </c>
      <c r="AE1432" s="3">
        <f t="shared" si="304"/>
        <v>60000</v>
      </c>
      <c r="AF1432" s="3">
        <f t="shared" si="305"/>
        <v>100000</v>
      </c>
      <c r="AG1432" s="2">
        <f t="shared" si="306"/>
        <v>0</v>
      </c>
      <c r="AH1432" s="49">
        <f t="shared" si="307"/>
        <v>0</v>
      </c>
      <c r="AI1432" s="49">
        <f t="shared" si="308"/>
        <v>5274.6257099141794</v>
      </c>
      <c r="AJ1432" s="27" cm="1">
        <f t="array" ref="AJ1432">INDEX(Archetypes!Q$8:Q$16,$G1432)</f>
        <v>1022</v>
      </c>
      <c r="AK1432" s="27" cm="1">
        <f t="array" ref="AK1432">INDEX(Archetypes!R$8:R$16,$G1432)</f>
        <v>1039</v>
      </c>
      <c r="AL1432" s="27" cm="1">
        <f t="array" ref="AL1432">INDEX(Archetypes!S$8:S$16,$G1432)</f>
        <v>1139</v>
      </c>
      <c r="AM1432" s="5">
        <f t="shared" si="335"/>
        <v>1039</v>
      </c>
      <c r="AN1432" s="5">
        <f t="shared" si="309"/>
        <v>4156</v>
      </c>
      <c r="AO1432" s="49">
        <f t="shared" si="310"/>
        <v>39024.053896714177</v>
      </c>
      <c r="AP1432" s="61" cm="1">
        <f t="array" ref="AP1432">INDEX(Archetypes!$K$8:$N$16,$G1432,$I$2+1+2*$H$2)</f>
        <v>20920</v>
      </c>
      <c r="AQ1432" s="41" cm="1">
        <f t="array" ref="AQ1432">INDEX(Archetypes!$O$8:$P$16,$G1432,$AB$2)</f>
        <v>50</v>
      </c>
      <c r="AR1432" s="4">
        <f t="shared" si="311"/>
        <v>12.348800000000001</v>
      </c>
      <c r="AS1432" s="5">
        <f t="shared" si="312"/>
        <v>1852.32</v>
      </c>
      <c r="AT1432" s="8">
        <f t="shared" si="313"/>
        <v>1362</v>
      </c>
      <c r="AU1432">
        <f t="shared" si="314"/>
        <v>1.0000000000000002</v>
      </c>
      <c r="AV1432" s="49">
        <f t="shared" si="315"/>
        <v>7409.28</v>
      </c>
      <c r="AW1432" s="49">
        <f t="shared" si="316"/>
        <v>0</v>
      </c>
      <c r="AX1432" s="61">
        <f t="shared" si="317"/>
        <v>4064.1291242092234</v>
      </c>
      <c r="AY1432" s="27" cm="1">
        <f t="array" ref="AY1432">INDEX(Archetypes!T$8:T$16,$G1432)</f>
        <v>1012</v>
      </c>
      <c r="AZ1432" s="27" cm="1">
        <f t="array" ref="AZ1432">INDEX(Archetypes!U$8:U$16,$G1432)</f>
        <v>1497</v>
      </c>
      <c r="BA1432" s="27" cm="1">
        <f t="array" ref="BA1432">INDEX(Archetypes!V$8:V$16,$G1432)</f>
        <v>1668</v>
      </c>
      <c r="BB1432" s="5">
        <f t="shared" si="336"/>
        <v>1497</v>
      </c>
      <c r="BC1432" s="5">
        <f t="shared" si="318"/>
        <v>5988</v>
      </c>
      <c r="BD1432" s="60">
        <f t="shared" si="319"/>
        <v>38381.409124209225</v>
      </c>
      <c r="BE1432" s="28">
        <f t="shared" si="320"/>
        <v>-642.64477250495111</v>
      </c>
      <c r="BF1432" s="75">
        <f t="shared" si="321"/>
        <v>3.84724679724</v>
      </c>
      <c r="BG1432" s="75">
        <f t="shared" si="322"/>
        <v>12.74832</v>
      </c>
      <c r="BH1432" s="11">
        <f t="shared" si="293"/>
        <v>19724.033359648936</v>
      </c>
      <c r="BI1432" s="95">
        <f t="shared" si="294"/>
        <v>3</v>
      </c>
      <c r="BJ1432" t="b">
        <f t="shared" si="295"/>
        <v>0</v>
      </c>
      <c r="BK1432" s="43">
        <v>-10481.635728567213</v>
      </c>
      <c r="BL1432" s="37">
        <f t="shared" si="323"/>
        <v>9838.9909560622618</v>
      </c>
    </row>
    <row r="1433" spans="1:64" x14ac:dyDescent="0.35">
      <c r="A1433" s="3">
        <v>15000</v>
      </c>
      <c r="D1433" s="6">
        <v>90</v>
      </c>
      <c r="E1433" s="6"/>
      <c r="F1433" s="6">
        <f t="shared" si="296"/>
        <v>150</v>
      </c>
      <c r="G1433" s="7">
        <v>3</v>
      </c>
      <c r="H1433" s="79" cm="1">
        <f t="array" ref="H1433">INDEX(Archetypes!$F$8:$F$16,$G1433)</f>
        <v>163.1</v>
      </c>
      <c r="I1433" s="7">
        <f t="shared" si="297"/>
        <v>1</v>
      </c>
      <c r="J1433" s="27" cm="1">
        <f t="array" ref="J1433">INDEX(Archetypes!$G$8:$H$16,$G1433,($H$2+1))+$N$2</f>
        <v>11221</v>
      </c>
      <c r="K1433" s="41" cm="1">
        <f t="array" ref="K1433">INDEX(Archetypes!$J$8:$J$16,$G1433)</f>
        <v>3.6019999999999999</v>
      </c>
      <c r="L1433" s="24" cm="1">
        <f t="array" ref="L1433">INDEX(Archetypes!$I$8:$I$16,$G1433)</f>
        <v>45.416666666666664</v>
      </c>
      <c r="M1433" s="41">
        <f t="shared" si="324"/>
        <v>24.986000000000001</v>
      </c>
      <c r="N1433" s="84">
        <f t="shared" si="298"/>
        <v>0.55015045871559642</v>
      </c>
      <c r="O1433" s="41">
        <f t="shared" si="299"/>
        <v>24.986000000000001</v>
      </c>
      <c r="P1433" s="64">
        <f t="shared" si="292"/>
        <v>3.5694285714285714</v>
      </c>
      <c r="Q1433" s="80">
        <f t="shared" si="325"/>
        <v>3.5694285714285714</v>
      </c>
      <c r="R1433" s="80">
        <f t="shared" si="326"/>
        <v>0</v>
      </c>
      <c r="S1433" s="64">
        <f t="shared" si="327"/>
        <v>24.986000000000001</v>
      </c>
      <c r="T1433" s="64">
        <f t="shared" si="300"/>
        <v>0</v>
      </c>
      <c r="U1433" s="64">
        <f t="shared" si="328"/>
        <v>0</v>
      </c>
      <c r="V1433" s="80">
        <f t="shared" si="329"/>
        <v>1</v>
      </c>
      <c r="W1433" s="80">
        <f t="shared" si="330"/>
        <v>0</v>
      </c>
      <c r="X1433" s="80">
        <f t="shared" si="331"/>
        <v>0</v>
      </c>
      <c r="Y1433" s="4">
        <f t="shared" si="301"/>
        <v>13.01</v>
      </c>
      <c r="Z1433" s="4">
        <f t="shared" si="302"/>
        <v>3.6118822876179899</v>
      </c>
      <c r="AA1433" s="64">
        <f t="shared" si="332"/>
        <v>4164.3530000000001</v>
      </c>
      <c r="AB1433" s="81">
        <f t="shared" si="333"/>
        <v>541.78232530000002</v>
      </c>
      <c r="AC1433">
        <f t="shared" si="334"/>
        <v>1.0000000329333345</v>
      </c>
      <c r="AD1433" s="49">
        <f t="shared" si="303"/>
        <v>2167.1293012000001</v>
      </c>
      <c r="AE1433" s="3">
        <f t="shared" si="304"/>
        <v>60000</v>
      </c>
      <c r="AF1433" s="3">
        <f t="shared" si="305"/>
        <v>100000</v>
      </c>
      <c r="AG1433" s="2">
        <f t="shared" si="306"/>
        <v>0</v>
      </c>
      <c r="AH1433" s="49">
        <f t="shared" si="307"/>
        <v>0</v>
      </c>
      <c r="AI1433" s="49">
        <f t="shared" si="308"/>
        <v>2179.9040584489339</v>
      </c>
      <c r="AJ1433" s="27" cm="1">
        <f t="array" ref="AJ1433">INDEX(Archetypes!Q$8:Q$16,$G1433)</f>
        <v>1022</v>
      </c>
      <c r="AK1433" s="27" cm="1">
        <f t="array" ref="AK1433">INDEX(Archetypes!R$8:R$16,$G1433)</f>
        <v>1039</v>
      </c>
      <c r="AL1433" s="27" cm="1">
        <f t="array" ref="AL1433">INDEX(Archetypes!S$8:S$16,$G1433)</f>
        <v>1139</v>
      </c>
      <c r="AM1433" s="5">
        <f t="shared" si="335"/>
        <v>1039</v>
      </c>
      <c r="AN1433" s="5">
        <f t="shared" si="309"/>
        <v>4156</v>
      </c>
      <c r="AO1433" s="49">
        <f t="shared" si="310"/>
        <v>19724.033359648936</v>
      </c>
      <c r="AP1433" s="61" cm="1">
        <f t="array" ref="AP1433">INDEX(Archetypes!$K$8:$N$16,$G1433,$I$2+1+2*$H$2)</f>
        <v>8177</v>
      </c>
      <c r="AQ1433" s="41" cm="1">
        <f t="array" ref="AQ1433">INDEX(Archetypes!$O$8:$P$16,$G1433,$AB$2)</f>
        <v>50</v>
      </c>
      <c r="AR1433" s="4">
        <f t="shared" si="311"/>
        <v>12.348800000000001</v>
      </c>
      <c r="AS1433" s="5">
        <f t="shared" si="312"/>
        <v>1852.32</v>
      </c>
      <c r="AT1433" s="8">
        <f t="shared" si="313"/>
        <v>1362</v>
      </c>
      <c r="AU1433">
        <f t="shared" si="314"/>
        <v>1.0000000000000002</v>
      </c>
      <c r="AV1433" s="49">
        <f t="shared" si="315"/>
        <v>7409.28</v>
      </c>
      <c r="AW1433" s="49">
        <f t="shared" si="316"/>
        <v>0</v>
      </c>
      <c r="AX1433" s="61">
        <f t="shared" si="317"/>
        <v>1588.5460730716454</v>
      </c>
      <c r="AY1433" s="27" cm="1">
        <f t="array" ref="AY1433">INDEX(Archetypes!T$8:T$16,$G1433)</f>
        <v>1012</v>
      </c>
      <c r="AZ1433" s="27" cm="1">
        <f t="array" ref="AZ1433">INDEX(Archetypes!U$8:U$16,$G1433)</f>
        <v>1497</v>
      </c>
      <c r="BA1433" s="27" cm="1">
        <f t="array" ref="BA1433">INDEX(Archetypes!V$8:V$16,$G1433)</f>
        <v>1668</v>
      </c>
      <c r="BB1433" s="5">
        <f t="shared" si="336"/>
        <v>1497</v>
      </c>
      <c r="BC1433" s="5">
        <f t="shared" si="318"/>
        <v>5988</v>
      </c>
      <c r="BD1433" s="60">
        <f t="shared" si="319"/>
        <v>23162.826073071643</v>
      </c>
      <c r="BE1433" s="28">
        <f t="shared" si="320"/>
        <v>3438.7927134227066</v>
      </c>
      <c r="BF1433" s="75">
        <f t="shared" si="321"/>
        <v>3.4136034411599998</v>
      </c>
      <c r="BG1433" s="75">
        <f t="shared" si="322"/>
        <v>12.74832</v>
      </c>
      <c r="BH1433" s="11">
        <f t="shared" si="293"/>
        <v>19724.033359648936</v>
      </c>
      <c r="BI1433" s="95">
        <f t="shared" si="294"/>
        <v>3</v>
      </c>
      <c r="BJ1433" t="b">
        <f t="shared" si="295"/>
        <v>1</v>
      </c>
      <c r="BK1433" s="43">
        <v>3904.6800043921612</v>
      </c>
      <c r="BL1433" s="37">
        <f t="shared" si="323"/>
        <v>-465.88729096945463</v>
      </c>
    </row>
    <row r="1434" spans="1:64" x14ac:dyDescent="0.35">
      <c r="A1434" s="3">
        <v>15000</v>
      </c>
      <c r="D1434" s="6">
        <v>90</v>
      </c>
      <c r="E1434" s="6"/>
      <c r="F1434" s="6">
        <f t="shared" si="296"/>
        <v>150</v>
      </c>
      <c r="G1434" s="7">
        <v>4</v>
      </c>
      <c r="H1434" s="79" cm="1">
        <f t="array" ref="H1434">INDEX(Archetypes!$F$8:$F$16,$G1434)</f>
        <v>188.9</v>
      </c>
      <c r="I1434" s="7">
        <f t="shared" si="297"/>
        <v>1</v>
      </c>
      <c r="J1434" s="27" cm="1">
        <f t="array" ref="J1434">INDEX(Archetypes!$G$8:$H$16,$G1434,($H$2+1))+$N$2</f>
        <v>14619</v>
      </c>
      <c r="K1434" s="41" cm="1">
        <f t="array" ref="K1434">INDEX(Archetypes!$J$8:$J$16,$G1434)</f>
        <v>3.3879999999999999</v>
      </c>
      <c r="L1434" s="24" cm="1">
        <f t="array" ref="L1434">INDEX(Archetypes!$I$8:$I$16,$G1434)</f>
        <v>57.854166666666664</v>
      </c>
      <c r="M1434" s="41">
        <f t="shared" si="324"/>
        <v>26.564</v>
      </c>
      <c r="N1434" s="84">
        <f t="shared" si="298"/>
        <v>0.4591544832553115</v>
      </c>
      <c r="O1434" s="41">
        <f t="shared" si="299"/>
        <v>26.564</v>
      </c>
      <c r="P1434" s="64">
        <f t="shared" ref="P1434:P1497" si="337">E$2*MIN(O1434/O$2,Q$2)</f>
        <v>3.7948571428571429</v>
      </c>
      <c r="Q1434" s="80">
        <f t="shared" si="325"/>
        <v>3.7948571428571429</v>
      </c>
      <c r="R1434" s="80">
        <f t="shared" si="326"/>
        <v>0</v>
      </c>
      <c r="S1434" s="64">
        <f t="shared" si="327"/>
        <v>26.564</v>
      </c>
      <c r="T1434" s="64">
        <f t="shared" si="300"/>
        <v>0</v>
      </c>
      <c r="U1434" s="64">
        <f t="shared" si="328"/>
        <v>0</v>
      </c>
      <c r="V1434" s="80">
        <f t="shared" si="329"/>
        <v>1</v>
      </c>
      <c r="W1434" s="80">
        <f t="shared" si="330"/>
        <v>0</v>
      </c>
      <c r="X1434" s="80">
        <f t="shared" si="331"/>
        <v>0</v>
      </c>
      <c r="Y1434" s="4">
        <f t="shared" si="301"/>
        <v>13.01</v>
      </c>
      <c r="Z1434" s="4">
        <f t="shared" si="302"/>
        <v>3.8400236127508856</v>
      </c>
      <c r="AA1434" s="64">
        <f t="shared" si="332"/>
        <v>4427.3909999999996</v>
      </c>
      <c r="AB1434" s="81">
        <f t="shared" si="333"/>
        <v>576.00356909999994</v>
      </c>
      <c r="AC1434">
        <f t="shared" si="334"/>
        <v>0.99999995280000242</v>
      </c>
      <c r="AD1434" s="49">
        <f t="shared" si="303"/>
        <v>2304.0142763999997</v>
      </c>
      <c r="AE1434" s="3">
        <f t="shared" si="304"/>
        <v>60000</v>
      </c>
      <c r="AF1434" s="3">
        <f t="shared" si="305"/>
        <v>100000</v>
      </c>
      <c r="AG1434" s="2">
        <f t="shared" si="306"/>
        <v>0</v>
      </c>
      <c r="AH1434" s="49">
        <f t="shared" si="307"/>
        <v>0</v>
      </c>
      <c r="AI1434" s="49">
        <f t="shared" si="308"/>
        <v>2840.0336360810056</v>
      </c>
      <c r="AJ1434" s="27" cm="1">
        <f t="array" ref="AJ1434">INDEX(Archetypes!Q$8:Q$16,$G1434)</f>
        <v>1022</v>
      </c>
      <c r="AK1434" s="27" cm="1">
        <f t="array" ref="AK1434">INDEX(Archetypes!R$8:R$16,$G1434)</f>
        <v>1039</v>
      </c>
      <c r="AL1434" s="27" cm="1">
        <f t="array" ref="AL1434">INDEX(Archetypes!S$8:S$16,$G1434)</f>
        <v>1139</v>
      </c>
      <c r="AM1434" s="5">
        <f t="shared" si="335"/>
        <v>1039</v>
      </c>
      <c r="AN1434" s="5">
        <f t="shared" si="309"/>
        <v>4156</v>
      </c>
      <c r="AO1434" s="49">
        <f t="shared" si="310"/>
        <v>23919.047912481008</v>
      </c>
      <c r="AP1434" s="61" cm="1">
        <f t="array" ref="AP1434">INDEX(Archetypes!$K$8:$N$16,$G1434,$I$2+1+2*$H$2)</f>
        <v>10895</v>
      </c>
      <c r="AQ1434" s="41" cm="1">
        <f t="array" ref="AQ1434">INDEX(Archetypes!$O$8:$P$16,$G1434,$AB$2)</f>
        <v>50</v>
      </c>
      <c r="AR1434" s="4">
        <f t="shared" si="311"/>
        <v>12.348800000000001</v>
      </c>
      <c r="AS1434" s="5">
        <f t="shared" si="312"/>
        <v>1852.32</v>
      </c>
      <c r="AT1434" s="8">
        <f t="shared" si="313"/>
        <v>1362</v>
      </c>
      <c r="AU1434">
        <f t="shared" si="314"/>
        <v>1.0000000000000002</v>
      </c>
      <c r="AV1434" s="49">
        <f t="shared" si="315"/>
        <v>7409.28</v>
      </c>
      <c r="AW1434" s="49">
        <f t="shared" si="316"/>
        <v>0</v>
      </c>
      <c r="AX1434" s="61">
        <f t="shared" si="317"/>
        <v>2116.5720271634555</v>
      </c>
      <c r="AY1434" s="27" cm="1">
        <f t="array" ref="AY1434">INDEX(Archetypes!T$8:T$16,$G1434)</f>
        <v>1012</v>
      </c>
      <c r="AZ1434" s="27" cm="1">
        <f t="array" ref="AZ1434">INDEX(Archetypes!U$8:U$16,$G1434)</f>
        <v>1497</v>
      </c>
      <c r="BA1434" s="27" cm="1">
        <f t="array" ref="BA1434">INDEX(Archetypes!V$8:V$16,$G1434)</f>
        <v>1668</v>
      </c>
      <c r="BB1434" s="5">
        <f t="shared" si="336"/>
        <v>1497</v>
      </c>
      <c r="BC1434" s="5">
        <f t="shared" si="318"/>
        <v>5988</v>
      </c>
      <c r="BD1434" s="60">
        <f t="shared" si="319"/>
        <v>26408.852027163455</v>
      </c>
      <c r="BE1434" s="28">
        <f t="shared" si="320"/>
        <v>2489.8041146824471</v>
      </c>
      <c r="BF1434" s="75">
        <f t="shared" si="321"/>
        <v>3.6292209505199997</v>
      </c>
      <c r="BG1434" s="75">
        <f t="shared" si="322"/>
        <v>12.74832</v>
      </c>
      <c r="BH1434" s="11">
        <f t="shared" si="293"/>
        <v>19724.033359648936</v>
      </c>
      <c r="BI1434" s="95">
        <f t="shared" si="294"/>
        <v>3</v>
      </c>
      <c r="BJ1434" t="b">
        <f t="shared" si="295"/>
        <v>0</v>
      </c>
      <c r="BK1434" s="43">
        <v>679.38127656254801</v>
      </c>
      <c r="BL1434" s="37">
        <f t="shared" si="323"/>
        <v>1810.4228381198991</v>
      </c>
    </row>
    <row r="1435" spans="1:64" x14ac:dyDescent="0.35">
      <c r="A1435" s="3">
        <v>15000</v>
      </c>
      <c r="D1435" s="6">
        <v>90</v>
      </c>
      <c r="E1435" s="6"/>
      <c r="F1435" s="6">
        <f t="shared" si="296"/>
        <v>150</v>
      </c>
      <c r="G1435" s="7">
        <v>5</v>
      </c>
      <c r="H1435" s="79" cm="1">
        <f t="array" ref="H1435">INDEX(Archetypes!$F$8:$F$16,$G1435)</f>
        <v>213.7</v>
      </c>
      <c r="I1435" s="7">
        <f t="shared" si="297"/>
        <v>1</v>
      </c>
      <c r="J1435" s="27" cm="1">
        <f t="array" ref="J1435">INDEX(Archetypes!$G$8:$H$16,$G1435,($H$2+1))+$N$2</f>
        <v>16092</v>
      </c>
      <c r="K1435" s="41" cm="1">
        <f t="array" ref="K1435">INDEX(Archetypes!$J$8:$J$16,$G1435)</f>
        <v>3.3130000000000002</v>
      </c>
      <c r="L1435" s="24" cm="1">
        <f t="array" ref="L1435">INDEX(Archetypes!$I$8:$I$16,$G1435)</f>
        <v>65.243478260869566</v>
      </c>
      <c r="M1435" s="41">
        <f t="shared" si="324"/>
        <v>27.166</v>
      </c>
      <c r="N1435" s="84">
        <f t="shared" si="298"/>
        <v>0.41637878182060512</v>
      </c>
      <c r="O1435" s="41">
        <f t="shared" si="299"/>
        <v>27.166</v>
      </c>
      <c r="P1435" s="64">
        <f t="shared" si="337"/>
        <v>3.8808571428571428</v>
      </c>
      <c r="Q1435" s="80">
        <f t="shared" si="325"/>
        <v>3.8808571428571428</v>
      </c>
      <c r="R1435" s="80">
        <f t="shared" si="326"/>
        <v>0</v>
      </c>
      <c r="S1435" s="64">
        <f t="shared" si="327"/>
        <v>27.166</v>
      </c>
      <c r="T1435" s="64">
        <f t="shared" si="300"/>
        <v>0</v>
      </c>
      <c r="U1435" s="64">
        <f t="shared" si="328"/>
        <v>0</v>
      </c>
      <c r="V1435" s="80">
        <f t="shared" si="329"/>
        <v>1</v>
      </c>
      <c r="W1435" s="80">
        <f t="shared" si="330"/>
        <v>0</v>
      </c>
      <c r="X1435" s="80">
        <f t="shared" si="331"/>
        <v>0</v>
      </c>
      <c r="Y1435" s="4">
        <f t="shared" si="301"/>
        <v>13.01</v>
      </c>
      <c r="Z1435" s="4">
        <f t="shared" si="302"/>
        <v>3.9269544219740413</v>
      </c>
      <c r="AA1435" s="64">
        <f t="shared" si="332"/>
        <v>4527.6180000000004</v>
      </c>
      <c r="AB1435" s="81">
        <f t="shared" si="333"/>
        <v>589.04310180000004</v>
      </c>
      <c r="AC1435">
        <f t="shared" si="334"/>
        <v>1.0000001044000106</v>
      </c>
      <c r="AD1435" s="49">
        <f t="shared" si="303"/>
        <v>2356.1724072000002</v>
      </c>
      <c r="AE1435" s="3">
        <f t="shared" si="304"/>
        <v>60000</v>
      </c>
      <c r="AF1435" s="3">
        <f t="shared" si="305"/>
        <v>100000</v>
      </c>
      <c r="AG1435" s="2">
        <f t="shared" si="306"/>
        <v>0</v>
      </c>
      <c r="AH1435" s="49">
        <f t="shared" si="307"/>
        <v>0</v>
      </c>
      <c r="AI1435" s="49">
        <f t="shared" si="308"/>
        <v>3126.1933970733662</v>
      </c>
      <c r="AJ1435" s="27" cm="1">
        <f t="array" ref="AJ1435">INDEX(Archetypes!Q$8:Q$16,$G1435)</f>
        <v>1022</v>
      </c>
      <c r="AK1435" s="27" cm="1">
        <f t="array" ref="AK1435">INDEX(Archetypes!R$8:R$16,$G1435)</f>
        <v>1039</v>
      </c>
      <c r="AL1435" s="27" cm="1">
        <f t="array" ref="AL1435">INDEX(Archetypes!S$8:S$16,$G1435)</f>
        <v>1139</v>
      </c>
      <c r="AM1435" s="5">
        <f t="shared" si="335"/>
        <v>1039</v>
      </c>
      <c r="AN1435" s="5">
        <f t="shared" si="309"/>
        <v>4156</v>
      </c>
      <c r="AO1435" s="49">
        <f t="shared" si="310"/>
        <v>25730.365804273366</v>
      </c>
      <c r="AP1435" s="61" cm="1">
        <f t="array" ref="AP1435">INDEX(Archetypes!$K$8:$N$16,$G1435,$I$2+1+2*$H$2)</f>
        <v>12073</v>
      </c>
      <c r="AQ1435" s="41" cm="1">
        <f t="array" ref="AQ1435">INDEX(Archetypes!$O$8:$P$16,$G1435,$AB$2)</f>
        <v>50</v>
      </c>
      <c r="AR1435" s="4">
        <f t="shared" si="311"/>
        <v>12.348800000000001</v>
      </c>
      <c r="AS1435" s="5">
        <f t="shared" si="312"/>
        <v>1852.32</v>
      </c>
      <c r="AT1435" s="8">
        <f t="shared" si="313"/>
        <v>1362</v>
      </c>
      <c r="AU1435">
        <f t="shared" si="314"/>
        <v>1.0000000000000002</v>
      </c>
      <c r="AV1435" s="49">
        <f t="shared" si="315"/>
        <v>7409.28</v>
      </c>
      <c r="AW1435" s="49">
        <f t="shared" si="316"/>
        <v>0</v>
      </c>
      <c r="AX1435" s="61">
        <f t="shared" si="317"/>
        <v>2345.4221279434969</v>
      </c>
      <c r="AY1435" s="27" cm="1">
        <f t="array" ref="AY1435">INDEX(Archetypes!T$8:T$16,$G1435)</f>
        <v>1012</v>
      </c>
      <c r="AZ1435" s="27" cm="1">
        <f t="array" ref="AZ1435">INDEX(Archetypes!U$8:U$16,$G1435)</f>
        <v>1497</v>
      </c>
      <c r="BA1435" s="27" cm="1">
        <f t="array" ref="BA1435">INDEX(Archetypes!V$8:V$16,$G1435)</f>
        <v>1668</v>
      </c>
      <c r="BB1435" s="5">
        <f t="shared" si="336"/>
        <v>1497</v>
      </c>
      <c r="BC1435" s="5">
        <f t="shared" si="318"/>
        <v>5988</v>
      </c>
      <c r="BD1435" s="60">
        <f t="shared" si="319"/>
        <v>27815.702127943496</v>
      </c>
      <c r="BE1435" s="28">
        <f t="shared" si="320"/>
        <v>2085.3363236701298</v>
      </c>
      <c r="BF1435" s="75">
        <f t="shared" si="321"/>
        <v>3.7113790269600004</v>
      </c>
      <c r="BG1435" s="75">
        <f t="shared" si="322"/>
        <v>12.74832</v>
      </c>
      <c r="BH1435" s="11">
        <f t="shared" ref="BH1435:BH1498" si="338">_xlfn.MINIFS($AO$1236:$AO$1822,$A$1236:$A$1822,$A1435,$D$1236:$D$1822,$D1435)</f>
        <v>19724.033359648936</v>
      </c>
      <c r="BI1435" s="95">
        <f t="shared" ref="BI1435:BI1498" si="339">INDEX($G$1236:$G$1822,MATCH(BH1435,$AO$1236:$AO$1822,0))</f>
        <v>3</v>
      </c>
      <c r="BJ1435" t="b">
        <f t="shared" ref="BJ1435:BJ1498" si="340">BH1435=AO1435</f>
        <v>0</v>
      </c>
      <c r="BK1435" s="43">
        <v>-703.33893490978517</v>
      </c>
      <c r="BL1435" s="37">
        <f t="shared" si="323"/>
        <v>2788.675258579915</v>
      </c>
    </row>
    <row r="1436" spans="1:64" x14ac:dyDescent="0.35">
      <c r="A1436" s="3">
        <v>15000</v>
      </c>
      <c r="D1436" s="6">
        <v>90</v>
      </c>
      <c r="E1436" s="6"/>
      <c r="F1436" s="6">
        <f t="shared" si="296"/>
        <v>150</v>
      </c>
      <c r="G1436" s="7">
        <v>6</v>
      </c>
      <c r="H1436" s="79" cm="1">
        <f t="array" ref="H1436">INDEX(Archetypes!$F$8:$F$16,$G1436)</f>
        <v>239.1</v>
      </c>
      <c r="I1436" s="7">
        <f t="shared" si="297"/>
        <v>1</v>
      </c>
      <c r="J1436" s="27" cm="1">
        <f t="array" ref="J1436">INDEX(Archetypes!$G$8:$H$16,$G1436,($H$2+1))+$N$2</f>
        <v>18581</v>
      </c>
      <c r="K1436" s="41" cm="1">
        <f t="array" ref="K1436">INDEX(Archetypes!$J$8:$J$16,$G1436)</f>
        <v>3.327</v>
      </c>
      <c r="L1436" s="24" cm="1">
        <f t="array" ref="L1436">INDEX(Archetypes!$I$8:$I$16,$G1436)</f>
        <v>72.380645161290317</v>
      </c>
      <c r="M1436" s="41">
        <f t="shared" si="324"/>
        <v>27.050999999999998</v>
      </c>
      <c r="N1436" s="84">
        <f t="shared" si="298"/>
        <v>0.37373250735359659</v>
      </c>
      <c r="O1436" s="41">
        <f t="shared" si="299"/>
        <v>27.050999999999998</v>
      </c>
      <c r="P1436" s="64">
        <f t="shared" si="337"/>
        <v>3.8644285714285713</v>
      </c>
      <c r="Q1436" s="80">
        <f t="shared" si="325"/>
        <v>3.8644285714285713</v>
      </c>
      <c r="R1436" s="80">
        <f t="shared" si="326"/>
        <v>0</v>
      </c>
      <c r="S1436" s="64">
        <f t="shared" si="327"/>
        <v>27.050999999999998</v>
      </c>
      <c r="T1436" s="64">
        <f t="shared" si="300"/>
        <v>0</v>
      </c>
      <c r="U1436" s="64">
        <f t="shared" si="328"/>
        <v>0</v>
      </c>
      <c r="V1436" s="80">
        <f t="shared" si="329"/>
        <v>1</v>
      </c>
      <c r="W1436" s="80">
        <f t="shared" si="330"/>
        <v>0</v>
      </c>
      <c r="X1436" s="80">
        <f t="shared" si="331"/>
        <v>0</v>
      </c>
      <c r="Y1436" s="4">
        <f t="shared" si="301"/>
        <v>13.01</v>
      </c>
      <c r="Z1436" s="4">
        <f t="shared" si="302"/>
        <v>3.910429816651638</v>
      </c>
      <c r="AA1436" s="64">
        <f t="shared" si="332"/>
        <v>4508.5659999999998</v>
      </c>
      <c r="AB1436" s="81">
        <f t="shared" si="333"/>
        <v>586.56443660000002</v>
      </c>
      <c r="AC1436">
        <f t="shared" si="334"/>
        <v>1.0000000612000037</v>
      </c>
      <c r="AD1436" s="49">
        <f t="shared" si="303"/>
        <v>2346.2577464000001</v>
      </c>
      <c r="AE1436" s="3">
        <f t="shared" si="304"/>
        <v>60000</v>
      </c>
      <c r="AF1436" s="3">
        <f t="shared" si="305"/>
        <v>100000</v>
      </c>
      <c r="AG1436" s="2">
        <f t="shared" si="306"/>
        <v>0</v>
      </c>
      <c r="AH1436" s="49">
        <f t="shared" si="307"/>
        <v>0</v>
      </c>
      <c r="AI1436" s="49">
        <f t="shared" si="308"/>
        <v>3609.7315132376475</v>
      </c>
      <c r="AJ1436" s="27" cm="1">
        <f t="array" ref="AJ1436">INDEX(Archetypes!Q$8:Q$16,$G1436)</f>
        <v>1022</v>
      </c>
      <c r="AK1436" s="27" cm="1">
        <f t="array" ref="AK1436">INDEX(Archetypes!R$8:R$16,$G1436)</f>
        <v>1039</v>
      </c>
      <c r="AL1436" s="27" cm="1">
        <f t="array" ref="AL1436">INDEX(Archetypes!S$8:S$16,$G1436)</f>
        <v>1139</v>
      </c>
      <c r="AM1436" s="5">
        <f t="shared" si="335"/>
        <v>1039</v>
      </c>
      <c r="AN1436" s="5">
        <f t="shared" si="309"/>
        <v>4156</v>
      </c>
      <c r="AO1436" s="49">
        <f t="shared" si="310"/>
        <v>28692.989259637645</v>
      </c>
      <c r="AP1436" s="61" cm="1">
        <f t="array" ref="AP1436">INDEX(Archetypes!$K$8:$N$16,$G1436,$I$2+1+2*$H$2)</f>
        <v>14065</v>
      </c>
      <c r="AQ1436" s="41" cm="1">
        <f t="array" ref="AQ1436">INDEX(Archetypes!$O$8:$P$16,$G1436,$AB$2)</f>
        <v>50</v>
      </c>
      <c r="AR1436" s="4">
        <f t="shared" si="311"/>
        <v>12.348800000000001</v>
      </c>
      <c r="AS1436" s="5">
        <f t="shared" si="312"/>
        <v>1852.32</v>
      </c>
      <c r="AT1436" s="8">
        <f t="shared" si="313"/>
        <v>1362</v>
      </c>
      <c r="AU1436">
        <f t="shared" si="314"/>
        <v>1.0000000000000002</v>
      </c>
      <c r="AV1436" s="49">
        <f t="shared" si="315"/>
        <v>7409.28</v>
      </c>
      <c r="AW1436" s="49">
        <f t="shared" si="316"/>
        <v>0</v>
      </c>
      <c r="AX1436" s="61">
        <f t="shared" si="317"/>
        <v>2732.408036902616</v>
      </c>
      <c r="AY1436" s="27" cm="1">
        <f t="array" ref="AY1436">INDEX(Archetypes!T$8:T$16,$G1436)</f>
        <v>1012</v>
      </c>
      <c r="AZ1436" s="27" cm="1">
        <f t="array" ref="AZ1436">INDEX(Archetypes!U$8:U$16,$G1436)</f>
        <v>1497</v>
      </c>
      <c r="BA1436" s="27" cm="1">
        <f t="array" ref="BA1436">INDEX(Archetypes!V$8:V$16,$G1436)</f>
        <v>1668</v>
      </c>
      <c r="BB1436" s="5">
        <f t="shared" si="336"/>
        <v>1497</v>
      </c>
      <c r="BC1436" s="5">
        <f t="shared" si="318"/>
        <v>5988</v>
      </c>
      <c r="BD1436" s="60">
        <f t="shared" si="319"/>
        <v>30194.688036902615</v>
      </c>
      <c r="BE1436" s="28">
        <f t="shared" si="320"/>
        <v>1501.69877726497</v>
      </c>
      <c r="BF1436" s="75">
        <f t="shared" si="321"/>
        <v>3.6957617215199998</v>
      </c>
      <c r="BG1436" s="75">
        <f t="shared" si="322"/>
        <v>12.74832</v>
      </c>
      <c r="BH1436" s="11">
        <f t="shared" si="338"/>
        <v>19724.033359648936</v>
      </c>
      <c r="BI1436" s="95">
        <f t="shared" si="339"/>
        <v>3</v>
      </c>
      <c r="BJ1436" t="b">
        <f t="shared" si="340"/>
        <v>0</v>
      </c>
      <c r="BK1436" s="43">
        <v>-2845.5966353695258</v>
      </c>
      <c r="BL1436" s="37">
        <f t="shared" si="323"/>
        <v>4347.2954126344957</v>
      </c>
    </row>
    <row r="1437" spans="1:64" x14ac:dyDescent="0.35">
      <c r="A1437" s="3">
        <v>15000</v>
      </c>
      <c r="D1437" s="6">
        <v>90</v>
      </c>
      <c r="E1437" s="6"/>
      <c r="F1437" s="6">
        <f t="shared" si="296"/>
        <v>150</v>
      </c>
      <c r="G1437" s="7">
        <v>7</v>
      </c>
      <c r="H1437" s="79" cm="1">
        <f t="array" ref="H1437">INDEX(Archetypes!$F$8:$F$16,$G1437)</f>
        <v>262.60000000000002</v>
      </c>
      <c r="I1437" s="7">
        <f t="shared" si="297"/>
        <v>1</v>
      </c>
      <c r="J1437" s="27" cm="1">
        <f t="array" ref="J1437">INDEX(Archetypes!$G$8:$H$16,$G1437,($H$2+1))+$N$2</f>
        <v>22881</v>
      </c>
      <c r="K1437" s="41" cm="1">
        <f t="array" ref="K1437">INDEX(Archetypes!$J$8:$J$16,$G1437)</f>
        <v>3.2349999999999999</v>
      </c>
      <c r="L1437" s="24" cm="1">
        <f t="array" ref="L1437">INDEX(Archetypes!$I$8:$I$16,$G1437)</f>
        <v>81.644444444444446</v>
      </c>
      <c r="M1437" s="41">
        <f t="shared" si="324"/>
        <v>27.821000000000002</v>
      </c>
      <c r="N1437" s="84">
        <f t="shared" si="298"/>
        <v>0.34075802939575395</v>
      </c>
      <c r="O1437" s="41">
        <f t="shared" si="299"/>
        <v>27.821000000000002</v>
      </c>
      <c r="P1437" s="64">
        <f t="shared" si="337"/>
        <v>3.9744285714285716</v>
      </c>
      <c r="Q1437" s="80">
        <f t="shared" si="325"/>
        <v>3.9744285714285716</v>
      </c>
      <c r="R1437" s="80">
        <f t="shared" si="326"/>
        <v>0</v>
      </c>
      <c r="S1437" s="64">
        <f t="shared" si="327"/>
        <v>27.821000000000002</v>
      </c>
      <c r="T1437" s="64">
        <f t="shared" si="300"/>
        <v>0</v>
      </c>
      <c r="U1437" s="64">
        <f t="shared" si="328"/>
        <v>0</v>
      </c>
      <c r="V1437" s="80">
        <f t="shared" si="329"/>
        <v>1</v>
      </c>
      <c r="W1437" s="80">
        <f t="shared" si="330"/>
        <v>0</v>
      </c>
      <c r="X1437" s="80">
        <f t="shared" si="331"/>
        <v>0</v>
      </c>
      <c r="Y1437" s="4">
        <f t="shared" si="301"/>
        <v>13.01</v>
      </c>
      <c r="Z1437" s="4">
        <f t="shared" si="302"/>
        <v>4.0216383307573418</v>
      </c>
      <c r="AA1437" s="64">
        <f t="shared" si="332"/>
        <v>4636.7849999999999</v>
      </c>
      <c r="AB1437" s="81">
        <f t="shared" si="333"/>
        <v>603.24572849999993</v>
      </c>
      <c r="AC1437">
        <f t="shared" si="334"/>
        <v>1.0000000350000016</v>
      </c>
      <c r="AD1437" s="49">
        <f t="shared" si="303"/>
        <v>2412.9829139999997</v>
      </c>
      <c r="AE1437" s="3">
        <f t="shared" si="304"/>
        <v>60000</v>
      </c>
      <c r="AF1437" s="3">
        <f t="shared" si="305"/>
        <v>100000</v>
      </c>
      <c r="AG1437" s="2">
        <f t="shared" si="306"/>
        <v>0</v>
      </c>
      <c r="AH1437" s="49">
        <f t="shared" si="307"/>
        <v>0</v>
      </c>
      <c r="AI1437" s="49">
        <f t="shared" si="308"/>
        <v>4445.0926620951841</v>
      </c>
      <c r="AJ1437" s="27" cm="1">
        <f t="array" ref="AJ1437">INDEX(Archetypes!Q$8:Q$16,$G1437)</f>
        <v>1022</v>
      </c>
      <c r="AK1437" s="27" cm="1">
        <f t="array" ref="AK1437">INDEX(Archetypes!R$8:R$16,$G1437)</f>
        <v>1039</v>
      </c>
      <c r="AL1437" s="27" cm="1">
        <f t="array" ref="AL1437">INDEX(Archetypes!S$8:S$16,$G1437)</f>
        <v>1139</v>
      </c>
      <c r="AM1437" s="5">
        <f t="shared" si="335"/>
        <v>1039</v>
      </c>
      <c r="AN1437" s="5">
        <f t="shared" si="309"/>
        <v>4156</v>
      </c>
      <c r="AO1437" s="49">
        <f t="shared" si="310"/>
        <v>33895.075576095187</v>
      </c>
      <c r="AP1437" s="61" cm="1">
        <f t="array" ref="AP1437">INDEX(Archetypes!$K$8:$N$16,$G1437,$I$2+1+2*$H$2)</f>
        <v>17505</v>
      </c>
      <c r="AQ1437" s="41" cm="1">
        <f t="array" ref="AQ1437">INDEX(Archetypes!$O$8:$P$16,$G1437,$AB$2)</f>
        <v>50</v>
      </c>
      <c r="AR1437" s="4">
        <f t="shared" si="311"/>
        <v>12.348800000000001</v>
      </c>
      <c r="AS1437" s="5">
        <f t="shared" si="312"/>
        <v>1852.32</v>
      </c>
      <c r="AT1437" s="8">
        <f t="shared" si="313"/>
        <v>1362</v>
      </c>
      <c r="AU1437">
        <f t="shared" si="314"/>
        <v>1.0000000000000002</v>
      </c>
      <c r="AV1437" s="49">
        <f t="shared" si="315"/>
        <v>7409.28</v>
      </c>
      <c r="AW1437" s="49">
        <f t="shared" si="316"/>
        <v>0</v>
      </c>
      <c r="AX1437" s="61">
        <f t="shared" si="317"/>
        <v>3400.6969559886452</v>
      </c>
      <c r="AY1437" s="27" cm="1">
        <f t="array" ref="AY1437">INDEX(Archetypes!T$8:T$16,$G1437)</f>
        <v>1012</v>
      </c>
      <c r="AZ1437" s="27" cm="1">
        <f t="array" ref="AZ1437">INDEX(Archetypes!U$8:U$16,$G1437)</f>
        <v>1497</v>
      </c>
      <c r="BA1437" s="27" cm="1">
        <f t="array" ref="BA1437">INDEX(Archetypes!V$8:V$16,$G1437)</f>
        <v>1668</v>
      </c>
      <c r="BB1437" s="5">
        <f t="shared" si="336"/>
        <v>1497</v>
      </c>
      <c r="BC1437" s="5">
        <f t="shared" si="318"/>
        <v>5988</v>
      </c>
      <c r="BD1437" s="60">
        <f t="shared" si="319"/>
        <v>34302.976955988648</v>
      </c>
      <c r="BE1437" s="28">
        <f t="shared" si="320"/>
        <v>407.90137989346113</v>
      </c>
      <c r="BF1437" s="75">
        <f t="shared" si="321"/>
        <v>3.8008654001999997</v>
      </c>
      <c r="BG1437" s="75">
        <f t="shared" si="322"/>
        <v>12.74832</v>
      </c>
      <c r="BH1437" s="11">
        <f t="shared" si="338"/>
        <v>19724.033359648936</v>
      </c>
      <c r="BI1437" s="95">
        <f t="shared" si="339"/>
        <v>3</v>
      </c>
      <c r="BJ1437" t="b">
        <f t="shared" si="340"/>
        <v>0</v>
      </c>
      <c r="BK1437" s="43">
        <v>-6714.5542386259913</v>
      </c>
      <c r="BL1437" s="37">
        <f t="shared" si="323"/>
        <v>7122.4556185194524</v>
      </c>
    </row>
    <row r="1438" spans="1:64" x14ac:dyDescent="0.35">
      <c r="A1438" s="3">
        <v>15000</v>
      </c>
      <c r="D1438" s="6">
        <v>90</v>
      </c>
      <c r="E1438" s="6"/>
      <c r="F1438" s="6">
        <f t="shared" si="296"/>
        <v>150</v>
      </c>
      <c r="G1438" s="7">
        <v>8</v>
      </c>
      <c r="H1438" s="79" cm="1">
        <f t="array" ref="H1438">INDEX(Archetypes!$F$8:$F$16,$G1438)</f>
        <v>285.8</v>
      </c>
      <c r="I1438" s="7">
        <f t="shared" si="297"/>
        <v>1</v>
      </c>
      <c r="J1438" s="27" cm="1">
        <f t="array" ref="J1438">INDEX(Archetypes!$G$8:$H$16,$G1438,($H$2+1))+$N$2</f>
        <v>26124</v>
      </c>
      <c r="K1438" s="41" cm="1">
        <f t="array" ref="K1438">INDEX(Archetypes!$J$8:$J$16,$G1438)</f>
        <v>3.2210000000000001</v>
      </c>
      <c r="L1438" s="24" cm="1">
        <f t="array" ref="L1438">INDEX(Archetypes!$I$8:$I$16,$G1438)</f>
        <v>90.076000000000008</v>
      </c>
      <c r="M1438" s="41">
        <f t="shared" si="324"/>
        <v>27.942</v>
      </c>
      <c r="N1438" s="84">
        <f t="shared" si="298"/>
        <v>0.31020471601758515</v>
      </c>
      <c r="O1438" s="41">
        <f t="shared" si="299"/>
        <v>27.942</v>
      </c>
      <c r="P1438" s="64">
        <f t="shared" si="337"/>
        <v>3.9917142857142855</v>
      </c>
      <c r="Q1438" s="80">
        <f t="shared" si="325"/>
        <v>3.9917142857142855</v>
      </c>
      <c r="R1438" s="80">
        <f t="shared" si="326"/>
        <v>0</v>
      </c>
      <c r="S1438" s="64">
        <f t="shared" si="327"/>
        <v>27.942</v>
      </c>
      <c r="T1438" s="64">
        <f t="shared" si="300"/>
        <v>0</v>
      </c>
      <c r="U1438" s="64">
        <f t="shared" si="328"/>
        <v>0</v>
      </c>
      <c r="V1438" s="80">
        <f t="shared" si="329"/>
        <v>1</v>
      </c>
      <c r="W1438" s="80">
        <f t="shared" si="330"/>
        <v>0</v>
      </c>
      <c r="X1438" s="80">
        <f t="shared" si="331"/>
        <v>0</v>
      </c>
      <c r="Y1438" s="4">
        <f t="shared" si="301"/>
        <v>13.01</v>
      </c>
      <c r="Z1438" s="4">
        <f t="shared" si="302"/>
        <v>4.0391182862465067</v>
      </c>
      <c r="AA1438" s="64">
        <f t="shared" si="332"/>
        <v>4656.9390000000003</v>
      </c>
      <c r="AB1438" s="81">
        <f t="shared" si="333"/>
        <v>605.86776390000011</v>
      </c>
      <c r="AC1438">
        <f t="shared" si="334"/>
        <v>0.99999996540000091</v>
      </c>
      <c r="AD1438" s="49">
        <f t="shared" si="303"/>
        <v>2423.4710556000005</v>
      </c>
      <c r="AE1438" s="3">
        <f t="shared" si="304"/>
        <v>60000</v>
      </c>
      <c r="AF1438" s="3">
        <f t="shared" si="305"/>
        <v>100000</v>
      </c>
      <c r="AG1438" s="2">
        <f t="shared" si="306"/>
        <v>0</v>
      </c>
      <c r="AH1438" s="49">
        <f t="shared" si="307"/>
        <v>0</v>
      </c>
      <c r="AI1438" s="49">
        <f t="shared" si="308"/>
        <v>5075.110384361461</v>
      </c>
      <c r="AJ1438" s="27" cm="1">
        <f t="array" ref="AJ1438">INDEX(Archetypes!Q$8:Q$16,$G1438)</f>
        <v>1022</v>
      </c>
      <c r="AK1438" s="27" cm="1">
        <f t="array" ref="AK1438">INDEX(Archetypes!R$8:R$16,$G1438)</f>
        <v>1039</v>
      </c>
      <c r="AL1438" s="27" cm="1">
        <f t="array" ref="AL1438">INDEX(Archetypes!S$8:S$16,$G1438)</f>
        <v>1139</v>
      </c>
      <c r="AM1438" s="5">
        <f t="shared" si="335"/>
        <v>1039</v>
      </c>
      <c r="AN1438" s="5">
        <f t="shared" si="309"/>
        <v>4156</v>
      </c>
      <c r="AO1438" s="49">
        <f t="shared" si="310"/>
        <v>37778.581439961461</v>
      </c>
      <c r="AP1438" s="61" cm="1">
        <f t="array" ref="AP1438">INDEX(Archetypes!$K$8:$N$16,$G1438,$I$2+1+2*$H$2)</f>
        <v>20099</v>
      </c>
      <c r="AQ1438" s="41" cm="1">
        <f t="array" ref="AQ1438">INDEX(Archetypes!$O$8:$P$16,$G1438,$AB$2)</f>
        <v>50</v>
      </c>
      <c r="AR1438" s="4">
        <f t="shared" si="311"/>
        <v>12.348800000000001</v>
      </c>
      <c r="AS1438" s="5">
        <f t="shared" si="312"/>
        <v>1852.32</v>
      </c>
      <c r="AT1438" s="8">
        <f t="shared" si="313"/>
        <v>1362</v>
      </c>
      <c r="AU1438">
        <f t="shared" si="314"/>
        <v>1.0000000000000002</v>
      </c>
      <c r="AV1438" s="49">
        <f t="shared" si="315"/>
        <v>7409.28</v>
      </c>
      <c r="AW1438" s="49">
        <f t="shared" si="316"/>
        <v>0</v>
      </c>
      <c r="AX1438" s="61">
        <f t="shared" si="317"/>
        <v>3904.6334257878193</v>
      </c>
      <c r="AY1438" s="27" cm="1">
        <f t="array" ref="AY1438">INDEX(Archetypes!T$8:T$16,$G1438)</f>
        <v>1012</v>
      </c>
      <c r="AZ1438" s="27" cm="1">
        <f t="array" ref="AZ1438">INDEX(Archetypes!U$8:U$16,$G1438)</f>
        <v>1497</v>
      </c>
      <c r="BA1438" s="27" cm="1">
        <f t="array" ref="BA1438">INDEX(Archetypes!V$8:V$16,$G1438)</f>
        <v>1668</v>
      </c>
      <c r="BB1438" s="5">
        <f t="shared" si="336"/>
        <v>1497</v>
      </c>
      <c r="BC1438" s="5">
        <f t="shared" si="318"/>
        <v>5988</v>
      </c>
      <c r="BD1438" s="60">
        <f t="shared" si="319"/>
        <v>37400.913425787818</v>
      </c>
      <c r="BE1438" s="28">
        <f t="shared" si="320"/>
        <v>-377.66801417364331</v>
      </c>
      <c r="BF1438" s="75">
        <f t="shared" si="321"/>
        <v>3.8173860370800003</v>
      </c>
      <c r="BG1438" s="75">
        <f t="shared" si="322"/>
        <v>12.74832</v>
      </c>
      <c r="BH1438" s="11">
        <f t="shared" si="338"/>
        <v>19724.033359648936</v>
      </c>
      <c r="BI1438" s="95">
        <f t="shared" si="339"/>
        <v>3</v>
      </c>
      <c r="BJ1438" t="b">
        <f t="shared" si="340"/>
        <v>0</v>
      </c>
      <c r="BK1438" s="43">
        <v>-9551.8434968652728</v>
      </c>
      <c r="BL1438" s="37">
        <f t="shared" si="323"/>
        <v>9174.1754826916294</v>
      </c>
    </row>
    <row r="1439" spans="1:64" x14ac:dyDescent="0.35">
      <c r="A1439" s="3">
        <v>15000</v>
      </c>
      <c r="D1439" s="6">
        <v>90</v>
      </c>
      <c r="E1439" s="6"/>
      <c r="F1439" s="6">
        <f t="shared" si="296"/>
        <v>150</v>
      </c>
      <c r="G1439" s="7">
        <v>9</v>
      </c>
      <c r="H1439" s="79" cm="1">
        <f t="array" ref="H1439">INDEX(Archetypes!$F$8:$F$16,$G1439)</f>
        <v>312.60000000000002</v>
      </c>
      <c r="I1439" s="7">
        <f t="shared" si="297"/>
        <v>1</v>
      </c>
      <c r="J1439" s="27" cm="1">
        <f t="array" ref="J1439">INDEX(Archetypes!$G$8:$H$16,$G1439,($H$2+1))+$N$2</f>
        <v>27151</v>
      </c>
      <c r="K1439" s="41" cm="1">
        <f t="array" ref="K1439">INDEX(Archetypes!$J$8:$J$16,$G1439)</f>
        <v>3.1960000000000002</v>
      </c>
      <c r="L1439" s="24" cm="1">
        <f t="array" ref="L1439">INDEX(Archetypes!$I$8:$I$16,$G1439)</f>
        <v>98.868750000000006</v>
      </c>
      <c r="M1439" s="41">
        <f t="shared" si="324"/>
        <v>28.16</v>
      </c>
      <c r="N1439" s="84">
        <f t="shared" si="298"/>
        <v>0.28482204943422468</v>
      </c>
      <c r="O1439" s="41">
        <f t="shared" si="299"/>
        <v>28.16</v>
      </c>
      <c r="P1439" s="64">
        <f t="shared" si="337"/>
        <v>4.0228571428571431</v>
      </c>
      <c r="Q1439" s="80">
        <f t="shared" si="325"/>
        <v>4.0228571428571431</v>
      </c>
      <c r="R1439" s="80">
        <f t="shared" si="326"/>
        <v>0</v>
      </c>
      <c r="S1439" s="64">
        <f t="shared" si="327"/>
        <v>28.160000000000004</v>
      </c>
      <c r="T1439" s="64">
        <f t="shared" si="300"/>
        <v>0</v>
      </c>
      <c r="U1439" s="64">
        <f t="shared" si="328"/>
        <v>-3.5527136788005009E-15</v>
      </c>
      <c r="V1439" s="80">
        <f t="shared" si="329"/>
        <v>1.0000000000000002</v>
      </c>
      <c r="W1439" s="80">
        <f t="shared" si="330"/>
        <v>0</v>
      </c>
      <c r="X1439" s="80">
        <f t="shared" si="331"/>
        <v>-1.261617073437678E-16</v>
      </c>
      <c r="Y1439" s="4">
        <f t="shared" si="301"/>
        <v>13.009999999999996</v>
      </c>
      <c r="Z1439" s="4">
        <f t="shared" si="302"/>
        <v>4.0707133917396732</v>
      </c>
      <c r="AA1439" s="64">
        <f t="shared" si="332"/>
        <v>4693.3670000000002</v>
      </c>
      <c r="AB1439" s="81">
        <f t="shared" si="333"/>
        <v>610.60704669999984</v>
      </c>
      <c r="AC1439">
        <f t="shared" si="334"/>
        <v>0.99999993786667041</v>
      </c>
      <c r="AD1439" s="49">
        <f t="shared" si="303"/>
        <v>2442.4281867999994</v>
      </c>
      <c r="AE1439" s="3">
        <f t="shared" si="304"/>
        <v>60000</v>
      </c>
      <c r="AF1439" s="3">
        <f t="shared" si="305"/>
        <v>100000</v>
      </c>
      <c r="AG1439" s="2">
        <f t="shared" si="306"/>
        <v>0</v>
      </c>
      <c r="AH1439" s="49">
        <f t="shared" si="307"/>
        <v>0</v>
      </c>
      <c r="AI1439" s="49">
        <f t="shared" si="308"/>
        <v>5274.6257099141794</v>
      </c>
      <c r="AJ1439" s="27" cm="1">
        <f t="array" ref="AJ1439">INDEX(Archetypes!Q$8:Q$16,$G1439)</f>
        <v>1022</v>
      </c>
      <c r="AK1439" s="27" cm="1">
        <f t="array" ref="AK1439">INDEX(Archetypes!R$8:R$16,$G1439)</f>
        <v>1039</v>
      </c>
      <c r="AL1439" s="27" cm="1">
        <f t="array" ref="AL1439">INDEX(Archetypes!S$8:S$16,$G1439)</f>
        <v>1139</v>
      </c>
      <c r="AM1439" s="5">
        <f t="shared" si="335"/>
        <v>1039</v>
      </c>
      <c r="AN1439" s="5">
        <f t="shared" si="309"/>
        <v>4156</v>
      </c>
      <c r="AO1439" s="49">
        <f t="shared" si="310"/>
        <v>39024.053896714177</v>
      </c>
      <c r="AP1439" s="61" cm="1">
        <f t="array" ref="AP1439">INDEX(Archetypes!$K$8:$N$16,$G1439,$I$2+1+2*$H$2)</f>
        <v>20920</v>
      </c>
      <c r="AQ1439" s="41" cm="1">
        <f t="array" ref="AQ1439">INDEX(Archetypes!$O$8:$P$16,$G1439,$AB$2)</f>
        <v>50</v>
      </c>
      <c r="AR1439" s="4">
        <f t="shared" si="311"/>
        <v>12.348800000000001</v>
      </c>
      <c r="AS1439" s="5">
        <f t="shared" si="312"/>
        <v>1852.32</v>
      </c>
      <c r="AT1439" s="8">
        <f t="shared" si="313"/>
        <v>1362</v>
      </c>
      <c r="AU1439">
        <f t="shared" si="314"/>
        <v>1.0000000000000002</v>
      </c>
      <c r="AV1439" s="49">
        <f t="shared" si="315"/>
        <v>7409.28</v>
      </c>
      <c r="AW1439" s="49">
        <f t="shared" si="316"/>
        <v>0</v>
      </c>
      <c r="AX1439" s="61">
        <f t="shared" si="317"/>
        <v>4064.1291242092234</v>
      </c>
      <c r="AY1439" s="27" cm="1">
        <f t="array" ref="AY1439">INDEX(Archetypes!T$8:T$16,$G1439)</f>
        <v>1012</v>
      </c>
      <c r="AZ1439" s="27" cm="1">
        <f t="array" ref="AZ1439">INDEX(Archetypes!U$8:U$16,$G1439)</f>
        <v>1497</v>
      </c>
      <c r="BA1439" s="27" cm="1">
        <f t="array" ref="BA1439">INDEX(Archetypes!V$8:V$16,$G1439)</f>
        <v>1668</v>
      </c>
      <c r="BB1439" s="5">
        <f t="shared" si="336"/>
        <v>1497</v>
      </c>
      <c r="BC1439" s="5">
        <f t="shared" si="318"/>
        <v>5988</v>
      </c>
      <c r="BD1439" s="60">
        <f t="shared" si="319"/>
        <v>38381.409124209225</v>
      </c>
      <c r="BE1439" s="28">
        <f t="shared" si="320"/>
        <v>-642.64477250495111</v>
      </c>
      <c r="BF1439" s="75">
        <f t="shared" si="321"/>
        <v>3.8472467972400008</v>
      </c>
      <c r="BG1439" s="75">
        <f t="shared" si="322"/>
        <v>12.74832</v>
      </c>
      <c r="BH1439" s="11">
        <f t="shared" si="338"/>
        <v>19724.033359648936</v>
      </c>
      <c r="BI1439" s="95">
        <f t="shared" si="339"/>
        <v>3</v>
      </c>
      <c r="BJ1439" t="b">
        <f t="shared" si="340"/>
        <v>0</v>
      </c>
      <c r="BK1439" s="43">
        <v>-10481.635728567213</v>
      </c>
      <c r="BL1439" s="37">
        <f t="shared" si="323"/>
        <v>9838.9909560622618</v>
      </c>
    </row>
    <row r="1440" spans="1:64" x14ac:dyDescent="0.35">
      <c r="A1440" s="3">
        <v>15000</v>
      </c>
      <c r="D1440" s="6">
        <v>105</v>
      </c>
      <c r="E1440" s="6"/>
      <c r="F1440" s="6">
        <f t="shared" si="296"/>
        <v>175</v>
      </c>
      <c r="G1440" s="7">
        <v>4</v>
      </c>
      <c r="H1440" s="79" cm="1">
        <f t="array" ref="H1440">INDEX(Archetypes!$F$8:$F$16,$G1440)</f>
        <v>188.9</v>
      </c>
      <c r="I1440" s="7">
        <f t="shared" si="297"/>
        <v>1</v>
      </c>
      <c r="J1440" s="27" cm="1">
        <f t="array" ref="J1440">INDEX(Archetypes!$G$8:$H$16,$G1440,($H$2+1))+$N$2</f>
        <v>14619</v>
      </c>
      <c r="K1440" s="41" cm="1">
        <f t="array" ref="K1440">INDEX(Archetypes!$J$8:$J$16,$G1440)</f>
        <v>3.3879999999999999</v>
      </c>
      <c r="L1440" s="24" cm="1">
        <f t="array" ref="L1440">INDEX(Archetypes!$I$8:$I$16,$G1440)</f>
        <v>57.854166666666664</v>
      </c>
      <c r="M1440" s="41">
        <f t="shared" si="324"/>
        <v>30.992000000000001</v>
      </c>
      <c r="N1440" s="84">
        <f t="shared" si="298"/>
        <v>0.5356917536910335</v>
      </c>
      <c r="O1440" s="41">
        <f t="shared" si="299"/>
        <v>30.992000000000001</v>
      </c>
      <c r="P1440" s="64">
        <f t="shared" si="337"/>
        <v>4.4274285714285719</v>
      </c>
      <c r="Q1440" s="80">
        <f t="shared" si="325"/>
        <v>4.4274285714285719</v>
      </c>
      <c r="R1440" s="80">
        <f t="shared" si="326"/>
        <v>0</v>
      </c>
      <c r="S1440" s="64">
        <f t="shared" si="327"/>
        <v>30.992000000000004</v>
      </c>
      <c r="T1440" s="64">
        <f t="shared" si="300"/>
        <v>0</v>
      </c>
      <c r="U1440" s="64">
        <f t="shared" si="328"/>
        <v>-3.5527136788005009E-15</v>
      </c>
      <c r="V1440" s="80">
        <f t="shared" si="329"/>
        <v>1.0000000000000002</v>
      </c>
      <c r="W1440" s="80">
        <f t="shared" si="330"/>
        <v>0</v>
      </c>
      <c r="X1440" s="80">
        <f t="shared" si="331"/>
        <v>-1.1463324983223094E-16</v>
      </c>
      <c r="Y1440" s="4">
        <f t="shared" si="301"/>
        <v>13.009999999999998</v>
      </c>
      <c r="Z1440" s="4">
        <f t="shared" si="302"/>
        <v>3.8400236127508851</v>
      </c>
      <c r="AA1440" s="64">
        <f t="shared" si="332"/>
        <v>4427.3909999999996</v>
      </c>
      <c r="AB1440" s="81">
        <f t="shared" si="333"/>
        <v>576.00356909999982</v>
      </c>
      <c r="AC1440">
        <f t="shared" si="334"/>
        <v>0.99999995280000253</v>
      </c>
      <c r="AD1440" s="49">
        <f t="shared" si="303"/>
        <v>2304.0142763999993</v>
      </c>
      <c r="AE1440" s="3">
        <f t="shared" si="304"/>
        <v>60000</v>
      </c>
      <c r="AF1440" s="3">
        <f t="shared" si="305"/>
        <v>100000</v>
      </c>
      <c r="AG1440" s="2">
        <f t="shared" si="306"/>
        <v>0</v>
      </c>
      <c r="AH1440" s="49">
        <f t="shared" si="307"/>
        <v>0</v>
      </c>
      <c r="AI1440" s="49">
        <f t="shared" si="308"/>
        <v>2840.0336360810056</v>
      </c>
      <c r="AJ1440" s="27" cm="1">
        <f t="array" ref="AJ1440">INDEX(Archetypes!Q$8:Q$16,$G1440)</f>
        <v>1022</v>
      </c>
      <c r="AK1440" s="27" cm="1">
        <f t="array" ref="AK1440">INDEX(Archetypes!R$8:R$16,$G1440)</f>
        <v>1039</v>
      </c>
      <c r="AL1440" s="27" cm="1">
        <f t="array" ref="AL1440">INDEX(Archetypes!S$8:S$16,$G1440)</f>
        <v>1139</v>
      </c>
      <c r="AM1440" s="5">
        <f t="shared" si="335"/>
        <v>1039</v>
      </c>
      <c r="AN1440" s="5">
        <f t="shared" si="309"/>
        <v>4156</v>
      </c>
      <c r="AO1440" s="49">
        <f t="shared" si="310"/>
        <v>23919.047912481004</v>
      </c>
      <c r="AP1440" s="61" cm="1">
        <f t="array" ref="AP1440">INDEX(Archetypes!$K$8:$N$16,$G1440,$I$2+1+2*$H$2)</f>
        <v>10895</v>
      </c>
      <c r="AQ1440" s="41" cm="1">
        <f t="array" ref="AQ1440">INDEX(Archetypes!$O$8:$P$16,$G1440,$AB$2)</f>
        <v>50</v>
      </c>
      <c r="AR1440" s="4">
        <f t="shared" si="311"/>
        <v>12.348800000000001</v>
      </c>
      <c r="AS1440" s="5">
        <f t="shared" si="312"/>
        <v>1852.32</v>
      </c>
      <c r="AT1440" s="8">
        <f t="shared" si="313"/>
        <v>1362</v>
      </c>
      <c r="AU1440">
        <f t="shared" si="314"/>
        <v>1.0000000000000002</v>
      </c>
      <c r="AV1440" s="49">
        <f t="shared" si="315"/>
        <v>7409.28</v>
      </c>
      <c r="AW1440" s="49">
        <f t="shared" si="316"/>
        <v>0</v>
      </c>
      <c r="AX1440" s="61">
        <f t="shared" si="317"/>
        <v>2116.5720271634555</v>
      </c>
      <c r="AY1440" s="27" cm="1">
        <f t="array" ref="AY1440">INDEX(Archetypes!T$8:T$16,$G1440)</f>
        <v>1012</v>
      </c>
      <c r="AZ1440" s="27" cm="1">
        <f t="array" ref="AZ1440">INDEX(Archetypes!U$8:U$16,$G1440)</f>
        <v>1497</v>
      </c>
      <c r="BA1440" s="27" cm="1">
        <f t="array" ref="BA1440">INDEX(Archetypes!V$8:V$16,$G1440)</f>
        <v>1668</v>
      </c>
      <c r="BB1440" s="5">
        <f t="shared" si="336"/>
        <v>1497</v>
      </c>
      <c r="BC1440" s="5">
        <f t="shared" si="318"/>
        <v>5988</v>
      </c>
      <c r="BD1440" s="60">
        <f t="shared" si="319"/>
        <v>26408.852027163455</v>
      </c>
      <c r="BE1440" s="28">
        <f t="shared" si="320"/>
        <v>2489.8041146824507</v>
      </c>
      <c r="BF1440" s="75">
        <f t="shared" si="321"/>
        <v>3.6292209505200002</v>
      </c>
      <c r="BG1440" s="75">
        <f t="shared" si="322"/>
        <v>12.74832</v>
      </c>
      <c r="BH1440" s="11">
        <f t="shared" si="338"/>
        <v>23919.047912481004</v>
      </c>
      <c r="BI1440" s="95">
        <f t="shared" si="339"/>
        <v>4</v>
      </c>
      <c r="BJ1440" t="b">
        <f t="shared" si="340"/>
        <v>1</v>
      </c>
      <c r="BK1440" s="43">
        <v>679.38127656254801</v>
      </c>
      <c r="BL1440" s="37">
        <f t="shared" si="323"/>
        <v>1810.4228381199027</v>
      </c>
    </row>
    <row r="1441" spans="1:64" x14ac:dyDescent="0.35">
      <c r="A1441" s="3">
        <v>15000</v>
      </c>
      <c r="D1441" s="6">
        <v>105</v>
      </c>
      <c r="E1441" s="6"/>
      <c r="F1441" s="6">
        <f t="shared" si="296"/>
        <v>175</v>
      </c>
      <c r="G1441" s="7">
        <v>5</v>
      </c>
      <c r="H1441" s="79" cm="1">
        <f t="array" ref="H1441">INDEX(Archetypes!$F$8:$F$16,$G1441)</f>
        <v>213.7</v>
      </c>
      <c r="I1441" s="7">
        <f t="shared" si="297"/>
        <v>1</v>
      </c>
      <c r="J1441" s="27" cm="1">
        <f t="array" ref="J1441">INDEX(Archetypes!$G$8:$H$16,$G1441,($H$2+1))+$N$2</f>
        <v>16092</v>
      </c>
      <c r="K1441" s="41" cm="1">
        <f t="array" ref="K1441">INDEX(Archetypes!$J$8:$J$16,$G1441)</f>
        <v>3.3130000000000002</v>
      </c>
      <c r="L1441" s="24" cm="1">
        <f t="array" ref="L1441">INDEX(Archetypes!$I$8:$I$16,$G1441)</f>
        <v>65.243478260869566</v>
      </c>
      <c r="M1441" s="41">
        <f t="shared" si="324"/>
        <v>31.693000000000001</v>
      </c>
      <c r="N1441" s="84">
        <f t="shared" si="298"/>
        <v>0.4857650273224044</v>
      </c>
      <c r="O1441" s="41">
        <f t="shared" si="299"/>
        <v>31.693000000000001</v>
      </c>
      <c r="P1441" s="64">
        <f t="shared" si="337"/>
        <v>4.527571428571429</v>
      </c>
      <c r="Q1441" s="80">
        <f t="shared" si="325"/>
        <v>4.527571428571429</v>
      </c>
      <c r="R1441" s="80">
        <f t="shared" si="326"/>
        <v>0</v>
      </c>
      <c r="S1441" s="64">
        <f t="shared" si="327"/>
        <v>31.693000000000005</v>
      </c>
      <c r="T1441" s="64">
        <f t="shared" si="300"/>
        <v>0</v>
      </c>
      <c r="U1441" s="64">
        <f t="shared" si="328"/>
        <v>-3.5527136788005009E-15</v>
      </c>
      <c r="V1441" s="80">
        <f t="shared" si="329"/>
        <v>1.0000000000000002</v>
      </c>
      <c r="W1441" s="80">
        <f t="shared" si="330"/>
        <v>0</v>
      </c>
      <c r="X1441" s="80">
        <f t="shared" si="331"/>
        <v>-1.1209774015714829E-16</v>
      </c>
      <c r="Y1441" s="4">
        <f t="shared" si="301"/>
        <v>13.009999999999998</v>
      </c>
      <c r="Z1441" s="4">
        <f t="shared" si="302"/>
        <v>3.9269544219740409</v>
      </c>
      <c r="AA1441" s="64">
        <f t="shared" si="332"/>
        <v>4527.6180000000004</v>
      </c>
      <c r="AB1441" s="81">
        <f t="shared" si="333"/>
        <v>589.04310179999993</v>
      </c>
      <c r="AC1441">
        <f t="shared" si="334"/>
        <v>1.0000001044000109</v>
      </c>
      <c r="AD1441" s="49">
        <f t="shared" si="303"/>
        <v>2356.1724071999997</v>
      </c>
      <c r="AE1441" s="3">
        <f t="shared" si="304"/>
        <v>60000</v>
      </c>
      <c r="AF1441" s="3">
        <f t="shared" si="305"/>
        <v>100000</v>
      </c>
      <c r="AG1441" s="2">
        <f t="shared" si="306"/>
        <v>0</v>
      </c>
      <c r="AH1441" s="49">
        <f t="shared" si="307"/>
        <v>0</v>
      </c>
      <c r="AI1441" s="49">
        <f t="shared" si="308"/>
        <v>3126.1933970733662</v>
      </c>
      <c r="AJ1441" s="27" cm="1">
        <f t="array" ref="AJ1441">INDEX(Archetypes!Q$8:Q$16,$G1441)</f>
        <v>1022</v>
      </c>
      <c r="AK1441" s="27" cm="1">
        <f t="array" ref="AK1441">INDEX(Archetypes!R$8:R$16,$G1441)</f>
        <v>1039</v>
      </c>
      <c r="AL1441" s="27" cm="1">
        <f t="array" ref="AL1441">INDEX(Archetypes!S$8:S$16,$G1441)</f>
        <v>1139</v>
      </c>
      <c r="AM1441" s="5">
        <f t="shared" si="335"/>
        <v>1039</v>
      </c>
      <c r="AN1441" s="5">
        <f t="shared" si="309"/>
        <v>4156</v>
      </c>
      <c r="AO1441" s="49">
        <f t="shared" si="310"/>
        <v>25730.365804273366</v>
      </c>
      <c r="AP1441" s="61" cm="1">
        <f t="array" ref="AP1441">INDEX(Archetypes!$K$8:$N$16,$G1441,$I$2+1+2*$H$2)</f>
        <v>12073</v>
      </c>
      <c r="AQ1441" s="41" cm="1">
        <f t="array" ref="AQ1441">INDEX(Archetypes!$O$8:$P$16,$G1441,$AB$2)</f>
        <v>50</v>
      </c>
      <c r="AR1441" s="4">
        <f t="shared" si="311"/>
        <v>12.348800000000001</v>
      </c>
      <c r="AS1441" s="5">
        <f t="shared" si="312"/>
        <v>1852.32</v>
      </c>
      <c r="AT1441" s="8">
        <f t="shared" si="313"/>
        <v>1362</v>
      </c>
      <c r="AU1441">
        <f t="shared" si="314"/>
        <v>1.0000000000000002</v>
      </c>
      <c r="AV1441" s="49">
        <f t="shared" si="315"/>
        <v>7409.28</v>
      </c>
      <c r="AW1441" s="49">
        <f t="shared" si="316"/>
        <v>0</v>
      </c>
      <c r="AX1441" s="61">
        <f t="shared" si="317"/>
        <v>2345.4221279434969</v>
      </c>
      <c r="AY1441" s="27" cm="1">
        <f t="array" ref="AY1441">INDEX(Archetypes!T$8:T$16,$G1441)</f>
        <v>1012</v>
      </c>
      <c r="AZ1441" s="27" cm="1">
        <f t="array" ref="AZ1441">INDEX(Archetypes!U$8:U$16,$G1441)</f>
        <v>1497</v>
      </c>
      <c r="BA1441" s="27" cm="1">
        <f t="array" ref="BA1441">INDEX(Archetypes!V$8:V$16,$G1441)</f>
        <v>1668</v>
      </c>
      <c r="BB1441" s="5">
        <f t="shared" si="336"/>
        <v>1497</v>
      </c>
      <c r="BC1441" s="5">
        <f t="shared" si="318"/>
        <v>5988</v>
      </c>
      <c r="BD1441" s="60">
        <f t="shared" si="319"/>
        <v>27815.702127943496</v>
      </c>
      <c r="BE1441" s="28">
        <f t="shared" si="320"/>
        <v>2085.3363236701298</v>
      </c>
      <c r="BF1441" s="75">
        <f t="shared" si="321"/>
        <v>3.7113790269600009</v>
      </c>
      <c r="BG1441" s="75">
        <f t="shared" si="322"/>
        <v>12.74832</v>
      </c>
      <c r="BH1441" s="11">
        <f t="shared" si="338"/>
        <v>23919.047912481004</v>
      </c>
      <c r="BI1441" s="95">
        <f t="shared" si="339"/>
        <v>4</v>
      </c>
      <c r="BJ1441" t="b">
        <f t="shared" si="340"/>
        <v>0</v>
      </c>
      <c r="BK1441" s="43">
        <v>-703.33893490978517</v>
      </c>
      <c r="BL1441" s="37">
        <f t="shared" si="323"/>
        <v>2788.675258579915</v>
      </c>
    </row>
    <row r="1442" spans="1:64" x14ac:dyDescent="0.35">
      <c r="A1442" s="3">
        <v>15000</v>
      </c>
      <c r="D1442" s="6">
        <v>105</v>
      </c>
      <c r="E1442" s="6"/>
      <c r="F1442" s="6">
        <f t="shared" si="296"/>
        <v>175</v>
      </c>
      <c r="G1442" s="7">
        <v>6</v>
      </c>
      <c r="H1442" s="79" cm="1">
        <f t="array" ref="H1442">INDEX(Archetypes!$F$8:$F$16,$G1442)</f>
        <v>239.1</v>
      </c>
      <c r="I1442" s="7">
        <f t="shared" si="297"/>
        <v>1</v>
      </c>
      <c r="J1442" s="27" cm="1">
        <f t="array" ref="J1442">INDEX(Archetypes!$G$8:$H$16,$G1442,($H$2+1))+$N$2</f>
        <v>18581</v>
      </c>
      <c r="K1442" s="41" cm="1">
        <f t="array" ref="K1442">INDEX(Archetypes!$J$8:$J$16,$G1442)</f>
        <v>3.327</v>
      </c>
      <c r="L1442" s="24" cm="1">
        <f t="array" ref="L1442">INDEX(Archetypes!$I$8:$I$16,$G1442)</f>
        <v>72.380645161290317</v>
      </c>
      <c r="M1442" s="41">
        <f t="shared" si="324"/>
        <v>31.56</v>
      </c>
      <c r="N1442" s="84">
        <f t="shared" si="298"/>
        <v>0.43602816650325343</v>
      </c>
      <c r="O1442" s="41">
        <f t="shared" si="299"/>
        <v>31.56</v>
      </c>
      <c r="P1442" s="64">
        <f t="shared" si="337"/>
        <v>4.508571428571428</v>
      </c>
      <c r="Q1442" s="80">
        <f t="shared" si="325"/>
        <v>4.508571428571428</v>
      </c>
      <c r="R1442" s="80">
        <f t="shared" si="326"/>
        <v>0</v>
      </c>
      <c r="S1442" s="64">
        <f t="shared" si="327"/>
        <v>31.559999999999995</v>
      </c>
      <c r="T1442" s="64">
        <f t="shared" si="300"/>
        <v>0</v>
      </c>
      <c r="U1442" s="64">
        <f t="shared" si="328"/>
        <v>3.5527136788005009E-15</v>
      </c>
      <c r="V1442" s="80">
        <f t="shared" si="329"/>
        <v>0.99999999999999989</v>
      </c>
      <c r="W1442" s="80">
        <f t="shared" si="330"/>
        <v>0</v>
      </c>
      <c r="X1442" s="80">
        <f t="shared" si="331"/>
        <v>1.1257014191383084E-16</v>
      </c>
      <c r="Y1442" s="4">
        <f t="shared" si="301"/>
        <v>13.010000000000003</v>
      </c>
      <c r="Z1442" s="4">
        <f t="shared" si="302"/>
        <v>3.9104298166516394</v>
      </c>
      <c r="AA1442" s="64">
        <f t="shared" si="332"/>
        <v>4508.5659999999998</v>
      </c>
      <c r="AB1442" s="81">
        <f t="shared" si="333"/>
        <v>586.56443660000014</v>
      </c>
      <c r="AC1442">
        <f t="shared" si="334"/>
        <v>1.0000000612000037</v>
      </c>
      <c r="AD1442" s="49">
        <f t="shared" si="303"/>
        <v>2346.2577464000005</v>
      </c>
      <c r="AE1442" s="3">
        <f t="shared" si="304"/>
        <v>60000</v>
      </c>
      <c r="AF1442" s="3">
        <f t="shared" si="305"/>
        <v>100000</v>
      </c>
      <c r="AG1442" s="2">
        <f t="shared" si="306"/>
        <v>0</v>
      </c>
      <c r="AH1442" s="49">
        <f t="shared" si="307"/>
        <v>0</v>
      </c>
      <c r="AI1442" s="49">
        <f t="shared" si="308"/>
        <v>3609.7315132376475</v>
      </c>
      <c r="AJ1442" s="27" cm="1">
        <f t="array" ref="AJ1442">INDEX(Archetypes!Q$8:Q$16,$G1442)</f>
        <v>1022</v>
      </c>
      <c r="AK1442" s="27" cm="1">
        <f t="array" ref="AK1442">INDEX(Archetypes!R$8:R$16,$G1442)</f>
        <v>1039</v>
      </c>
      <c r="AL1442" s="27" cm="1">
        <f t="array" ref="AL1442">INDEX(Archetypes!S$8:S$16,$G1442)</f>
        <v>1139</v>
      </c>
      <c r="AM1442" s="5">
        <f t="shared" si="335"/>
        <v>1039</v>
      </c>
      <c r="AN1442" s="5">
        <f t="shared" si="309"/>
        <v>4156</v>
      </c>
      <c r="AO1442" s="49">
        <f t="shared" si="310"/>
        <v>28692.989259637645</v>
      </c>
      <c r="AP1442" s="61" cm="1">
        <f t="array" ref="AP1442">INDEX(Archetypes!$K$8:$N$16,$G1442,$I$2+1+2*$H$2)</f>
        <v>14065</v>
      </c>
      <c r="AQ1442" s="41" cm="1">
        <f t="array" ref="AQ1442">INDEX(Archetypes!$O$8:$P$16,$G1442,$AB$2)</f>
        <v>50</v>
      </c>
      <c r="AR1442" s="4">
        <f t="shared" si="311"/>
        <v>12.348800000000001</v>
      </c>
      <c r="AS1442" s="5">
        <f t="shared" si="312"/>
        <v>1852.32</v>
      </c>
      <c r="AT1442" s="8">
        <f t="shared" si="313"/>
        <v>1362</v>
      </c>
      <c r="AU1442">
        <f t="shared" si="314"/>
        <v>1.0000000000000002</v>
      </c>
      <c r="AV1442" s="49">
        <f t="shared" si="315"/>
        <v>7409.28</v>
      </c>
      <c r="AW1442" s="49">
        <f t="shared" si="316"/>
        <v>0</v>
      </c>
      <c r="AX1442" s="61">
        <f t="shared" si="317"/>
        <v>2732.408036902616</v>
      </c>
      <c r="AY1442" s="27" cm="1">
        <f t="array" ref="AY1442">INDEX(Archetypes!T$8:T$16,$G1442)</f>
        <v>1012</v>
      </c>
      <c r="AZ1442" s="27" cm="1">
        <f t="array" ref="AZ1442">INDEX(Archetypes!U$8:U$16,$G1442)</f>
        <v>1497</v>
      </c>
      <c r="BA1442" s="27" cm="1">
        <f t="array" ref="BA1442">INDEX(Archetypes!V$8:V$16,$G1442)</f>
        <v>1668</v>
      </c>
      <c r="BB1442" s="5">
        <f t="shared" si="336"/>
        <v>1497</v>
      </c>
      <c r="BC1442" s="5">
        <f t="shared" si="318"/>
        <v>5988</v>
      </c>
      <c r="BD1442" s="60">
        <f t="shared" si="319"/>
        <v>30194.688036902615</v>
      </c>
      <c r="BE1442" s="28">
        <f t="shared" si="320"/>
        <v>1501.69877726497</v>
      </c>
      <c r="BF1442" s="75">
        <f t="shared" si="321"/>
        <v>3.6957617215199998</v>
      </c>
      <c r="BG1442" s="75">
        <f t="shared" si="322"/>
        <v>12.74832</v>
      </c>
      <c r="BH1442" s="11">
        <f t="shared" si="338"/>
        <v>23919.047912481004</v>
      </c>
      <c r="BI1442" s="95">
        <f t="shared" si="339"/>
        <v>4</v>
      </c>
      <c r="BJ1442" t="b">
        <f t="shared" si="340"/>
        <v>0</v>
      </c>
      <c r="BK1442" s="43">
        <v>-2845.5966353695258</v>
      </c>
      <c r="BL1442" s="37">
        <f t="shared" si="323"/>
        <v>4347.2954126344957</v>
      </c>
    </row>
    <row r="1443" spans="1:64" x14ac:dyDescent="0.35">
      <c r="A1443" s="3">
        <v>15000</v>
      </c>
      <c r="D1443" s="6">
        <v>105</v>
      </c>
      <c r="E1443" s="6"/>
      <c r="F1443" s="6">
        <f t="shared" si="296"/>
        <v>175</v>
      </c>
      <c r="G1443" s="7">
        <v>7</v>
      </c>
      <c r="H1443" s="79" cm="1">
        <f t="array" ref="H1443">INDEX(Archetypes!$F$8:$F$16,$G1443)</f>
        <v>262.60000000000002</v>
      </c>
      <c r="I1443" s="7">
        <f t="shared" si="297"/>
        <v>1</v>
      </c>
      <c r="J1443" s="27" cm="1">
        <f t="array" ref="J1443">INDEX(Archetypes!$G$8:$H$16,$G1443,($H$2+1))+$N$2</f>
        <v>22881</v>
      </c>
      <c r="K1443" s="41" cm="1">
        <f t="array" ref="K1443">INDEX(Archetypes!$J$8:$J$16,$G1443)</f>
        <v>3.2349999999999999</v>
      </c>
      <c r="L1443" s="24" cm="1">
        <f t="array" ref="L1443">INDEX(Archetypes!$I$8:$I$16,$G1443)</f>
        <v>81.644444444444446</v>
      </c>
      <c r="M1443" s="41">
        <f t="shared" si="324"/>
        <v>32.457000000000001</v>
      </c>
      <c r="N1443" s="84">
        <f t="shared" si="298"/>
        <v>0.39754082743603703</v>
      </c>
      <c r="O1443" s="41">
        <f t="shared" si="299"/>
        <v>32.457000000000001</v>
      </c>
      <c r="P1443" s="64">
        <f t="shared" si="337"/>
        <v>4.6367142857142856</v>
      </c>
      <c r="Q1443" s="80">
        <f t="shared" si="325"/>
        <v>4.6367142857142856</v>
      </c>
      <c r="R1443" s="80">
        <f t="shared" si="326"/>
        <v>0</v>
      </c>
      <c r="S1443" s="64">
        <f t="shared" si="327"/>
        <v>32.457000000000001</v>
      </c>
      <c r="T1443" s="64">
        <f t="shared" si="300"/>
        <v>0</v>
      </c>
      <c r="U1443" s="64">
        <f t="shared" si="328"/>
        <v>0</v>
      </c>
      <c r="V1443" s="80">
        <f t="shared" si="329"/>
        <v>1</v>
      </c>
      <c r="W1443" s="80">
        <f t="shared" si="330"/>
        <v>0</v>
      </c>
      <c r="X1443" s="80">
        <f t="shared" si="331"/>
        <v>0</v>
      </c>
      <c r="Y1443" s="4">
        <f t="shared" si="301"/>
        <v>13.01</v>
      </c>
      <c r="Z1443" s="4">
        <f t="shared" si="302"/>
        <v>4.0216383307573418</v>
      </c>
      <c r="AA1443" s="64">
        <f t="shared" si="332"/>
        <v>4636.7849999999999</v>
      </c>
      <c r="AB1443" s="81">
        <f t="shared" si="333"/>
        <v>603.24572849999993</v>
      </c>
      <c r="AC1443">
        <f t="shared" si="334"/>
        <v>1.0000000350000016</v>
      </c>
      <c r="AD1443" s="49">
        <f t="shared" si="303"/>
        <v>2412.9829139999997</v>
      </c>
      <c r="AE1443" s="3">
        <f t="shared" si="304"/>
        <v>60000</v>
      </c>
      <c r="AF1443" s="3">
        <f t="shared" si="305"/>
        <v>100000</v>
      </c>
      <c r="AG1443" s="2">
        <f t="shared" si="306"/>
        <v>0</v>
      </c>
      <c r="AH1443" s="49">
        <f t="shared" si="307"/>
        <v>0</v>
      </c>
      <c r="AI1443" s="49">
        <f t="shared" si="308"/>
        <v>4445.0926620951841</v>
      </c>
      <c r="AJ1443" s="27" cm="1">
        <f t="array" ref="AJ1443">INDEX(Archetypes!Q$8:Q$16,$G1443)</f>
        <v>1022</v>
      </c>
      <c r="AK1443" s="27" cm="1">
        <f t="array" ref="AK1443">INDEX(Archetypes!R$8:R$16,$G1443)</f>
        <v>1039</v>
      </c>
      <c r="AL1443" s="27" cm="1">
        <f t="array" ref="AL1443">INDEX(Archetypes!S$8:S$16,$G1443)</f>
        <v>1139</v>
      </c>
      <c r="AM1443" s="5">
        <f t="shared" si="335"/>
        <v>1039</v>
      </c>
      <c r="AN1443" s="5">
        <f t="shared" si="309"/>
        <v>4156</v>
      </c>
      <c r="AO1443" s="49">
        <f t="shared" si="310"/>
        <v>33895.075576095187</v>
      </c>
      <c r="AP1443" s="61" cm="1">
        <f t="array" ref="AP1443">INDEX(Archetypes!$K$8:$N$16,$G1443,$I$2+1+2*$H$2)</f>
        <v>17505</v>
      </c>
      <c r="AQ1443" s="41" cm="1">
        <f t="array" ref="AQ1443">INDEX(Archetypes!$O$8:$P$16,$G1443,$AB$2)</f>
        <v>50</v>
      </c>
      <c r="AR1443" s="4">
        <f t="shared" si="311"/>
        <v>12.348800000000001</v>
      </c>
      <c r="AS1443" s="5">
        <f t="shared" si="312"/>
        <v>1852.32</v>
      </c>
      <c r="AT1443" s="8">
        <f t="shared" si="313"/>
        <v>1362</v>
      </c>
      <c r="AU1443">
        <f t="shared" si="314"/>
        <v>1.0000000000000002</v>
      </c>
      <c r="AV1443" s="49">
        <f t="shared" si="315"/>
        <v>7409.28</v>
      </c>
      <c r="AW1443" s="49">
        <f t="shared" si="316"/>
        <v>0</v>
      </c>
      <c r="AX1443" s="61">
        <f t="shared" si="317"/>
        <v>3400.6969559886452</v>
      </c>
      <c r="AY1443" s="27" cm="1">
        <f t="array" ref="AY1443">INDEX(Archetypes!T$8:T$16,$G1443)</f>
        <v>1012</v>
      </c>
      <c r="AZ1443" s="27" cm="1">
        <f t="array" ref="AZ1443">INDEX(Archetypes!U$8:U$16,$G1443)</f>
        <v>1497</v>
      </c>
      <c r="BA1443" s="27" cm="1">
        <f t="array" ref="BA1443">INDEX(Archetypes!V$8:V$16,$G1443)</f>
        <v>1668</v>
      </c>
      <c r="BB1443" s="5">
        <f t="shared" si="336"/>
        <v>1497</v>
      </c>
      <c r="BC1443" s="5">
        <f t="shared" si="318"/>
        <v>5988</v>
      </c>
      <c r="BD1443" s="60">
        <f t="shared" si="319"/>
        <v>34302.976955988648</v>
      </c>
      <c r="BE1443" s="28">
        <f t="shared" si="320"/>
        <v>407.90137989346113</v>
      </c>
      <c r="BF1443" s="75">
        <f t="shared" si="321"/>
        <v>3.8008654001999997</v>
      </c>
      <c r="BG1443" s="75">
        <f t="shared" si="322"/>
        <v>12.74832</v>
      </c>
      <c r="BH1443" s="11">
        <f t="shared" si="338"/>
        <v>23919.047912481004</v>
      </c>
      <c r="BI1443" s="95">
        <f t="shared" si="339"/>
        <v>4</v>
      </c>
      <c r="BJ1443" t="b">
        <f t="shared" si="340"/>
        <v>0</v>
      </c>
      <c r="BK1443" s="43">
        <v>-6714.5542386259913</v>
      </c>
      <c r="BL1443" s="37">
        <f t="shared" si="323"/>
        <v>7122.4556185194524</v>
      </c>
    </row>
    <row r="1444" spans="1:64" x14ac:dyDescent="0.35">
      <c r="A1444" s="3">
        <v>15000</v>
      </c>
      <c r="D1444" s="6">
        <v>105</v>
      </c>
      <c r="E1444" s="6"/>
      <c r="F1444" s="6">
        <f t="shared" si="296"/>
        <v>175</v>
      </c>
      <c r="G1444" s="7">
        <v>8</v>
      </c>
      <c r="H1444" s="79" cm="1">
        <f t="array" ref="H1444">INDEX(Archetypes!$F$8:$F$16,$G1444)</f>
        <v>285.8</v>
      </c>
      <c r="I1444" s="7">
        <f t="shared" si="297"/>
        <v>1</v>
      </c>
      <c r="J1444" s="27" cm="1">
        <f t="array" ref="J1444">INDEX(Archetypes!$G$8:$H$16,$G1444,($H$2+1))+$N$2</f>
        <v>26124</v>
      </c>
      <c r="K1444" s="41" cm="1">
        <f t="array" ref="K1444">INDEX(Archetypes!$J$8:$J$16,$G1444)</f>
        <v>3.2210000000000001</v>
      </c>
      <c r="L1444" s="24" cm="1">
        <f t="array" ref="L1444">INDEX(Archetypes!$I$8:$I$16,$G1444)</f>
        <v>90.076000000000008</v>
      </c>
      <c r="M1444" s="41">
        <f t="shared" si="324"/>
        <v>32.598999999999997</v>
      </c>
      <c r="N1444" s="84">
        <f t="shared" si="298"/>
        <v>0.36190550202051597</v>
      </c>
      <c r="O1444" s="41">
        <f t="shared" si="299"/>
        <v>32.598999999999997</v>
      </c>
      <c r="P1444" s="64">
        <f t="shared" si="337"/>
        <v>4.6569999999999991</v>
      </c>
      <c r="Q1444" s="80">
        <f t="shared" si="325"/>
        <v>4.6569999999999991</v>
      </c>
      <c r="R1444" s="80">
        <f t="shared" si="326"/>
        <v>0</v>
      </c>
      <c r="S1444" s="64">
        <f t="shared" si="327"/>
        <v>32.598999999999997</v>
      </c>
      <c r="T1444" s="64">
        <f t="shared" si="300"/>
        <v>0</v>
      </c>
      <c r="U1444" s="64">
        <f t="shared" si="328"/>
        <v>0</v>
      </c>
      <c r="V1444" s="80">
        <f t="shared" si="329"/>
        <v>1</v>
      </c>
      <c r="W1444" s="80">
        <f t="shared" si="330"/>
        <v>0</v>
      </c>
      <c r="X1444" s="80">
        <f t="shared" si="331"/>
        <v>0</v>
      </c>
      <c r="Y1444" s="4">
        <f t="shared" si="301"/>
        <v>13.01</v>
      </c>
      <c r="Z1444" s="4">
        <f t="shared" si="302"/>
        <v>4.0391182862465067</v>
      </c>
      <c r="AA1444" s="64">
        <f t="shared" si="332"/>
        <v>4656.9390000000003</v>
      </c>
      <c r="AB1444" s="81">
        <f t="shared" si="333"/>
        <v>605.86776390000011</v>
      </c>
      <c r="AC1444">
        <f t="shared" si="334"/>
        <v>0.99999996540000091</v>
      </c>
      <c r="AD1444" s="49">
        <f t="shared" si="303"/>
        <v>2423.4710556000005</v>
      </c>
      <c r="AE1444" s="3">
        <f t="shared" si="304"/>
        <v>60000</v>
      </c>
      <c r="AF1444" s="3">
        <f t="shared" si="305"/>
        <v>100000</v>
      </c>
      <c r="AG1444" s="2">
        <f t="shared" si="306"/>
        <v>0</v>
      </c>
      <c r="AH1444" s="49">
        <f t="shared" si="307"/>
        <v>0</v>
      </c>
      <c r="AI1444" s="49">
        <f t="shared" si="308"/>
        <v>5075.110384361461</v>
      </c>
      <c r="AJ1444" s="27" cm="1">
        <f t="array" ref="AJ1444">INDEX(Archetypes!Q$8:Q$16,$G1444)</f>
        <v>1022</v>
      </c>
      <c r="AK1444" s="27" cm="1">
        <f t="array" ref="AK1444">INDEX(Archetypes!R$8:R$16,$G1444)</f>
        <v>1039</v>
      </c>
      <c r="AL1444" s="27" cm="1">
        <f t="array" ref="AL1444">INDEX(Archetypes!S$8:S$16,$G1444)</f>
        <v>1139</v>
      </c>
      <c r="AM1444" s="5">
        <f t="shared" si="335"/>
        <v>1039</v>
      </c>
      <c r="AN1444" s="5">
        <f t="shared" si="309"/>
        <v>4156</v>
      </c>
      <c r="AO1444" s="49">
        <f t="shared" si="310"/>
        <v>37778.581439961461</v>
      </c>
      <c r="AP1444" s="61" cm="1">
        <f t="array" ref="AP1444">INDEX(Archetypes!$K$8:$N$16,$G1444,$I$2+1+2*$H$2)</f>
        <v>20099</v>
      </c>
      <c r="AQ1444" s="41" cm="1">
        <f t="array" ref="AQ1444">INDEX(Archetypes!$O$8:$P$16,$G1444,$AB$2)</f>
        <v>50</v>
      </c>
      <c r="AR1444" s="4">
        <f t="shared" si="311"/>
        <v>12.348800000000001</v>
      </c>
      <c r="AS1444" s="5">
        <f t="shared" si="312"/>
        <v>1852.32</v>
      </c>
      <c r="AT1444" s="8">
        <f t="shared" si="313"/>
        <v>1362</v>
      </c>
      <c r="AU1444">
        <f t="shared" si="314"/>
        <v>1.0000000000000002</v>
      </c>
      <c r="AV1444" s="49">
        <f t="shared" si="315"/>
        <v>7409.28</v>
      </c>
      <c r="AW1444" s="49">
        <f t="shared" si="316"/>
        <v>0</v>
      </c>
      <c r="AX1444" s="61">
        <f t="shared" si="317"/>
        <v>3904.6334257878193</v>
      </c>
      <c r="AY1444" s="27" cm="1">
        <f t="array" ref="AY1444">INDEX(Archetypes!T$8:T$16,$G1444)</f>
        <v>1012</v>
      </c>
      <c r="AZ1444" s="27" cm="1">
        <f t="array" ref="AZ1444">INDEX(Archetypes!U$8:U$16,$G1444)</f>
        <v>1497</v>
      </c>
      <c r="BA1444" s="27" cm="1">
        <f t="array" ref="BA1444">INDEX(Archetypes!V$8:V$16,$G1444)</f>
        <v>1668</v>
      </c>
      <c r="BB1444" s="5">
        <f t="shared" si="336"/>
        <v>1497</v>
      </c>
      <c r="BC1444" s="5">
        <f t="shared" si="318"/>
        <v>5988</v>
      </c>
      <c r="BD1444" s="60">
        <f t="shared" si="319"/>
        <v>37400.913425787818</v>
      </c>
      <c r="BE1444" s="28">
        <f t="shared" si="320"/>
        <v>-377.66801417364331</v>
      </c>
      <c r="BF1444" s="75">
        <f t="shared" si="321"/>
        <v>3.8173860370800003</v>
      </c>
      <c r="BG1444" s="75">
        <f t="shared" si="322"/>
        <v>12.74832</v>
      </c>
      <c r="BH1444" s="11">
        <f t="shared" si="338"/>
        <v>23919.047912481004</v>
      </c>
      <c r="BI1444" s="95">
        <f t="shared" si="339"/>
        <v>4</v>
      </c>
      <c r="BJ1444" t="b">
        <f t="shared" si="340"/>
        <v>0</v>
      </c>
      <c r="BK1444" s="43">
        <v>-9551.8434968652728</v>
      </c>
      <c r="BL1444" s="37">
        <f t="shared" si="323"/>
        <v>9174.1754826916294</v>
      </c>
    </row>
    <row r="1445" spans="1:64" x14ac:dyDescent="0.35">
      <c r="A1445" s="3">
        <v>15000</v>
      </c>
      <c r="D1445" s="6">
        <v>105</v>
      </c>
      <c r="E1445" s="6"/>
      <c r="F1445" s="6">
        <f t="shared" si="296"/>
        <v>175</v>
      </c>
      <c r="G1445" s="7">
        <v>9</v>
      </c>
      <c r="H1445" s="79" cm="1">
        <f t="array" ref="H1445">INDEX(Archetypes!$F$8:$F$16,$G1445)</f>
        <v>312.60000000000002</v>
      </c>
      <c r="I1445" s="7">
        <f t="shared" si="297"/>
        <v>1</v>
      </c>
      <c r="J1445" s="27" cm="1">
        <f t="array" ref="J1445">INDEX(Archetypes!$G$8:$H$16,$G1445,($H$2+1))+$N$2</f>
        <v>27151</v>
      </c>
      <c r="K1445" s="41" cm="1">
        <f t="array" ref="K1445">INDEX(Archetypes!$J$8:$J$16,$G1445)</f>
        <v>3.1960000000000002</v>
      </c>
      <c r="L1445" s="24" cm="1">
        <f t="array" ref="L1445">INDEX(Archetypes!$I$8:$I$16,$G1445)</f>
        <v>98.868750000000006</v>
      </c>
      <c r="M1445" s="41">
        <f t="shared" si="324"/>
        <v>32.853999999999999</v>
      </c>
      <c r="N1445" s="84">
        <f t="shared" si="298"/>
        <v>0.3322991339528415</v>
      </c>
      <c r="O1445" s="41">
        <f t="shared" si="299"/>
        <v>32.853999999999999</v>
      </c>
      <c r="P1445" s="64">
        <f t="shared" si="337"/>
        <v>4.6934285714285711</v>
      </c>
      <c r="Q1445" s="80">
        <f t="shared" si="325"/>
        <v>4.6934285714285711</v>
      </c>
      <c r="R1445" s="80">
        <f t="shared" si="326"/>
        <v>0</v>
      </c>
      <c r="S1445" s="64">
        <f t="shared" si="327"/>
        <v>32.853999999999999</v>
      </c>
      <c r="T1445" s="64">
        <f t="shared" si="300"/>
        <v>0</v>
      </c>
      <c r="U1445" s="64">
        <f t="shared" si="328"/>
        <v>0</v>
      </c>
      <c r="V1445" s="80">
        <f t="shared" si="329"/>
        <v>1</v>
      </c>
      <c r="W1445" s="80">
        <f t="shared" si="330"/>
        <v>0</v>
      </c>
      <c r="X1445" s="80">
        <f t="shared" si="331"/>
        <v>0</v>
      </c>
      <c r="Y1445" s="4">
        <f t="shared" si="301"/>
        <v>13.01</v>
      </c>
      <c r="Z1445" s="4">
        <f t="shared" si="302"/>
        <v>4.0707133917396741</v>
      </c>
      <c r="AA1445" s="64">
        <f t="shared" si="332"/>
        <v>4693.3670000000002</v>
      </c>
      <c r="AB1445" s="81">
        <f t="shared" si="333"/>
        <v>610.60704669999996</v>
      </c>
      <c r="AC1445">
        <f t="shared" si="334"/>
        <v>0.99999993786667041</v>
      </c>
      <c r="AD1445" s="49">
        <f t="shared" si="303"/>
        <v>2442.4281867999998</v>
      </c>
      <c r="AE1445" s="3">
        <f t="shared" si="304"/>
        <v>60000</v>
      </c>
      <c r="AF1445" s="3">
        <f t="shared" si="305"/>
        <v>100000</v>
      </c>
      <c r="AG1445" s="2">
        <f t="shared" si="306"/>
        <v>0</v>
      </c>
      <c r="AH1445" s="49">
        <f t="shared" si="307"/>
        <v>0</v>
      </c>
      <c r="AI1445" s="49">
        <f t="shared" si="308"/>
        <v>5274.6257099141794</v>
      </c>
      <c r="AJ1445" s="27" cm="1">
        <f t="array" ref="AJ1445">INDEX(Archetypes!Q$8:Q$16,$G1445)</f>
        <v>1022</v>
      </c>
      <c r="AK1445" s="27" cm="1">
        <f t="array" ref="AK1445">INDEX(Archetypes!R$8:R$16,$G1445)</f>
        <v>1039</v>
      </c>
      <c r="AL1445" s="27" cm="1">
        <f t="array" ref="AL1445">INDEX(Archetypes!S$8:S$16,$G1445)</f>
        <v>1139</v>
      </c>
      <c r="AM1445" s="5">
        <f t="shared" si="335"/>
        <v>1039</v>
      </c>
      <c r="AN1445" s="5">
        <f t="shared" si="309"/>
        <v>4156</v>
      </c>
      <c r="AO1445" s="49">
        <f t="shared" si="310"/>
        <v>39024.053896714177</v>
      </c>
      <c r="AP1445" s="61" cm="1">
        <f t="array" ref="AP1445">INDEX(Archetypes!$K$8:$N$16,$G1445,$I$2+1+2*$H$2)</f>
        <v>20920</v>
      </c>
      <c r="AQ1445" s="41" cm="1">
        <f t="array" ref="AQ1445">INDEX(Archetypes!$O$8:$P$16,$G1445,$AB$2)</f>
        <v>50</v>
      </c>
      <c r="AR1445" s="4">
        <f t="shared" si="311"/>
        <v>12.348800000000001</v>
      </c>
      <c r="AS1445" s="5">
        <f t="shared" si="312"/>
        <v>1852.32</v>
      </c>
      <c r="AT1445" s="8">
        <f t="shared" si="313"/>
        <v>1362</v>
      </c>
      <c r="AU1445">
        <f t="shared" si="314"/>
        <v>1.0000000000000002</v>
      </c>
      <c r="AV1445" s="49">
        <f t="shared" si="315"/>
        <v>7409.28</v>
      </c>
      <c r="AW1445" s="49">
        <f t="shared" si="316"/>
        <v>0</v>
      </c>
      <c r="AX1445" s="61">
        <f t="shared" si="317"/>
        <v>4064.1291242092234</v>
      </c>
      <c r="AY1445" s="27" cm="1">
        <f t="array" ref="AY1445">INDEX(Archetypes!T$8:T$16,$G1445)</f>
        <v>1012</v>
      </c>
      <c r="AZ1445" s="27" cm="1">
        <f t="array" ref="AZ1445">INDEX(Archetypes!U$8:U$16,$G1445)</f>
        <v>1497</v>
      </c>
      <c r="BA1445" s="27" cm="1">
        <f t="array" ref="BA1445">INDEX(Archetypes!V$8:V$16,$G1445)</f>
        <v>1668</v>
      </c>
      <c r="BB1445" s="5">
        <f t="shared" si="336"/>
        <v>1497</v>
      </c>
      <c r="BC1445" s="5">
        <f t="shared" si="318"/>
        <v>5988</v>
      </c>
      <c r="BD1445" s="60">
        <f t="shared" si="319"/>
        <v>38381.409124209225</v>
      </c>
      <c r="BE1445" s="28">
        <f t="shared" si="320"/>
        <v>-642.64477250495111</v>
      </c>
      <c r="BF1445" s="75">
        <f t="shared" si="321"/>
        <v>3.84724679724</v>
      </c>
      <c r="BG1445" s="75">
        <f t="shared" si="322"/>
        <v>12.74832</v>
      </c>
      <c r="BH1445" s="11">
        <f t="shared" si="338"/>
        <v>23919.047912481004</v>
      </c>
      <c r="BI1445" s="95">
        <f t="shared" si="339"/>
        <v>4</v>
      </c>
      <c r="BJ1445" t="b">
        <f t="shared" si="340"/>
        <v>0</v>
      </c>
      <c r="BK1445" s="43">
        <v>-10481.635728567213</v>
      </c>
      <c r="BL1445" s="37">
        <f t="shared" si="323"/>
        <v>9838.9909560622618</v>
      </c>
    </row>
    <row r="1446" spans="1:64" x14ac:dyDescent="0.35">
      <c r="A1446" s="3">
        <v>15000</v>
      </c>
      <c r="D1446" s="6">
        <v>120</v>
      </c>
      <c r="E1446" s="6"/>
      <c r="F1446" s="6">
        <f t="shared" si="296"/>
        <v>200</v>
      </c>
      <c r="G1446" s="7">
        <v>5</v>
      </c>
      <c r="H1446" s="79" cm="1">
        <f t="array" ref="H1446">INDEX(Archetypes!$F$8:$F$16,$G1446)</f>
        <v>213.7</v>
      </c>
      <c r="I1446" s="7">
        <f t="shared" si="297"/>
        <v>1</v>
      </c>
      <c r="J1446" s="27" cm="1">
        <f t="array" ref="J1446">INDEX(Archetypes!$G$8:$H$16,$G1446,($H$2+1))+$N$2</f>
        <v>16092</v>
      </c>
      <c r="K1446" s="41" cm="1">
        <f t="array" ref="K1446">INDEX(Archetypes!$J$8:$J$16,$G1446)</f>
        <v>3.3130000000000002</v>
      </c>
      <c r="L1446" s="24" cm="1">
        <f t="array" ref="L1446">INDEX(Archetypes!$I$8:$I$16,$G1446)</f>
        <v>65.243478260869566</v>
      </c>
      <c r="M1446" s="41">
        <f t="shared" si="324"/>
        <v>36.220999999999997</v>
      </c>
      <c r="N1446" s="84">
        <f t="shared" si="298"/>
        <v>0.55516660002665597</v>
      </c>
      <c r="O1446" s="41">
        <f t="shared" si="299"/>
        <v>36.220999999999997</v>
      </c>
      <c r="P1446" s="64">
        <f t="shared" si="337"/>
        <v>5.1744285714285709</v>
      </c>
      <c r="Q1446" s="80">
        <f t="shared" si="325"/>
        <v>5.1744285714285709</v>
      </c>
      <c r="R1446" s="80">
        <f t="shared" si="326"/>
        <v>0</v>
      </c>
      <c r="S1446" s="64">
        <f t="shared" si="327"/>
        <v>36.220999999999997</v>
      </c>
      <c r="T1446" s="64">
        <f t="shared" si="300"/>
        <v>0</v>
      </c>
      <c r="U1446" s="64">
        <f t="shared" si="328"/>
        <v>0</v>
      </c>
      <c r="V1446" s="80">
        <f t="shared" si="329"/>
        <v>1</v>
      </c>
      <c r="W1446" s="80">
        <f t="shared" si="330"/>
        <v>0</v>
      </c>
      <c r="X1446" s="80">
        <f t="shared" si="331"/>
        <v>0</v>
      </c>
      <c r="Y1446" s="4">
        <f t="shared" si="301"/>
        <v>13.01</v>
      </c>
      <c r="Z1446" s="4">
        <f t="shared" si="302"/>
        <v>3.9269544219740413</v>
      </c>
      <c r="AA1446" s="64">
        <f t="shared" si="332"/>
        <v>4527.6180000000004</v>
      </c>
      <c r="AB1446" s="81">
        <f t="shared" si="333"/>
        <v>589.04310180000004</v>
      </c>
      <c r="AC1446">
        <f t="shared" si="334"/>
        <v>1.0000001044000106</v>
      </c>
      <c r="AD1446" s="49">
        <f t="shared" si="303"/>
        <v>2356.1724072000002</v>
      </c>
      <c r="AE1446" s="3">
        <f t="shared" si="304"/>
        <v>60000</v>
      </c>
      <c r="AF1446" s="3">
        <f t="shared" si="305"/>
        <v>100000</v>
      </c>
      <c r="AG1446" s="2">
        <f t="shared" si="306"/>
        <v>0</v>
      </c>
      <c r="AH1446" s="49">
        <f t="shared" si="307"/>
        <v>0</v>
      </c>
      <c r="AI1446" s="49">
        <f t="shared" si="308"/>
        <v>3126.1933970733662</v>
      </c>
      <c r="AJ1446" s="27" cm="1">
        <f t="array" ref="AJ1446">INDEX(Archetypes!Q$8:Q$16,$G1446)</f>
        <v>1022</v>
      </c>
      <c r="AK1446" s="27" cm="1">
        <f t="array" ref="AK1446">INDEX(Archetypes!R$8:R$16,$G1446)</f>
        <v>1039</v>
      </c>
      <c r="AL1446" s="27" cm="1">
        <f t="array" ref="AL1446">INDEX(Archetypes!S$8:S$16,$G1446)</f>
        <v>1139</v>
      </c>
      <c r="AM1446" s="5">
        <f t="shared" si="335"/>
        <v>1039</v>
      </c>
      <c r="AN1446" s="5">
        <f t="shared" si="309"/>
        <v>4156</v>
      </c>
      <c r="AO1446" s="49">
        <f t="shared" si="310"/>
        <v>25730.365804273366</v>
      </c>
      <c r="AP1446" s="61" cm="1">
        <f t="array" ref="AP1446">INDEX(Archetypes!$K$8:$N$16,$G1446,$I$2+1+2*$H$2)</f>
        <v>12073</v>
      </c>
      <c r="AQ1446" s="41" cm="1">
        <f t="array" ref="AQ1446">INDEX(Archetypes!$O$8:$P$16,$G1446,$AB$2)</f>
        <v>50</v>
      </c>
      <c r="AR1446" s="4">
        <f t="shared" si="311"/>
        <v>12.348800000000001</v>
      </c>
      <c r="AS1446" s="5">
        <f t="shared" si="312"/>
        <v>1852.32</v>
      </c>
      <c r="AT1446" s="8">
        <f t="shared" si="313"/>
        <v>1362</v>
      </c>
      <c r="AU1446">
        <f t="shared" si="314"/>
        <v>1.0000000000000002</v>
      </c>
      <c r="AV1446" s="49">
        <f t="shared" si="315"/>
        <v>7409.28</v>
      </c>
      <c r="AW1446" s="49">
        <f t="shared" si="316"/>
        <v>0</v>
      </c>
      <c r="AX1446" s="61">
        <f t="shared" si="317"/>
        <v>2345.4221279434969</v>
      </c>
      <c r="AY1446" s="27" cm="1">
        <f t="array" ref="AY1446">INDEX(Archetypes!T$8:T$16,$G1446)</f>
        <v>1012</v>
      </c>
      <c r="AZ1446" s="27" cm="1">
        <f t="array" ref="AZ1446">INDEX(Archetypes!U$8:U$16,$G1446)</f>
        <v>1497</v>
      </c>
      <c r="BA1446" s="27" cm="1">
        <f t="array" ref="BA1446">INDEX(Archetypes!V$8:V$16,$G1446)</f>
        <v>1668</v>
      </c>
      <c r="BB1446" s="5">
        <f t="shared" si="336"/>
        <v>1497</v>
      </c>
      <c r="BC1446" s="5">
        <f t="shared" si="318"/>
        <v>5988</v>
      </c>
      <c r="BD1446" s="60">
        <f t="shared" si="319"/>
        <v>27815.702127943496</v>
      </c>
      <c r="BE1446" s="28">
        <f t="shared" si="320"/>
        <v>2085.3363236701298</v>
      </c>
      <c r="BF1446" s="75">
        <f t="shared" si="321"/>
        <v>3.7113790269600004</v>
      </c>
      <c r="BG1446" s="75">
        <f t="shared" si="322"/>
        <v>12.74832</v>
      </c>
      <c r="BH1446" s="11">
        <f t="shared" si="338"/>
        <v>25730.365804273366</v>
      </c>
      <c r="BI1446" s="95">
        <f t="shared" si="339"/>
        <v>5</v>
      </c>
      <c r="BJ1446" t="b">
        <f t="shared" si="340"/>
        <v>1</v>
      </c>
      <c r="BK1446" s="43">
        <v>-703.33893490978517</v>
      </c>
      <c r="BL1446" s="37">
        <f t="shared" si="323"/>
        <v>2788.675258579915</v>
      </c>
    </row>
    <row r="1447" spans="1:64" x14ac:dyDescent="0.35">
      <c r="A1447" s="3">
        <v>15000</v>
      </c>
      <c r="D1447" s="6">
        <v>120</v>
      </c>
      <c r="E1447" s="6"/>
      <c r="F1447" s="6">
        <f t="shared" si="296"/>
        <v>200</v>
      </c>
      <c r="G1447" s="7">
        <v>6</v>
      </c>
      <c r="H1447" s="79" cm="1">
        <f t="array" ref="H1447">INDEX(Archetypes!$F$8:$F$16,$G1447)</f>
        <v>239.1</v>
      </c>
      <c r="I1447" s="7">
        <f t="shared" si="297"/>
        <v>1</v>
      </c>
      <c r="J1447" s="27" cm="1">
        <f t="array" ref="J1447">INDEX(Archetypes!$G$8:$H$16,$G1447,($H$2+1))+$N$2</f>
        <v>18581</v>
      </c>
      <c r="K1447" s="41" cm="1">
        <f t="array" ref="K1447">INDEX(Archetypes!$J$8:$J$16,$G1447)</f>
        <v>3.327</v>
      </c>
      <c r="L1447" s="24" cm="1">
        <f t="array" ref="L1447">INDEX(Archetypes!$I$8:$I$16,$G1447)</f>
        <v>72.380645161290317</v>
      </c>
      <c r="M1447" s="41">
        <f t="shared" si="324"/>
        <v>36.069000000000003</v>
      </c>
      <c r="N1447" s="84">
        <f t="shared" si="298"/>
        <v>0.49832382565291033</v>
      </c>
      <c r="O1447" s="41">
        <f t="shared" si="299"/>
        <v>36.069000000000003</v>
      </c>
      <c r="P1447" s="64">
        <f t="shared" si="337"/>
        <v>5.1527142857142865</v>
      </c>
      <c r="Q1447" s="80">
        <f t="shared" si="325"/>
        <v>5.1527142857142865</v>
      </c>
      <c r="R1447" s="80">
        <f t="shared" si="326"/>
        <v>0</v>
      </c>
      <c r="S1447" s="64">
        <f t="shared" si="327"/>
        <v>36.069000000000003</v>
      </c>
      <c r="T1447" s="64">
        <f t="shared" si="300"/>
        <v>0</v>
      </c>
      <c r="U1447" s="64">
        <f t="shared" si="328"/>
        <v>0</v>
      </c>
      <c r="V1447" s="80">
        <f t="shared" si="329"/>
        <v>1</v>
      </c>
      <c r="W1447" s="80">
        <f t="shared" si="330"/>
        <v>0</v>
      </c>
      <c r="X1447" s="80">
        <f t="shared" si="331"/>
        <v>0</v>
      </c>
      <c r="Y1447" s="4">
        <f t="shared" si="301"/>
        <v>13.01</v>
      </c>
      <c r="Z1447" s="4">
        <f t="shared" si="302"/>
        <v>3.910429816651638</v>
      </c>
      <c r="AA1447" s="64">
        <f t="shared" si="332"/>
        <v>4508.5659999999998</v>
      </c>
      <c r="AB1447" s="81">
        <f t="shared" si="333"/>
        <v>586.56443660000002</v>
      </c>
      <c r="AC1447">
        <f t="shared" si="334"/>
        <v>1.0000000612000037</v>
      </c>
      <c r="AD1447" s="49">
        <f t="shared" si="303"/>
        <v>2346.2577464000001</v>
      </c>
      <c r="AE1447" s="3">
        <f t="shared" si="304"/>
        <v>60000</v>
      </c>
      <c r="AF1447" s="3">
        <f t="shared" si="305"/>
        <v>100000</v>
      </c>
      <c r="AG1447" s="2">
        <f t="shared" si="306"/>
        <v>0</v>
      </c>
      <c r="AH1447" s="49">
        <f t="shared" si="307"/>
        <v>0</v>
      </c>
      <c r="AI1447" s="49">
        <f t="shared" si="308"/>
        <v>3609.7315132376475</v>
      </c>
      <c r="AJ1447" s="27" cm="1">
        <f t="array" ref="AJ1447">INDEX(Archetypes!Q$8:Q$16,$G1447)</f>
        <v>1022</v>
      </c>
      <c r="AK1447" s="27" cm="1">
        <f t="array" ref="AK1447">INDEX(Archetypes!R$8:R$16,$G1447)</f>
        <v>1039</v>
      </c>
      <c r="AL1447" s="27" cm="1">
        <f t="array" ref="AL1447">INDEX(Archetypes!S$8:S$16,$G1447)</f>
        <v>1139</v>
      </c>
      <c r="AM1447" s="5">
        <f t="shared" si="335"/>
        <v>1039</v>
      </c>
      <c r="AN1447" s="5">
        <f t="shared" si="309"/>
        <v>4156</v>
      </c>
      <c r="AO1447" s="49">
        <f t="shared" si="310"/>
        <v>28692.989259637645</v>
      </c>
      <c r="AP1447" s="61" cm="1">
        <f t="array" ref="AP1447">INDEX(Archetypes!$K$8:$N$16,$G1447,$I$2+1+2*$H$2)</f>
        <v>14065</v>
      </c>
      <c r="AQ1447" s="41" cm="1">
        <f t="array" ref="AQ1447">INDEX(Archetypes!$O$8:$P$16,$G1447,$AB$2)</f>
        <v>50</v>
      </c>
      <c r="AR1447" s="4">
        <f t="shared" si="311"/>
        <v>12.348800000000001</v>
      </c>
      <c r="AS1447" s="5">
        <f t="shared" si="312"/>
        <v>1852.32</v>
      </c>
      <c r="AT1447" s="8">
        <f t="shared" si="313"/>
        <v>1362</v>
      </c>
      <c r="AU1447">
        <f t="shared" si="314"/>
        <v>1.0000000000000002</v>
      </c>
      <c r="AV1447" s="49">
        <f t="shared" si="315"/>
        <v>7409.28</v>
      </c>
      <c r="AW1447" s="49">
        <f t="shared" si="316"/>
        <v>0</v>
      </c>
      <c r="AX1447" s="61">
        <f t="shared" si="317"/>
        <v>2732.408036902616</v>
      </c>
      <c r="AY1447" s="27" cm="1">
        <f t="array" ref="AY1447">INDEX(Archetypes!T$8:T$16,$G1447)</f>
        <v>1012</v>
      </c>
      <c r="AZ1447" s="27" cm="1">
        <f t="array" ref="AZ1447">INDEX(Archetypes!U$8:U$16,$G1447)</f>
        <v>1497</v>
      </c>
      <c r="BA1447" s="27" cm="1">
        <f t="array" ref="BA1447">INDEX(Archetypes!V$8:V$16,$G1447)</f>
        <v>1668</v>
      </c>
      <c r="BB1447" s="5">
        <f t="shared" si="336"/>
        <v>1497</v>
      </c>
      <c r="BC1447" s="5">
        <f t="shared" si="318"/>
        <v>5988</v>
      </c>
      <c r="BD1447" s="60">
        <f t="shared" si="319"/>
        <v>30194.688036902615</v>
      </c>
      <c r="BE1447" s="28">
        <f t="shared" si="320"/>
        <v>1501.69877726497</v>
      </c>
      <c r="BF1447" s="75">
        <f t="shared" si="321"/>
        <v>3.6957617215199998</v>
      </c>
      <c r="BG1447" s="75">
        <f t="shared" si="322"/>
        <v>12.74832</v>
      </c>
      <c r="BH1447" s="11">
        <f t="shared" si="338"/>
        <v>25730.365804273366</v>
      </c>
      <c r="BI1447" s="95">
        <f t="shared" si="339"/>
        <v>5</v>
      </c>
      <c r="BJ1447" t="b">
        <f t="shared" si="340"/>
        <v>0</v>
      </c>
      <c r="BK1447" s="43">
        <v>-2845.5966353695258</v>
      </c>
      <c r="BL1447" s="37">
        <f t="shared" si="323"/>
        <v>4347.2954126344957</v>
      </c>
    </row>
    <row r="1448" spans="1:64" x14ac:dyDescent="0.35">
      <c r="A1448" s="3">
        <v>15000</v>
      </c>
      <c r="D1448" s="6">
        <v>120</v>
      </c>
      <c r="E1448" s="6"/>
      <c r="F1448" s="6">
        <f t="shared" si="296"/>
        <v>200</v>
      </c>
      <c r="G1448" s="7">
        <v>7</v>
      </c>
      <c r="H1448" s="79" cm="1">
        <f t="array" ref="H1448">INDEX(Archetypes!$F$8:$F$16,$G1448)</f>
        <v>262.60000000000002</v>
      </c>
      <c r="I1448" s="7">
        <f t="shared" si="297"/>
        <v>1</v>
      </c>
      <c r="J1448" s="27" cm="1">
        <f t="array" ref="J1448">INDEX(Archetypes!$G$8:$H$16,$G1448,($H$2+1))+$N$2</f>
        <v>22881</v>
      </c>
      <c r="K1448" s="41" cm="1">
        <f t="array" ref="K1448">INDEX(Archetypes!$J$8:$J$16,$G1448)</f>
        <v>3.2349999999999999</v>
      </c>
      <c r="L1448" s="24" cm="1">
        <f t="array" ref="L1448">INDEX(Archetypes!$I$8:$I$16,$G1448)</f>
        <v>81.644444444444446</v>
      </c>
      <c r="M1448" s="41">
        <f t="shared" si="324"/>
        <v>37.094000000000001</v>
      </c>
      <c r="N1448" s="84">
        <f t="shared" si="298"/>
        <v>0.45433587370713119</v>
      </c>
      <c r="O1448" s="41">
        <f t="shared" si="299"/>
        <v>37.094000000000001</v>
      </c>
      <c r="P1448" s="64">
        <f t="shared" si="337"/>
        <v>5.2991428571428569</v>
      </c>
      <c r="Q1448" s="80">
        <f t="shared" si="325"/>
        <v>5.2991428571428569</v>
      </c>
      <c r="R1448" s="80">
        <f t="shared" si="326"/>
        <v>0</v>
      </c>
      <c r="S1448" s="64">
        <f t="shared" si="327"/>
        <v>37.094000000000001</v>
      </c>
      <c r="T1448" s="64">
        <f t="shared" si="300"/>
        <v>0</v>
      </c>
      <c r="U1448" s="64">
        <f t="shared" si="328"/>
        <v>0</v>
      </c>
      <c r="V1448" s="80">
        <f t="shared" si="329"/>
        <v>1</v>
      </c>
      <c r="W1448" s="80">
        <f t="shared" si="330"/>
        <v>0</v>
      </c>
      <c r="X1448" s="80">
        <f t="shared" si="331"/>
        <v>0</v>
      </c>
      <c r="Y1448" s="4">
        <f t="shared" si="301"/>
        <v>13.01</v>
      </c>
      <c r="Z1448" s="4">
        <f t="shared" si="302"/>
        <v>4.0216383307573418</v>
      </c>
      <c r="AA1448" s="64">
        <f t="shared" si="332"/>
        <v>4636.7849999999999</v>
      </c>
      <c r="AB1448" s="81">
        <f t="shared" si="333"/>
        <v>603.24572849999993</v>
      </c>
      <c r="AC1448">
        <f t="shared" si="334"/>
        <v>1.0000000350000016</v>
      </c>
      <c r="AD1448" s="49">
        <f t="shared" si="303"/>
        <v>2412.9829139999997</v>
      </c>
      <c r="AE1448" s="3">
        <f t="shared" si="304"/>
        <v>60000</v>
      </c>
      <c r="AF1448" s="3">
        <f t="shared" si="305"/>
        <v>100000</v>
      </c>
      <c r="AG1448" s="2">
        <f t="shared" si="306"/>
        <v>0</v>
      </c>
      <c r="AH1448" s="49">
        <f t="shared" si="307"/>
        <v>0</v>
      </c>
      <c r="AI1448" s="49">
        <f t="shared" si="308"/>
        <v>4445.0926620951841</v>
      </c>
      <c r="AJ1448" s="27" cm="1">
        <f t="array" ref="AJ1448">INDEX(Archetypes!Q$8:Q$16,$G1448)</f>
        <v>1022</v>
      </c>
      <c r="AK1448" s="27" cm="1">
        <f t="array" ref="AK1448">INDEX(Archetypes!R$8:R$16,$G1448)</f>
        <v>1039</v>
      </c>
      <c r="AL1448" s="27" cm="1">
        <f t="array" ref="AL1448">INDEX(Archetypes!S$8:S$16,$G1448)</f>
        <v>1139</v>
      </c>
      <c r="AM1448" s="5">
        <f t="shared" si="335"/>
        <v>1039</v>
      </c>
      <c r="AN1448" s="5">
        <f t="shared" si="309"/>
        <v>4156</v>
      </c>
      <c r="AO1448" s="49">
        <f t="shared" si="310"/>
        <v>33895.075576095187</v>
      </c>
      <c r="AP1448" s="61" cm="1">
        <f t="array" ref="AP1448">INDEX(Archetypes!$K$8:$N$16,$G1448,$I$2+1+2*$H$2)</f>
        <v>17505</v>
      </c>
      <c r="AQ1448" s="41" cm="1">
        <f t="array" ref="AQ1448">INDEX(Archetypes!$O$8:$P$16,$G1448,$AB$2)</f>
        <v>50</v>
      </c>
      <c r="AR1448" s="4">
        <f t="shared" si="311"/>
        <v>12.348800000000001</v>
      </c>
      <c r="AS1448" s="5">
        <f t="shared" si="312"/>
        <v>1852.32</v>
      </c>
      <c r="AT1448" s="8">
        <f t="shared" si="313"/>
        <v>1362</v>
      </c>
      <c r="AU1448">
        <f t="shared" si="314"/>
        <v>1.0000000000000002</v>
      </c>
      <c r="AV1448" s="49">
        <f t="shared" si="315"/>
        <v>7409.28</v>
      </c>
      <c r="AW1448" s="49">
        <f t="shared" si="316"/>
        <v>0</v>
      </c>
      <c r="AX1448" s="61">
        <f t="shared" si="317"/>
        <v>3400.6969559886452</v>
      </c>
      <c r="AY1448" s="27" cm="1">
        <f t="array" ref="AY1448">INDEX(Archetypes!T$8:T$16,$G1448)</f>
        <v>1012</v>
      </c>
      <c r="AZ1448" s="27" cm="1">
        <f t="array" ref="AZ1448">INDEX(Archetypes!U$8:U$16,$G1448)</f>
        <v>1497</v>
      </c>
      <c r="BA1448" s="27" cm="1">
        <f t="array" ref="BA1448">INDEX(Archetypes!V$8:V$16,$G1448)</f>
        <v>1668</v>
      </c>
      <c r="BB1448" s="5">
        <f t="shared" si="336"/>
        <v>1497</v>
      </c>
      <c r="BC1448" s="5">
        <f t="shared" si="318"/>
        <v>5988</v>
      </c>
      <c r="BD1448" s="60">
        <f t="shared" si="319"/>
        <v>34302.976955988648</v>
      </c>
      <c r="BE1448" s="28">
        <f t="shared" si="320"/>
        <v>407.90137989346113</v>
      </c>
      <c r="BF1448" s="75">
        <f t="shared" si="321"/>
        <v>3.8008654001999997</v>
      </c>
      <c r="BG1448" s="75">
        <f t="shared" si="322"/>
        <v>12.74832</v>
      </c>
      <c r="BH1448" s="11">
        <f t="shared" si="338"/>
        <v>25730.365804273366</v>
      </c>
      <c r="BI1448" s="95">
        <f t="shared" si="339"/>
        <v>5</v>
      </c>
      <c r="BJ1448" t="b">
        <f t="shared" si="340"/>
        <v>0</v>
      </c>
      <c r="BK1448" s="43">
        <v>-6714.5542386259913</v>
      </c>
      <c r="BL1448" s="37">
        <f t="shared" si="323"/>
        <v>7122.4556185194524</v>
      </c>
    </row>
    <row r="1449" spans="1:64" x14ac:dyDescent="0.35">
      <c r="A1449" s="3">
        <v>15000</v>
      </c>
      <c r="D1449" s="6">
        <v>120</v>
      </c>
      <c r="E1449" s="6"/>
      <c r="F1449" s="6">
        <f t="shared" si="296"/>
        <v>200</v>
      </c>
      <c r="G1449" s="7">
        <v>8</v>
      </c>
      <c r="H1449" s="79" cm="1">
        <f t="array" ref="H1449">INDEX(Archetypes!$F$8:$F$16,$G1449)</f>
        <v>285.8</v>
      </c>
      <c r="I1449" s="7">
        <f t="shared" si="297"/>
        <v>1</v>
      </c>
      <c r="J1449" s="27" cm="1">
        <f t="array" ref="J1449">INDEX(Archetypes!$G$8:$H$16,$G1449,($H$2+1))+$N$2</f>
        <v>26124</v>
      </c>
      <c r="K1449" s="41" cm="1">
        <f t="array" ref="K1449">INDEX(Archetypes!$J$8:$J$16,$G1449)</f>
        <v>3.2210000000000001</v>
      </c>
      <c r="L1449" s="24" cm="1">
        <f t="array" ref="L1449">INDEX(Archetypes!$I$8:$I$16,$G1449)</f>
        <v>90.076000000000008</v>
      </c>
      <c r="M1449" s="41">
        <f t="shared" si="324"/>
        <v>37.256</v>
      </c>
      <c r="N1449" s="84">
        <f t="shared" si="298"/>
        <v>0.41360628802344684</v>
      </c>
      <c r="O1449" s="41">
        <f t="shared" si="299"/>
        <v>37.256</v>
      </c>
      <c r="P1449" s="64">
        <f t="shared" si="337"/>
        <v>5.3222857142857141</v>
      </c>
      <c r="Q1449" s="80">
        <f t="shared" si="325"/>
        <v>5.3222857142857141</v>
      </c>
      <c r="R1449" s="80">
        <f t="shared" si="326"/>
        <v>0</v>
      </c>
      <c r="S1449" s="64">
        <f t="shared" si="327"/>
        <v>37.256</v>
      </c>
      <c r="T1449" s="64">
        <f t="shared" si="300"/>
        <v>0</v>
      </c>
      <c r="U1449" s="64">
        <f t="shared" si="328"/>
        <v>0</v>
      </c>
      <c r="V1449" s="80">
        <f t="shared" si="329"/>
        <v>1</v>
      </c>
      <c r="W1449" s="80">
        <f t="shared" si="330"/>
        <v>0</v>
      </c>
      <c r="X1449" s="80">
        <f t="shared" si="331"/>
        <v>0</v>
      </c>
      <c r="Y1449" s="4">
        <f t="shared" si="301"/>
        <v>13.01</v>
      </c>
      <c r="Z1449" s="4">
        <f t="shared" si="302"/>
        <v>4.0391182862465067</v>
      </c>
      <c r="AA1449" s="64">
        <f t="shared" si="332"/>
        <v>4656.9390000000003</v>
      </c>
      <c r="AB1449" s="81">
        <f t="shared" si="333"/>
        <v>605.86776390000011</v>
      </c>
      <c r="AC1449">
        <f t="shared" si="334"/>
        <v>0.99999996540000091</v>
      </c>
      <c r="AD1449" s="49">
        <f t="shared" si="303"/>
        <v>2423.4710556000005</v>
      </c>
      <c r="AE1449" s="3">
        <f t="shared" si="304"/>
        <v>60000</v>
      </c>
      <c r="AF1449" s="3">
        <f t="shared" si="305"/>
        <v>100000</v>
      </c>
      <c r="AG1449" s="2">
        <f t="shared" si="306"/>
        <v>0</v>
      </c>
      <c r="AH1449" s="49">
        <f t="shared" si="307"/>
        <v>0</v>
      </c>
      <c r="AI1449" s="49">
        <f t="shared" si="308"/>
        <v>5075.110384361461</v>
      </c>
      <c r="AJ1449" s="27" cm="1">
        <f t="array" ref="AJ1449">INDEX(Archetypes!Q$8:Q$16,$G1449)</f>
        <v>1022</v>
      </c>
      <c r="AK1449" s="27" cm="1">
        <f t="array" ref="AK1449">INDEX(Archetypes!R$8:R$16,$G1449)</f>
        <v>1039</v>
      </c>
      <c r="AL1449" s="27" cm="1">
        <f t="array" ref="AL1449">INDEX(Archetypes!S$8:S$16,$G1449)</f>
        <v>1139</v>
      </c>
      <c r="AM1449" s="5">
        <f t="shared" si="335"/>
        <v>1039</v>
      </c>
      <c r="AN1449" s="5">
        <f t="shared" si="309"/>
        <v>4156</v>
      </c>
      <c r="AO1449" s="49">
        <f t="shared" si="310"/>
        <v>37778.581439961461</v>
      </c>
      <c r="AP1449" s="61" cm="1">
        <f t="array" ref="AP1449">INDEX(Archetypes!$K$8:$N$16,$G1449,$I$2+1+2*$H$2)</f>
        <v>20099</v>
      </c>
      <c r="AQ1449" s="41" cm="1">
        <f t="array" ref="AQ1449">INDEX(Archetypes!$O$8:$P$16,$G1449,$AB$2)</f>
        <v>50</v>
      </c>
      <c r="AR1449" s="4">
        <f t="shared" si="311"/>
        <v>12.348800000000001</v>
      </c>
      <c r="AS1449" s="5">
        <f t="shared" si="312"/>
        <v>1852.32</v>
      </c>
      <c r="AT1449" s="8">
        <f t="shared" si="313"/>
        <v>1362</v>
      </c>
      <c r="AU1449">
        <f t="shared" si="314"/>
        <v>1.0000000000000002</v>
      </c>
      <c r="AV1449" s="49">
        <f t="shared" si="315"/>
        <v>7409.28</v>
      </c>
      <c r="AW1449" s="49">
        <f t="shared" si="316"/>
        <v>0</v>
      </c>
      <c r="AX1449" s="61">
        <f t="shared" si="317"/>
        <v>3904.6334257878193</v>
      </c>
      <c r="AY1449" s="27" cm="1">
        <f t="array" ref="AY1449">INDEX(Archetypes!T$8:T$16,$G1449)</f>
        <v>1012</v>
      </c>
      <c r="AZ1449" s="27" cm="1">
        <f t="array" ref="AZ1449">INDEX(Archetypes!U$8:U$16,$G1449)</f>
        <v>1497</v>
      </c>
      <c r="BA1449" s="27" cm="1">
        <f t="array" ref="BA1449">INDEX(Archetypes!V$8:V$16,$G1449)</f>
        <v>1668</v>
      </c>
      <c r="BB1449" s="5">
        <f t="shared" si="336"/>
        <v>1497</v>
      </c>
      <c r="BC1449" s="5">
        <f t="shared" si="318"/>
        <v>5988</v>
      </c>
      <c r="BD1449" s="60">
        <f t="shared" si="319"/>
        <v>37400.913425787818</v>
      </c>
      <c r="BE1449" s="28">
        <f t="shared" si="320"/>
        <v>-377.66801417364331</v>
      </c>
      <c r="BF1449" s="75">
        <f t="shared" si="321"/>
        <v>3.8173860370800003</v>
      </c>
      <c r="BG1449" s="75">
        <f t="shared" si="322"/>
        <v>12.74832</v>
      </c>
      <c r="BH1449" s="11">
        <f t="shared" si="338"/>
        <v>25730.365804273366</v>
      </c>
      <c r="BI1449" s="95">
        <f t="shared" si="339"/>
        <v>5</v>
      </c>
      <c r="BJ1449" t="b">
        <f t="shared" si="340"/>
        <v>0</v>
      </c>
      <c r="BK1449" s="43">
        <v>-9551.8434968652728</v>
      </c>
      <c r="BL1449" s="37">
        <f t="shared" si="323"/>
        <v>9174.1754826916294</v>
      </c>
    </row>
    <row r="1450" spans="1:64" x14ac:dyDescent="0.35">
      <c r="A1450" s="3">
        <v>15000</v>
      </c>
      <c r="D1450" s="6">
        <v>120</v>
      </c>
      <c r="E1450" s="6"/>
      <c r="F1450" s="6">
        <f t="shared" si="296"/>
        <v>200</v>
      </c>
      <c r="G1450" s="7">
        <v>9</v>
      </c>
      <c r="H1450" s="79" cm="1">
        <f t="array" ref="H1450">INDEX(Archetypes!$F$8:$F$16,$G1450)</f>
        <v>312.60000000000002</v>
      </c>
      <c r="I1450" s="7">
        <f t="shared" si="297"/>
        <v>1</v>
      </c>
      <c r="J1450" s="27" cm="1">
        <f t="array" ref="J1450">INDEX(Archetypes!$G$8:$H$16,$G1450,($H$2+1))+$N$2</f>
        <v>27151</v>
      </c>
      <c r="K1450" s="41" cm="1">
        <f t="array" ref="K1450">INDEX(Archetypes!$J$8:$J$16,$G1450)</f>
        <v>3.1960000000000002</v>
      </c>
      <c r="L1450" s="24" cm="1">
        <f t="array" ref="L1450">INDEX(Archetypes!$I$8:$I$16,$G1450)</f>
        <v>98.868750000000006</v>
      </c>
      <c r="M1450" s="41">
        <f t="shared" si="324"/>
        <v>37.546999999999997</v>
      </c>
      <c r="N1450" s="84">
        <f t="shared" si="298"/>
        <v>0.37976610405208922</v>
      </c>
      <c r="O1450" s="41">
        <f t="shared" si="299"/>
        <v>37.546999999999997</v>
      </c>
      <c r="P1450" s="64">
        <f t="shared" si="337"/>
        <v>5.3638571428571424</v>
      </c>
      <c r="Q1450" s="80">
        <f t="shared" si="325"/>
        <v>5.3638571428571424</v>
      </c>
      <c r="R1450" s="80">
        <f t="shared" si="326"/>
        <v>0</v>
      </c>
      <c r="S1450" s="64">
        <f t="shared" si="327"/>
        <v>37.546999999999997</v>
      </c>
      <c r="T1450" s="64">
        <f t="shared" si="300"/>
        <v>0</v>
      </c>
      <c r="U1450" s="64">
        <f t="shared" si="328"/>
        <v>0</v>
      </c>
      <c r="V1450" s="80">
        <f t="shared" si="329"/>
        <v>1</v>
      </c>
      <c r="W1450" s="80">
        <f t="shared" si="330"/>
        <v>0</v>
      </c>
      <c r="X1450" s="80">
        <f t="shared" si="331"/>
        <v>0</v>
      </c>
      <c r="Y1450" s="4">
        <f t="shared" si="301"/>
        <v>13.01</v>
      </c>
      <c r="Z1450" s="4">
        <f t="shared" si="302"/>
        <v>4.0707133917396741</v>
      </c>
      <c r="AA1450" s="64">
        <f t="shared" si="332"/>
        <v>4693.3670000000002</v>
      </c>
      <c r="AB1450" s="81">
        <f t="shared" si="333"/>
        <v>610.60704669999996</v>
      </c>
      <c r="AC1450">
        <f t="shared" si="334"/>
        <v>0.99999993786667041</v>
      </c>
      <c r="AD1450" s="49">
        <f t="shared" si="303"/>
        <v>2442.4281867999998</v>
      </c>
      <c r="AE1450" s="3">
        <f t="shared" si="304"/>
        <v>60000</v>
      </c>
      <c r="AF1450" s="3">
        <f t="shared" si="305"/>
        <v>100000</v>
      </c>
      <c r="AG1450" s="2">
        <f t="shared" si="306"/>
        <v>0</v>
      </c>
      <c r="AH1450" s="49">
        <f t="shared" si="307"/>
        <v>0</v>
      </c>
      <c r="AI1450" s="49">
        <f t="shared" si="308"/>
        <v>5274.6257099141794</v>
      </c>
      <c r="AJ1450" s="27" cm="1">
        <f t="array" ref="AJ1450">INDEX(Archetypes!Q$8:Q$16,$G1450)</f>
        <v>1022</v>
      </c>
      <c r="AK1450" s="27" cm="1">
        <f t="array" ref="AK1450">INDEX(Archetypes!R$8:R$16,$G1450)</f>
        <v>1039</v>
      </c>
      <c r="AL1450" s="27" cm="1">
        <f t="array" ref="AL1450">INDEX(Archetypes!S$8:S$16,$G1450)</f>
        <v>1139</v>
      </c>
      <c r="AM1450" s="5">
        <f t="shared" si="335"/>
        <v>1039</v>
      </c>
      <c r="AN1450" s="5">
        <f t="shared" si="309"/>
        <v>4156</v>
      </c>
      <c r="AO1450" s="49">
        <f t="shared" si="310"/>
        <v>39024.053896714177</v>
      </c>
      <c r="AP1450" s="61" cm="1">
        <f t="array" ref="AP1450">INDEX(Archetypes!$K$8:$N$16,$G1450,$I$2+1+2*$H$2)</f>
        <v>20920</v>
      </c>
      <c r="AQ1450" s="41" cm="1">
        <f t="array" ref="AQ1450">INDEX(Archetypes!$O$8:$P$16,$G1450,$AB$2)</f>
        <v>50</v>
      </c>
      <c r="AR1450" s="4">
        <f t="shared" si="311"/>
        <v>12.348800000000001</v>
      </c>
      <c r="AS1450" s="5">
        <f t="shared" si="312"/>
        <v>1852.32</v>
      </c>
      <c r="AT1450" s="8">
        <f t="shared" si="313"/>
        <v>1362</v>
      </c>
      <c r="AU1450">
        <f t="shared" si="314"/>
        <v>1.0000000000000002</v>
      </c>
      <c r="AV1450" s="49">
        <f t="shared" si="315"/>
        <v>7409.28</v>
      </c>
      <c r="AW1450" s="49">
        <f t="shared" si="316"/>
        <v>0</v>
      </c>
      <c r="AX1450" s="61">
        <f t="shared" si="317"/>
        <v>4064.1291242092234</v>
      </c>
      <c r="AY1450" s="27" cm="1">
        <f t="array" ref="AY1450">INDEX(Archetypes!T$8:T$16,$G1450)</f>
        <v>1012</v>
      </c>
      <c r="AZ1450" s="27" cm="1">
        <f t="array" ref="AZ1450">INDEX(Archetypes!U$8:U$16,$G1450)</f>
        <v>1497</v>
      </c>
      <c r="BA1450" s="27" cm="1">
        <f t="array" ref="BA1450">INDEX(Archetypes!V$8:V$16,$G1450)</f>
        <v>1668</v>
      </c>
      <c r="BB1450" s="5">
        <f t="shared" si="336"/>
        <v>1497</v>
      </c>
      <c r="BC1450" s="5">
        <f t="shared" si="318"/>
        <v>5988</v>
      </c>
      <c r="BD1450" s="60">
        <f t="shared" si="319"/>
        <v>38381.409124209225</v>
      </c>
      <c r="BE1450" s="28">
        <f t="shared" si="320"/>
        <v>-642.64477250495111</v>
      </c>
      <c r="BF1450" s="75">
        <f t="shared" si="321"/>
        <v>3.84724679724</v>
      </c>
      <c r="BG1450" s="75">
        <f t="shared" si="322"/>
        <v>12.74832</v>
      </c>
      <c r="BH1450" s="11">
        <f t="shared" si="338"/>
        <v>25730.365804273366</v>
      </c>
      <c r="BI1450" s="95">
        <f t="shared" si="339"/>
        <v>5</v>
      </c>
      <c r="BJ1450" t="b">
        <f t="shared" si="340"/>
        <v>0</v>
      </c>
      <c r="BK1450" s="43">
        <v>-10481.635728567213</v>
      </c>
      <c r="BL1450" s="37">
        <f t="shared" si="323"/>
        <v>9838.9909560622618</v>
      </c>
    </row>
    <row r="1451" spans="1:64" x14ac:dyDescent="0.35">
      <c r="A1451" s="3">
        <v>15000</v>
      </c>
      <c r="D1451" s="6">
        <v>135</v>
      </c>
      <c r="E1451" s="6"/>
      <c r="F1451" s="6">
        <f t="shared" si="296"/>
        <v>225</v>
      </c>
      <c r="G1451" s="7">
        <v>6</v>
      </c>
      <c r="H1451" s="79" cm="1">
        <f t="array" ref="H1451">INDEX(Archetypes!$F$8:$F$16,$G1451)</f>
        <v>239.1</v>
      </c>
      <c r="I1451" s="7">
        <f t="shared" si="297"/>
        <v>1</v>
      </c>
      <c r="J1451" s="27" cm="1">
        <f t="array" ref="J1451">INDEX(Archetypes!$G$8:$H$16,$G1451,($H$2+1))+$N$2</f>
        <v>18581</v>
      </c>
      <c r="K1451" s="41" cm="1">
        <f t="array" ref="K1451">INDEX(Archetypes!$J$8:$J$16,$G1451)</f>
        <v>3.327</v>
      </c>
      <c r="L1451" s="24" cm="1">
        <f t="array" ref="L1451">INDEX(Archetypes!$I$8:$I$16,$G1451)</f>
        <v>72.380645161290317</v>
      </c>
      <c r="M1451" s="41">
        <f t="shared" si="324"/>
        <v>40.576999999999998</v>
      </c>
      <c r="N1451" s="84">
        <f t="shared" si="298"/>
        <v>0.5606056689544523</v>
      </c>
      <c r="O1451" s="41">
        <f t="shared" si="299"/>
        <v>40.576999999999998</v>
      </c>
      <c r="P1451" s="64">
        <f t="shared" si="337"/>
        <v>5.7967142857142857</v>
      </c>
      <c r="Q1451" s="80">
        <f t="shared" si="325"/>
        <v>5.7967142857142857</v>
      </c>
      <c r="R1451" s="80">
        <f t="shared" si="326"/>
        <v>0</v>
      </c>
      <c r="S1451" s="64">
        <f t="shared" si="327"/>
        <v>40.576999999999998</v>
      </c>
      <c r="T1451" s="64">
        <f t="shared" si="300"/>
        <v>0</v>
      </c>
      <c r="U1451" s="64">
        <f t="shared" si="328"/>
        <v>0</v>
      </c>
      <c r="V1451" s="80">
        <f t="shared" si="329"/>
        <v>1</v>
      </c>
      <c r="W1451" s="80">
        <f t="shared" si="330"/>
        <v>0</v>
      </c>
      <c r="X1451" s="80">
        <f t="shared" si="331"/>
        <v>0</v>
      </c>
      <c r="Y1451" s="4">
        <f t="shared" si="301"/>
        <v>13.01</v>
      </c>
      <c r="Z1451" s="4">
        <f t="shared" si="302"/>
        <v>3.910429816651638</v>
      </c>
      <c r="AA1451" s="64">
        <f t="shared" si="332"/>
        <v>4508.5659999999998</v>
      </c>
      <c r="AB1451" s="81">
        <f t="shared" si="333"/>
        <v>586.56443660000002</v>
      </c>
      <c r="AC1451">
        <f t="shared" si="334"/>
        <v>1.0000000612000037</v>
      </c>
      <c r="AD1451" s="49">
        <f t="shared" si="303"/>
        <v>2346.2577464000001</v>
      </c>
      <c r="AE1451" s="3">
        <f t="shared" si="304"/>
        <v>60000</v>
      </c>
      <c r="AF1451" s="3">
        <f t="shared" si="305"/>
        <v>100000</v>
      </c>
      <c r="AG1451" s="2">
        <f t="shared" si="306"/>
        <v>0</v>
      </c>
      <c r="AH1451" s="49">
        <f t="shared" si="307"/>
        <v>0</v>
      </c>
      <c r="AI1451" s="49">
        <f t="shared" si="308"/>
        <v>3609.7315132376475</v>
      </c>
      <c r="AJ1451" s="27" cm="1">
        <f t="array" ref="AJ1451">INDEX(Archetypes!Q$8:Q$16,$G1451)</f>
        <v>1022</v>
      </c>
      <c r="AK1451" s="27" cm="1">
        <f t="array" ref="AK1451">INDEX(Archetypes!R$8:R$16,$G1451)</f>
        <v>1039</v>
      </c>
      <c r="AL1451" s="27" cm="1">
        <f t="array" ref="AL1451">INDEX(Archetypes!S$8:S$16,$G1451)</f>
        <v>1139</v>
      </c>
      <c r="AM1451" s="5">
        <f t="shared" si="335"/>
        <v>1039</v>
      </c>
      <c r="AN1451" s="5">
        <f t="shared" si="309"/>
        <v>4156</v>
      </c>
      <c r="AO1451" s="49">
        <f t="shared" si="310"/>
        <v>28692.989259637645</v>
      </c>
      <c r="AP1451" s="61" cm="1">
        <f t="array" ref="AP1451">INDEX(Archetypes!$K$8:$N$16,$G1451,$I$2+1+2*$H$2)</f>
        <v>14065</v>
      </c>
      <c r="AQ1451" s="41" cm="1">
        <f t="array" ref="AQ1451">INDEX(Archetypes!$O$8:$P$16,$G1451,$AB$2)</f>
        <v>50</v>
      </c>
      <c r="AR1451" s="4">
        <f t="shared" si="311"/>
        <v>12.348800000000001</v>
      </c>
      <c r="AS1451" s="5">
        <f t="shared" si="312"/>
        <v>1852.32</v>
      </c>
      <c r="AT1451" s="8">
        <f t="shared" si="313"/>
        <v>1362</v>
      </c>
      <c r="AU1451">
        <f t="shared" si="314"/>
        <v>1.0000000000000002</v>
      </c>
      <c r="AV1451" s="49">
        <f t="shared" si="315"/>
        <v>7409.28</v>
      </c>
      <c r="AW1451" s="49">
        <f t="shared" si="316"/>
        <v>0</v>
      </c>
      <c r="AX1451" s="61">
        <f t="shared" si="317"/>
        <v>2732.408036902616</v>
      </c>
      <c r="AY1451" s="27" cm="1">
        <f t="array" ref="AY1451">INDEX(Archetypes!T$8:T$16,$G1451)</f>
        <v>1012</v>
      </c>
      <c r="AZ1451" s="27" cm="1">
        <f t="array" ref="AZ1451">INDEX(Archetypes!U$8:U$16,$G1451)</f>
        <v>1497</v>
      </c>
      <c r="BA1451" s="27" cm="1">
        <f t="array" ref="BA1451">INDEX(Archetypes!V$8:V$16,$G1451)</f>
        <v>1668</v>
      </c>
      <c r="BB1451" s="5">
        <f t="shared" si="336"/>
        <v>1497</v>
      </c>
      <c r="BC1451" s="5">
        <f t="shared" si="318"/>
        <v>5988</v>
      </c>
      <c r="BD1451" s="60">
        <f t="shared" si="319"/>
        <v>30194.688036902615</v>
      </c>
      <c r="BE1451" s="28">
        <f t="shared" si="320"/>
        <v>1501.69877726497</v>
      </c>
      <c r="BF1451" s="75">
        <f t="shared" si="321"/>
        <v>3.6957617215199998</v>
      </c>
      <c r="BG1451" s="75">
        <f t="shared" si="322"/>
        <v>12.74832</v>
      </c>
      <c r="BH1451" s="11">
        <f t="shared" si="338"/>
        <v>28692.989259637645</v>
      </c>
      <c r="BI1451" s="95">
        <f t="shared" si="339"/>
        <v>6</v>
      </c>
      <c r="BJ1451" t="b">
        <f t="shared" si="340"/>
        <v>1</v>
      </c>
      <c r="BK1451" s="43">
        <v>-2845.5966353695258</v>
      </c>
      <c r="BL1451" s="37">
        <f t="shared" si="323"/>
        <v>4347.2954126344957</v>
      </c>
    </row>
    <row r="1452" spans="1:64" x14ac:dyDescent="0.35">
      <c r="A1452" s="3">
        <v>15000</v>
      </c>
      <c r="D1452" s="6">
        <v>135</v>
      </c>
      <c r="E1452" s="6"/>
      <c r="F1452" s="6">
        <f t="shared" si="296"/>
        <v>225</v>
      </c>
      <c r="G1452" s="7">
        <v>7</v>
      </c>
      <c r="H1452" s="79" cm="1">
        <f t="array" ref="H1452">INDEX(Archetypes!$F$8:$F$16,$G1452)</f>
        <v>262.60000000000002</v>
      </c>
      <c r="I1452" s="7">
        <f t="shared" si="297"/>
        <v>1</v>
      </c>
      <c r="J1452" s="27" cm="1">
        <f t="array" ref="J1452">INDEX(Archetypes!$G$8:$H$16,$G1452,($H$2+1))+$N$2</f>
        <v>22881</v>
      </c>
      <c r="K1452" s="41" cm="1">
        <f t="array" ref="K1452">INDEX(Archetypes!$J$8:$J$16,$G1452)</f>
        <v>3.2349999999999999</v>
      </c>
      <c r="L1452" s="24" cm="1">
        <f t="array" ref="L1452">INDEX(Archetypes!$I$8:$I$16,$G1452)</f>
        <v>81.644444444444446</v>
      </c>
      <c r="M1452" s="41">
        <f t="shared" si="324"/>
        <v>41.731000000000002</v>
      </c>
      <c r="N1452" s="84">
        <f t="shared" si="298"/>
        <v>0.51113091997822535</v>
      </c>
      <c r="O1452" s="41">
        <f t="shared" si="299"/>
        <v>41.731000000000002</v>
      </c>
      <c r="P1452" s="64">
        <f t="shared" si="337"/>
        <v>5.9615714285714292</v>
      </c>
      <c r="Q1452" s="80">
        <f t="shared" si="325"/>
        <v>5.9615714285714292</v>
      </c>
      <c r="R1452" s="80">
        <f t="shared" si="326"/>
        <v>0</v>
      </c>
      <c r="S1452" s="64">
        <f t="shared" si="327"/>
        <v>41.731000000000002</v>
      </c>
      <c r="T1452" s="64">
        <f t="shared" si="300"/>
        <v>0</v>
      </c>
      <c r="U1452" s="64">
        <f t="shared" si="328"/>
        <v>0</v>
      </c>
      <c r="V1452" s="80">
        <f t="shared" si="329"/>
        <v>1</v>
      </c>
      <c r="W1452" s="80">
        <f t="shared" si="330"/>
        <v>0</v>
      </c>
      <c r="X1452" s="80">
        <f t="shared" si="331"/>
        <v>0</v>
      </c>
      <c r="Y1452" s="4">
        <f t="shared" si="301"/>
        <v>13.01</v>
      </c>
      <c r="Z1452" s="4">
        <f t="shared" si="302"/>
        <v>4.0216383307573418</v>
      </c>
      <c r="AA1452" s="64">
        <f t="shared" si="332"/>
        <v>4636.7849999999999</v>
      </c>
      <c r="AB1452" s="81">
        <f t="shared" si="333"/>
        <v>603.24572849999993</v>
      </c>
      <c r="AC1452">
        <f t="shared" si="334"/>
        <v>1.0000000350000016</v>
      </c>
      <c r="AD1452" s="49">
        <f t="shared" si="303"/>
        <v>2412.9829139999997</v>
      </c>
      <c r="AE1452" s="3">
        <f t="shared" si="304"/>
        <v>60000</v>
      </c>
      <c r="AF1452" s="3">
        <f t="shared" si="305"/>
        <v>100000</v>
      </c>
      <c r="AG1452" s="2">
        <f t="shared" si="306"/>
        <v>0</v>
      </c>
      <c r="AH1452" s="49">
        <f t="shared" si="307"/>
        <v>0</v>
      </c>
      <c r="AI1452" s="49">
        <f t="shared" si="308"/>
        <v>4445.0926620951841</v>
      </c>
      <c r="AJ1452" s="27" cm="1">
        <f t="array" ref="AJ1452">INDEX(Archetypes!Q$8:Q$16,$G1452)</f>
        <v>1022</v>
      </c>
      <c r="AK1452" s="27" cm="1">
        <f t="array" ref="AK1452">INDEX(Archetypes!R$8:R$16,$G1452)</f>
        <v>1039</v>
      </c>
      <c r="AL1452" s="27" cm="1">
        <f t="array" ref="AL1452">INDEX(Archetypes!S$8:S$16,$G1452)</f>
        <v>1139</v>
      </c>
      <c r="AM1452" s="5">
        <f t="shared" si="335"/>
        <v>1039</v>
      </c>
      <c r="AN1452" s="5">
        <f t="shared" si="309"/>
        <v>4156</v>
      </c>
      <c r="AO1452" s="49">
        <f t="shared" si="310"/>
        <v>33895.075576095187</v>
      </c>
      <c r="AP1452" s="61" cm="1">
        <f t="array" ref="AP1452">INDEX(Archetypes!$K$8:$N$16,$G1452,$I$2+1+2*$H$2)</f>
        <v>17505</v>
      </c>
      <c r="AQ1452" s="41" cm="1">
        <f t="array" ref="AQ1452">INDEX(Archetypes!$O$8:$P$16,$G1452,$AB$2)</f>
        <v>50</v>
      </c>
      <c r="AR1452" s="4">
        <f t="shared" si="311"/>
        <v>12.348800000000001</v>
      </c>
      <c r="AS1452" s="5">
        <f t="shared" si="312"/>
        <v>1852.32</v>
      </c>
      <c r="AT1452" s="8">
        <f t="shared" si="313"/>
        <v>1362</v>
      </c>
      <c r="AU1452">
        <f t="shared" si="314"/>
        <v>1.0000000000000002</v>
      </c>
      <c r="AV1452" s="49">
        <f t="shared" si="315"/>
        <v>7409.28</v>
      </c>
      <c r="AW1452" s="49">
        <f t="shared" si="316"/>
        <v>0</v>
      </c>
      <c r="AX1452" s="61">
        <f t="shared" si="317"/>
        <v>3400.6969559886452</v>
      </c>
      <c r="AY1452" s="27" cm="1">
        <f t="array" ref="AY1452">INDEX(Archetypes!T$8:T$16,$G1452)</f>
        <v>1012</v>
      </c>
      <c r="AZ1452" s="27" cm="1">
        <f t="array" ref="AZ1452">INDEX(Archetypes!U$8:U$16,$G1452)</f>
        <v>1497</v>
      </c>
      <c r="BA1452" s="27" cm="1">
        <f t="array" ref="BA1452">INDEX(Archetypes!V$8:V$16,$G1452)</f>
        <v>1668</v>
      </c>
      <c r="BB1452" s="5">
        <f t="shared" si="336"/>
        <v>1497</v>
      </c>
      <c r="BC1452" s="5">
        <f t="shared" si="318"/>
        <v>5988</v>
      </c>
      <c r="BD1452" s="60">
        <f t="shared" si="319"/>
        <v>34302.976955988648</v>
      </c>
      <c r="BE1452" s="28">
        <f t="shared" si="320"/>
        <v>407.90137989346113</v>
      </c>
      <c r="BF1452" s="75">
        <f t="shared" si="321"/>
        <v>3.8008654001999997</v>
      </c>
      <c r="BG1452" s="75">
        <f t="shared" si="322"/>
        <v>12.74832</v>
      </c>
      <c r="BH1452" s="11">
        <f t="shared" si="338"/>
        <v>28692.989259637645</v>
      </c>
      <c r="BI1452" s="95">
        <f t="shared" si="339"/>
        <v>6</v>
      </c>
      <c r="BJ1452" t="b">
        <f t="shared" si="340"/>
        <v>0</v>
      </c>
      <c r="BK1452" s="43">
        <v>-6714.5542386259913</v>
      </c>
      <c r="BL1452" s="37">
        <f t="shared" si="323"/>
        <v>7122.4556185194524</v>
      </c>
    </row>
    <row r="1453" spans="1:64" x14ac:dyDescent="0.35">
      <c r="A1453" s="3">
        <v>15000</v>
      </c>
      <c r="D1453" s="6">
        <v>135</v>
      </c>
      <c r="E1453" s="6"/>
      <c r="F1453" s="6">
        <f t="shared" si="296"/>
        <v>225</v>
      </c>
      <c r="G1453" s="7">
        <v>8</v>
      </c>
      <c r="H1453" s="79" cm="1">
        <f t="array" ref="H1453">INDEX(Archetypes!$F$8:$F$16,$G1453)</f>
        <v>285.8</v>
      </c>
      <c r="I1453" s="7">
        <f t="shared" si="297"/>
        <v>1</v>
      </c>
      <c r="J1453" s="27" cm="1">
        <f t="array" ref="J1453">INDEX(Archetypes!$G$8:$H$16,$G1453,($H$2+1))+$N$2</f>
        <v>26124</v>
      </c>
      <c r="K1453" s="41" cm="1">
        <f t="array" ref="K1453">INDEX(Archetypes!$J$8:$J$16,$G1453)</f>
        <v>3.2210000000000001</v>
      </c>
      <c r="L1453" s="24" cm="1">
        <f t="array" ref="L1453">INDEX(Archetypes!$I$8:$I$16,$G1453)</f>
        <v>90.076000000000008</v>
      </c>
      <c r="M1453" s="41">
        <f t="shared" si="324"/>
        <v>41.911999999999999</v>
      </c>
      <c r="N1453" s="84">
        <f t="shared" si="298"/>
        <v>0.46529597229006614</v>
      </c>
      <c r="O1453" s="41">
        <f t="shared" si="299"/>
        <v>41.911999999999999</v>
      </c>
      <c r="P1453" s="64">
        <f t="shared" si="337"/>
        <v>5.9874285714285715</v>
      </c>
      <c r="Q1453" s="80">
        <f t="shared" si="325"/>
        <v>5.9874285714285715</v>
      </c>
      <c r="R1453" s="80">
        <f t="shared" si="326"/>
        <v>0</v>
      </c>
      <c r="S1453" s="64">
        <f t="shared" si="327"/>
        <v>41.911999999999999</v>
      </c>
      <c r="T1453" s="64">
        <f t="shared" si="300"/>
        <v>0</v>
      </c>
      <c r="U1453" s="64">
        <f t="shared" si="328"/>
        <v>0</v>
      </c>
      <c r="V1453" s="80">
        <f t="shared" si="329"/>
        <v>1</v>
      </c>
      <c r="W1453" s="80">
        <f t="shared" si="330"/>
        <v>0</v>
      </c>
      <c r="X1453" s="80">
        <f t="shared" si="331"/>
        <v>0</v>
      </c>
      <c r="Y1453" s="4">
        <f t="shared" si="301"/>
        <v>13.01</v>
      </c>
      <c r="Z1453" s="4">
        <f t="shared" si="302"/>
        <v>4.0391182862465067</v>
      </c>
      <c r="AA1453" s="64">
        <f t="shared" si="332"/>
        <v>4656.9390000000003</v>
      </c>
      <c r="AB1453" s="81">
        <f t="shared" si="333"/>
        <v>605.86776390000011</v>
      </c>
      <c r="AC1453">
        <f t="shared" si="334"/>
        <v>0.99999996540000091</v>
      </c>
      <c r="AD1453" s="49">
        <f t="shared" si="303"/>
        <v>2423.4710556000005</v>
      </c>
      <c r="AE1453" s="3">
        <f t="shared" si="304"/>
        <v>60000</v>
      </c>
      <c r="AF1453" s="3">
        <f t="shared" si="305"/>
        <v>100000</v>
      </c>
      <c r="AG1453" s="2">
        <f t="shared" si="306"/>
        <v>0</v>
      </c>
      <c r="AH1453" s="49">
        <f t="shared" si="307"/>
        <v>0</v>
      </c>
      <c r="AI1453" s="49">
        <f t="shared" si="308"/>
        <v>5075.110384361461</v>
      </c>
      <c r="AJ1453" s="27" cm="1">
        <f t="array" ref="AJ1453">INDEX(Archetypes!Q$8:Q$16,$G1453)</f>
        <v>1022</v>
      </c>
      <c r="AK1453" s="27" cm="1">
        <f t="array" ref="AK1453">INDEX(Archetypes!R$8:R$16,$G1453)</f>
        <v>1039</v>
      </c>
      <c r="AL1453" s="27" cm="1">
        <f t="array" ref="AL1453">INDEX(Archetypes!S$8:S$16,$G1453)</f>
        <v>1139</v>
      </c>
      <c r="AM1453" s="5">
        <f t="shared" si="335"/>
        <v>1039</v>
      </c>
      <c r="AN1453" s="5">
        <f t="shared" si="309"/>
        <v>4156</v>
      </c>
      <c r="AO1453" s="49">
        <f t="shared" si="310"/>
        <v>37778.581439961461</v>
      </c>
      <c r="AP1453" s="61" cm="1">
        <f t="array" ref="AP1453">INDEX(Archetypes!$K$8:$N$16,$G1453,$I$2+1+2*$H$2)</f>
        <v>20099</v>
      </c>
      <c r="AQ1453" s="41" cm="1">
        <f t="array" ref="AQ1453">INDEX(Archetypes!$O$8:$P$16,$G1453,$AB$2)</f>
        <v>50</v>
      </c>
      <c r="AR1453" s="4">
        <f t="shared" si="311"/>
        <v>12.348800000000001</v>
      </c>
      <c r="AS1453" s="5">
        <f t="shared" si="312"/>
        <v>1852.32</v>
      </c>
      <c r="AT1453" s="8">
        <f t="shared" si="313"/>
        <v>1362</v>
      </c>
      <c r="AU1453">
        <f t="shared" si="314"/>
        <v>1.0000000000000002</v>
      </c>
      <c r="AV1453" s="49">
        <f t="shared" si="315"/>
        <v>7409.28</v>
      </c>
      <c r="AW1453" s="49">
        <f t="shared" si="316"/>
        <v>0</v>
      </c>
      <c r="AX1453" s="61">
        <f t="shared" si="317"/>
        <v>3904.6334257878193</v>
      </c>
      <c r="AY1453" s="27" cm="1">
        <f t="array" ref="AY1453">INDEX(Archetypes!T$8:T$16,$G1453)</f>
        <v>1012</v>
      </c>
      <c r="AZ1453" s="27" cm="1">
        <f t="array" ref="AZ1453">INDEX(Archetypes!U$8:U$16,$G1453)</f>
        <v>1497</v>
      </c>
      <c r="BA1453" s="27" cm="1">
        <f t="array" ref="BA1453">INDEX(Archetypes!V$8:V$16,$G1453)</f>
        <v>1668</v>
      </c>
      <c r="BB1453" s="5">
        <f t="shared" si="336"/>
        <v>1497</v>
      </c>
      <c r="BC1453" s="5">
        <f t="shared" si="318"/>
        <v>5988</v>
      </c>
      <c r="BD1453" s="60">
        <f t="shared" si="319"/>
        <v>37400.913425787818</v>
      </c>
      <c r="BE1453" s="28">
        <f t="shared" si="320"/>
        <v>-377.66801417364331</v>
      </c>
      <c r="BF1453" s="75">
        <f t="shared" si="321"/>
        <v>3.8173860370800003</v>
      </c>
      <c r="BG1453" s="75">
        <f t="shared" si="322"/>
        <v>12.74832</v>
      </c>
      <c r="BH1453" s="11">
        <f t="shared" si="338"/>
        <v>28692.989259637645</v>
      </c>
      <c r="BI1453" s="95">
        <f t="shared" si="339"/>
        <v>6</v>
      </c>
      <c r="BJ1453" t="b">
        <f t="shared" si="340"/>
        <v>0</v>
      </c>
      <c r="BK1453" s="43">
        <v>-9551.8434968652728</v>
      </c>
      <c r="BL1453" s="37">
        <f t="shared" si="323"/>
        <v>9174.1754826916294</v>
      </c>
    </row>
    <row r="1454" spans="1:64" x14ac:dyDescent="0.35">
      <c r="A1454" s="3">
        <v>15000</v>
      </c>
      <c r="D1454" s="6">
        <v>135</v>
      </c>
      <c r="E1454" s="6"/>
      <c r="F1454" s="6">
        <f t="shared" si="296"/>
        <v>225</v>
      </c>
      <c r="G1454" s="7">
        <v>9</v>
      </c>
      <c r="H1454" s="79" cm="1">
        <f t="array" ref="H1454">INDEX(Archetypes!$F$8:$F$16,$G1454)</f>
        <v>312.60000000000002</v>
      </c>
      <c r="I1454" s="7">
        <f t="shared" si="297"/>
        <v>1</v>
      </c>
      <c r="J1454" s="27" cm="1">
        <f t="array" ref="J1454">INDEX(Archetypes!$G$8:$H$16,$G1454,($H$2+1))+$N$2</f>
        <v>27151</v>
      </c>
      <c r="K1454" s="41" cm="1">
        <f t="array" ref="K1454">INDEX(Archetypes!$J$8:$J$16,$G1454)</f>
        <v>3.1960000000000002</v>
      </c>
      <c r="L1454" s="24" cm="1">
        <f t="array" ref="L1454">INDEX(Archetypes!$I$8:$I$16,$G1454)</f>
        <v>98.868750000000006</v>
      </c>
      <c r="M1454" s="41">
        <f t="shared" si="324"/>
        <v>42.24</v>
      </c>
      <c r="N1454" s="84">
        <f t="shared" si="298"/>
        <v>0.42723307415133699</v>
      </c>
      <c r="O1454" s="41">
        <f t="shared" si="299"/>
        <v>42.24</v>
      </c>
      <c r="P1454" s="64">
        <f t="shared" si="337"/>
        <v>6.0342857142857147</v>
      </c>
      <c r="Q1454" s="80">
        <f t="shared" si="325"/>
        <v>6.0342857142857147</v>
      </c>
      <c r="R1454" s="80">
        <f t="shared" si="326"/>
        <v>0</v>
      </c>
      <c r="S1454" s="64">
        <f t="shared" si="327"/>
        <v>42.24</v>
      </c>
      <c r="T1454" s="64">
        <f t="shared" si="300"/>
        <v>0</v>
      </c>
      <c r="U1454" s="64">
        <f t="shared" si="328"/>
        <v>0</v>
      </c>
      <c r="V1454" s="80">
        <f t="shared" si="329"/>
        <v>1</v>
      </c>
      <c r="W1454" s="80">
        <f t="shared" si="330"/>
        <v>0</v>
      </c>
      <c r="X1454" s="80">
        <f t="shared" si="331"/>
        <v>0</v>
      </c>
      <c r="Y1454" s="4">
        <f t="shared" si="301"/>
        <v>13.01</v>
      </c>
      <c r="Z1454" s="4">
        <f t="shared" si="302"/>
        <v>4.0707133917396741</v>
      </c>
      <c r="AA1454" s="64">
        <f t="shared" si="332"/>
        <v>4693.3670000000002</v>
      </c>
      <c r="AB1454" s="81">
        <f t="shared" si="333"/>
        <v>610.60704669999996</v>
      </c>
      <c r="AC1454">
        <f t="shared" si="334"/>
        <v>0.99999993786667041</v>
      </c>
      <c r="AD1454" s="49">
        <f t="shared" si="303"/>
        <v>2442.4281867999998</v>
      </c>
      <c r="AE1454" s="3">
        <f t="shared" si="304"/>
        <v>60000</v>
      </c>
      <c r="AF1454" s="3">
        <f t="shared" si="305"/>
        <v>100000</v>
      </c>
      <c r="AG1454" s="2">
        <f t="shared" si="306"/>
        <v>0</v>
      </c>
      <c r="AH1454" s="49">
        <f t="shared" si="307"/>
        <v>0</v>
      </c>
      <c r="AI1454" s="49">
        <f t="shared" si="308"/>
        <v>5274.6257099141794</v>
      </c>
      <c r="AJ1454" s="27" cm="1">
        <f t="array" ref="AJ1454">INDEX(Archetypes!Q$8:Q$16,$G1454)</f>
        <v>1022</v>
      </c>
      <c r="AK1454" s="27" cm="1">
        <f t="array" ref="AK1454">INDEX(Archetypes!R$8:R$16,$G1454)</f>
        <v>1039</v>
      </c>
      <c r="AL1454" s="27" cm="1">
        <f t="array" ref="AL1454">INDEX(Archetypes!S$8:S$16,$G1454)</f>
        <v>1139</v>
      </c>
      <c r="AM1454" s="5">
        <f t="shared" si="335"/>
        <v>1039</v>
      </c>
      <c r="AN1454" s="5">
        <f t="shared" si="309"/>
        <v>4156</v>
      </c>
      <c r="AO1454" s="49">
        <f t="shared" si="310"/>
        <v>39024.053896714177</v>
      </c>
      <c r="AP1454" s="61" cm="1">
        <f t="array" ref="AP1454">INDEX(Archetypes!$K$8:$N$16,$G1454,$I$2+1+2*$H$2)</f>
        <v>20920</v>
      </c>
      <c r="AQ1454" s="41" cm="1">
        <f t="array" ref="AQ1454">INDEX(Archetypes!$O$8:$P$16,$G1454,$AB$2)</f>
        <v>50</v>
      </c>
      <c r="AR1454" s="4">
        <f t="shared" si="311"/>
        <v>12.348800000000001</v>
      </c>
      <c r="AS1454" s="5">
        <f t="shared" si="312"/>
        <v>1852.32</v>
      </c>
      <c r="AT1454" s="8">
        <f t="shared" si="313"/>
        <v>1362</v>
      </c>
      <c r="AU1454">
        <f t="shared" si="314"/>
        <v>1.0000000000000002</v>
      </c>
      <c r="AV1454" s="49">
        <f t="shared" si="315"/>
        <v>7409.28</v>
      </c>
      <c r="AW1454" s="49">
        <f t="shared" si="316"/>
        <v>0</v>
      </c>
      <c r="AX1454" s="61">
        <f t="shared" si="317"/>
        <v>4064.1291242092234</v>
      </c>
      <c r="AY1454" s="27" cm="1">
        <f t="array" ref="AY1454">INDEX(Archetypes!T$8:T$16,$G1454)</f>
        <v>1012</v>
      </c>
      <c r="AZ1454" s="27" cm="1">
        <f t="array" ref="AZ1454">INDEX(Archetypes!U$8:U$16,$G1454)</f>
        <v>1497</v>
      </c>
      <c r="BA1454" s="27" cm="1">
        <f t="array" ref="BA1454">INDEX(Archetypes!V$8:V$16,$G1454)</f>
        <v>1668</v>
      </c>
      <c r="BB1454" s="5">
        <f t="shared" si="336"/>
        <v>1497</v>
      </c>
      <c r="BC1454" s="5">
        <f t="shared" si="318"/>
        <v>5988</v>
      </c>
      <c r="BD1454" s="60">
        <f t="shared" si="319"/>
        <v>38381.409124209225</v>
      </c>
      <c r="BE1454" s="28">
        <f t="shared" si="320"/>
        <v>-642.64477250495111</v>
      </c>
      <c r="BF1454" s="75">
        <f t="shared" si="321"/>
        <v>3.84724679724</v>
      </c>
      <c r="BG1454" s="75">
        <f t="shared" si="322"/>
        <v>12.74832</v>
      </c>
      <c r="BH1454" s="11">
        <f t="shared" si="338"/>
        <v>28692.989259637645</v>
      </c>
      <c r="BI1454" s="95">
        <f t="shared" si="339"/>
        <v>6</v>
      </c>
      <c r="BJ1454" t="b">
        <f t="shared" si="340"/>
        <v>0</v>
      </c>
      <c r="BK1454" s="43">
        <v>-10481.635728567213</v>
      </c>
      <c r="BL1454" s="37">
        <f t="shared" si="323"/>
        <v>9838.9909560622618</v>
      </c>
    </row>
    <row r="1455" spans="1:64" x14ac:dyDescent="0.35">
      <c r="A1455" s="3">
        <v>15000</v>
      </c>
      <c r="D1455" s="6">
        <v>150</v>
      </c>
      <c r="E1455" s="6"/>
      <c r="F1455" s="6">
        <f t="shared" si="296"/>
        <v>250</v>
      </c>
      <c r="G1455" s="7">
        <v>7</v>
      </c>
      <c r="H1455" s="79" cm="1">
        <f t="array" ref="H1455">INDEX(Archetypes!$F$8:$F$16,$G1455)</f>
        <v>262.60000000000002</v>
      </c>
      <c r="I1455" s="7">
        <f t="shared" si="297"/>
        <v>1</v>
      </c>
      <c r="J1455" s="27" cm="1">
        <f t="array" ref="J1455">INDEX(Archetypes!$G$8:$H$16,$G1455,($H$2+1))+$N$2</f>
        <v>22881</v>
      </c>
      <c r="K1455" s="41" cm="1">
        <f t="array" ref="K1455">INDEX(Archetypes!$J$8:$J$16,$G1455)</f>
        <v>3.2349999999999999</v>
      </c>
      <c r="L1455" s="24" cm="1">
        <f t="array" ref="L1455">INDEX(Archetypes!$I$8:$I$16,$G1455)</f>
        <v>81.644444444444446</v>
      </c>
      <c r="M1455" s="41">
        <f t="shared" si="324"/>
        <v>46.368000000000002</v>
      </c>
      <c r="N1455" s="84">
        <f t="shared" si="298"/>
        <v>0.56792596624931957</v>
      </c>
      <c r="O1455" s="41">
        <f t="shared" si="299"/>
        <v>46.368000000000002</v>
      </c>
      <c r="P1455" s="64">
        <f t="shared" si="337"/>
        <v>6.6240000000000006</v>
      </c>
      <c r="Q1455" s="80">
        <f t="shared" si="325"/>
        <v>6.6240000000000006</v>
      </c>
      <c r="R1455" s="80">
        <f t="shared" si="326"/>
        <v>0</v>
      </c>
      <c r="S1455" s="64">
        <f t="shared" si="327"/>
        <v>46.368000000000002</v>
      </c>
      <c r="T1455" s="64">
        <f t="shared" si="300"/>
        <v>0</v>
      </c>
      <c r="U1455" s="64">
        <f t="shared" si="328"/>
        <v>0</v>
      </c>
      <c r="V1455" s="80">
        <f t="shared" si="329"/>
        <v>1</v>
      </c>
      <c r="W1455" s="80">
        <f t="shared" si="330"/>
        <v>0</v>
      </c>
      <c r="X1455" s="80">
        <f t="shared" si="331"/>
        <v>0</v>
      </c>
      <c r="Y1455" s="4">
        <f t="shared" si="301"/>
        <v>13.01</v>
      </c>
      <c r="Z1455" s="4">
        <f t="shared" si="302"/>
        <v>4.0216383307573418</v>
      </c>
      <c r="AA1455" s="64">
        <f t="shared" si="332"/>
        <v>4636.7849999999999</v>
      </c>
      <c r="AB1455" s="81">
        <f t="shared" si="333"/>
        <v>603.24572849999993</v>
      </c>
      <c r="AC1455">
        <f t="shared" si="334"/>
        <v>1.0000000350000016</v>
      </c>
      <c r="AD1455" s="49">
        <f t="shared" si="303"/>
        <v>2412.9829139999997</v>
      </c>
      <c r="AE1455" s="3">
        <f t="shared" si="304"/>
        <v>60000</v>
      </c>
      <c r="AF1455" s="3">
        <f t="shared" si="305"/>
        <v>100000</v>
      </c>
      <c r="AG1455" s="2">
        <f t="shared" si="306"/>
        <v>0</v>
      </c>
      <c r="AH1455" s="49">
        <f t="shared" si="307"/>
        <v>0</v>
      </c>
      <c r="AI1455" s="49">
        <f t="shared" si="308"/>
        <v>4445.0926620951841</v>
      </c>
      <c r="AJ1455" s="27" cm="1">
        <f t="array" ref="AJ1455">INDEX(Archetypes!Q$8:Q$16,$G1455)</f>
        <v>1022</v>
      </c>
      <c r="AK1455" s="27" cm="1">
        <f t="array" ref="AK1455">INDEX(Archetypes!R$8:R$16,$G1455)</f>
        <v>1039</v>
      </c>
      <c r="AL1455" s="27" cm="1">
        <f t="array" ref="AL1455">INDEX(Archetypes!S$8:S$16,$G1455)</f>
        <v>1139</v>
      </c>
      <c r="AM1455" s="5">
        <f t="shared" si="335"/>
        <v>1039</v>
      </c>
      <c r="AN1455" s="5">
        <f t="shared" si="309"/>
        <v>4156</v>
      </c>
      <c r="AO1455" s="49">
        <f t="shared" si="310"/>
        <v>33895.075576095187</v>
      </c>
      <c r="AP1455" s="61" cm="1">
        <f t="array" ref="AP1455">INDEX(Archetypes!$K$8:$N$16,$G1455,$I$2+1+2*$H$2)</f>
        <v>17505</v>
      </c>
      <c r="AQ1455" s="41" cm="1">
        <f t="array" ref="AQ1455">INDEX(Archetypes!$O$8:$P$16,$G1455,$AB$2)</f>
        <v>50</v>
      </c>
      <c r="AR1455" s="4">
        <f t="shared" si="311"/>
        <v>12.348800000000001</v>
      </c>
      <c r="AS1455" s="5">
        <f t="shared" si="312"/>
        <v>1852.32</v>
      </c>
      <c r="AT1455" s="8">
        <f t="shared" si="313"/>
        <v>1362</v>
      </c>
      <c r="AU1455">
        <f t="shared" si="314"/>
        <v>1.0000000000000002</v>
      </c>
      <c r="AV1455" s="49">
        <f t="shared" si="315"/>
        <v>7409.28</v>
      </c>
      <c r="AW1455" s="49">
        <f t="shared" si="316"/>
        <v>0</v>
      </c>
      <c r="AX1455" s="61">
        <f t="shared" si="317"/>
        <v>3400.6969559886452</v>
      </c>
      <c r="AY1455" s="27" cm="1">
        <f t="array" ref="AY1455">INDEX(Archetypes!T$8:T$16,$G1455)</f>
        <v>1012</v>
      </c>
      <c r="AZ1455" s="27" cm="1">
        <f t="array" ref="AZ1455">INDEX(Archetypes!U$8:U$16,$G1455)</f>
        <v>1497</v>
      </c>
      <c r="BA1455" s="27" cm="1">
        <f t="array" ref="BA1455">INDEX(Archetypes!V$8:V$16,$G1455)</f>
        <v>1668</v>
      </c>
      <c r="BB1455" s="5">
        <f t="shared" si="336"/>
        <v>1497</v>
      </c>
      <c r="BC1455" s="5">
        <f t="shared" si="318"/>
        <v>5988</v>
      </c>
      <c r="BD1455" s="60">
        <f t="shared" si="319"/>
        <v>34302.976955988648</v>
      </c>
      <c r="BE1455" s="28">
        <f t="shared" si="320"/>
        <v>407.90137989346113</v>
      </c>
      <c r="BF1455" s="75">
        <f t="shared" si="321"/>
        <v>3.8008654001999997</v>
      </c>
      <c r="BG1455" s="75">
        <f t="shared" si="322"/>
        <v>12.74832</v>
      </c>
      <c r="BH1455" s="11">
        <f t="shared" si="338"/>
        <v>33895.075576095187</v>
      </c>
      <c r="BI1455" s="95">
        <f t="shared" si="339"/>
        <v>7</v>
      </c>
      <c r="BJ1455" t="b">
        <f t="shared" si="340"/>
        <v>1</v>
      </c>
      <c r="BK1455" s="43">
        <v>-6714.5542386259913</v>
      </c>
      <c r="BL1455" s="37">
        <f t="shared" si="323"/>
        <v>7122.4556185194524</v>
      </c>
    </row>
    <row r="1456" spans="1:64" x14ac:dyDescent="0.35">
      <c r="A1456" s="3">
        <v>15000</v>
      </c>
      <c r="D1456" s="6">
        <v>150</v>
      </c>
      <c r="E1456" s="6"/>
      <c r="F1456" s="6">
        <f t="shared" si="296"/>
        <v>250</v>
      </c>
      <c r="G1456" s="7">
        <v>8</v>
      </c>
      <c r="H1456" s="79" cm="1">
        <f t="array" ref="H1456">INDEX(Archetypes!$F$8:$F$16,$G1456)</f>
        <v>285.8</v>
      </c>
      <c r="I1456" s="7">
        <f t="shared" si="297"/>
        <v>1</v>
      </c>
      <c r="J1456" s="27" cm="1">
        <f t="array" ref="J1456">INDEX(Archetypes!$G$8:$H$16,$G1456,($H$2+1))+$N$2</f>
        <v>26124</v>
      </c>
      <c r="K1456" s="41" cm="1">
        <f t="array" ref="K1456">INDEX(Archetypes!$J$8:$J$16,$G1456)</f>
        <v>3.2210000000000001</v>
      </c>
      <c r="L1456" s="24" cm="1">
        <f t="array" ref="L1456">INDEX(Archetypes!$I$8:$I$16,$G1456)</f>
        <v>90.076000000000008</v>
      </c>
      <c r="M1456" s="41">
        <f t="shared" si="324"/>
        <v>46.569000000000003</v>
      </c>
      <c r="N1456" s="84">
        <f t="shared" si="298"/>
        <v>0.51699675829299696</v>
      </c>
      <c r="O1456" s="41">
        <f t="shared" si="299"/>
        <v>46.569000000000003</v>
      </c>
      <c r="P1456" s="64">
        <f t="shared" si="337"/>
        <v>6.6527142857142865</v>
      </c>
      <c r="Q1456" s="80">
        <f t="shared" si="325"/>
        <v>6.6527142857142865</v>
      </c>
      <c r="R1456" s="80">
        <f t="shared" si="326"/>
        <v>0</v>
      </c>
      <c r="S1456" s="64">
        <f t="shared" si="327"/>
        <v>46.569000000000003</v>
      </c>
      <c r="T1456" s="64">
        <f t="shared" si="300"/>
        <v>0</v>
      </c>
      <c r="U1456" s="64">
        <f t="shared" si="328"/>
        <v>0</v>
      </c>
      <c r="V1456" s="80">
        <f t="shared" si="329"/>
        <v>1</v>
      </c>
      <c r="W1456" s="80">
        <f t="shared" si="330"/>
        <v>0</v>
      </c>
      <c r="X1456" s="80">
        <f t="shared" si="331"/>
        <v>0</v>
      </c>
      <c r="Y1456" s="4">
        <f t="shared" si="301"/>
        <v>13.01</v>
      </c>
      <c r="Z1456" s="4">
        <f t="shared" si="302"/>
        <v>4.0391182862465067</v>
      </c>
      <c r="AA1456" s="64">
        <f t="shared" si="332"/>
        <v>4656.9390000000003</v>
      </c>
      <c r="AB1456" s="81">
        <f t="shared" si="333"/>
        <v>605.86776390000011</v>
      </c>
      <c r="AC1456">
        <f t="shared" si="334"/>
        <v>0.99999996540000091</v>
      </c>
      <c r="AD1456" s="49">
        <f t="shared" si="303"/>
        <v>2423.4710556000005</v>
      </c>
      <c r="AE1456" s="3">
        <f t="shared" si="304"/>
        <v>60000</v>
      </c>
      <c r="AF1456" s="3">
        <f t="shared" si="305"/>
        <v>100000</v>
      </c>
      <c r="AG1456" s="2">
        <f t="shared" si="306"/>
        <v>0</v>
      </c>
      <c r="AH1456" s="49">
        <f t="shared" si="307"/>
        <v>0</v>
      </c>
      <c r="AI1456" s="49">
        <f t="shared" si="308"/>
        <v>5075.110384361461</v>
      </c>
      <c r="AJ1456" s="27" cm="1">
        <f t="array" ref="AJ1456">INDEX(Archetypes!Q$8:Q$16,$G1456)</f>
        <v>1022</v>
      </c>
      <c r="AK1456" s="27" cm="1">
        <f t="array" ref="AK1456">INDEX(Archetypes!R$8:R$16,$G1456)</f>
        <v>1039</v>
      </c>
      <c r="AL1456" s="27" cm="1">
        <f t="array" ref="AL1456">INDEX(Archetypes!S$8:S$16,$G1456)</f>
        <v>1139</v>
      </c>
      <c r="AM1456" s="5">
        <f t="shared" si="335"/>
        <v>1039</v>
      </c>
      <c r="AN1456" s="5">
        <f t="shared" si="309"/>
        <v>4156</v>
      </c>
      <c r="AO1456" s="49">
        <f t="shared" si="310"/>
        <v>37778.581439961461</v>
      </c>
      <c r="AP1456" s="61" cm="1">
        <f t="array" ref="AP1456">INDEX(Archetypes!$K$8:$N$16,$G1456,$I$2+1+2*$H$2)</f>
        <v>20099</v>
      </c>
      <c r="AQ1456" s="41" cm="1">
        <f t="array" ref="AQ1456">INDEX(Archetypes!$O$8:$P$16,$G1456,$AB$2)</f>
        <v>50</v>
      </c>
      <c r="AR1456" s="4">
        <f t="shared" si="311"/>
        <v>12.348800000000001</v>
      </c>
      <c r="AS1456" s="5">
        <f t="shared" si="312"/>
        <v>1852.32</v>
      </c>
      <c r="AT1456" s="8">
        <f t="shared" si="313"/>
        <v>1362</v>
      </c>
      <c r="AU1456">
        <f t="shared" si="314"/>
        <v>1.0000000000000002</v>
      </c>
      <c r="AV1456" s="49">
        <f t="shared" si="315"/>
        <v>7409.28</v>
      </c>
      <c r="AW1456" s="49">
        <f t="shared" si="316"/>
        <v>0</v>
      </c>
      <c r="AX1456" s="61">
        <f t="shared" si="317"/>
        <v>3904.6334257878193</v>
      </c>
      <c r="AY1456" s="27" cm="1">
        <f t="array" ref="AY1456">INDEX(Archetypes!T$8:T$16,$G1456)</f>
        <v>1012</v>
      </c>
      <c r="AZ1456" s="27" cm="1">
        <f t="array" ref="AZ1456">INDEX(Archetypes!U$8:U$16,$G1456)</f>
        <v>1497</v>
      </c>
      <c r="BA1456" s="27" cm="1">
        <f t="array" ref="BA1456">INDEX(Archetypes!V$8:V$16,$G1456)</f>
        <v>1668</v>
      </c>
      <c r="BB1456" s="5">
        <f t="shared" si="336"/>
        <v>1497</v>
      </c>
      <c r="BC1456" s="5">
        <f t="shared" si="318"/>
        <v>5988</v>
      </c>
      <c r="BD1456" s="60">
        <f t="shared" si="319"/>
        <v>37400.913425787818</v>
      </c>
      <c r="BE1456" s="28">
        <f t="shared" si="320"/>
        <v>-377.66801417364331</v>
      </c>
      <c r="BF1456" s="75">
        <f t="shared" si="321"/>
        <v>3.8173860370800003</v>
      </c>
      <c r="BG1456" s="75">
        <f t="shared" si="322"/>
        <v>12.74832</v>
      </c>
      <c r="BH1456" s="11">
        <f t="shared" si="338"/>
        <v>33895.075576095187</v>
      </c>
      <c r="BI1456" s="95">
        <f t="shared" si="339"/>
        <v>7</v>
      </c>
      <c r="BJ1456" t="b">
        <f t="shared" si="340"/>
        <v>0</v>
      </c>
      <c r="BK1456" s="43">
        <v>-9551.8434968652728</v>
      </c>
      <c r="BL1456" s="37">
        <f t="shared" si="323"/>
        <v>9174.1754826916294</v>
      </c>
    </row>
    <row r="1457" spans="1:64" x14ac:dyDescent="0.35">
      <c r="A1457" s="3">
        <v>15000</v>
      </c>
      <c r="D1457" s="6">
        <v>150</v>
      </c>
      <c r="E1457" s="6"/>
      <c r="F1457" s="6">
        <f t="shared" si="296"/>
        <v>250</v>
      </c>
      <c r="G1457" s="7">
        <v>9</v>
      </c>
      <c r="H1457" s="79" cm="1">
        <f t="array" ref="H1457">INDEX(Archetypes!$F$8:$F$16,$G1457)</f>
        <v>312.60000000000002</v>
      </c>
      <c r="I1457" s="7">
        <f t="shared" si="297"/>
        <v>1</v>
      </c>
      <c r="J1457" s="27" cm="1">
        <f t="array" ref="J1457">INDEX(Archetypes!$G$8:$H$16,$G1457,($H$2+1))+$N$2</f>
        <v>27151</v>
      </c>
      <c r="K1457" s="41" cm="1">
        <f t="array" ref="K1457">INDEX(Archetypes!$J$8:$J$16,$G1457)</f>
        <v>3.1960000000000002</v>
      </c>
      <c r="L1457" s="24" cm="1">
        <f t="array" ref="L1457">INDEX(Archetypes!$I$8:$I$16,$G1457)</f>
        <v>98.868750000000006</v>
      </c>
      <c r="M1457" s="41">
        <f t="shared" si="324"/>
        <v>46.933999999999997</v>
      </c>
      <c r="N1457" s="84">
        <f t="shared" si="298"/>
        <v>0.47471015866995381</v>
      </c>
      <c r="O1457" s="41">
        <f t="shared" si="299"/>
        <v>46.933999999999997</v>
      </c>
      <c r="P1457" s="64">
        <f t="shared" si="337"/>
        <v>6.7048571428571426</v>
      </c>
      <c r="Q1457" s="80">
        <f t="shared" si="325"/>
        <v>6.7048571428571426</v>
      </c>
      <c r="R1457" s="80">
        <f t="shared" si="326"/>
        <v>0</v>
      </c>
      <c r="S1457" s="64">
        <f t="shared" si="327"/>
        <v>46.933999999999997</v>
      </c>
      <c r="T1457" s="64">
        <f t="shared" si="300"/>
        <v>0</v>
      </c>
      <c r="U1457" s="64">
        <f t="shared" si="328"/>
        <v>0</v>
      </c>
      <c r="V1457" s="80">
        <f t="shared" si="329"/>
        <v>1</v>
      </c>
      <c r="W1457" s="80">
        <f t="shared" si="330"/>
        <v>0</v>
      </c>
      <c r="X1457" s="80">
        <f t="shared" si="331"/>
        <v>0</v>
      </c>
      <c r="Y1457" s="4">
        <f t="shared" si="301"/>
        <v>13.01</v>
      </c>
      <c r="Z1457" s="4">
        <f t="shared" si="302"/>
        <v>4.0707133917396741</v>
      </c>
      <c r="AA1457" s="64">
        <f t="shared" si="332"/>
        <v>4693.3670000000002</v>
      </c>
      <c r="AB1457" s="81">
        <f t="shared" si="333"/>
        <v>610.60704669999996</v>
      </c>
      <c r="AC1457">
        <f t="shared" si="334"/>
        <v>0.99999993786667041</v>
      </c>
      <c r="AD1457" s="49">
        <f t="shared" si="303"/>
        <v>2442.4281867999998</v>
      </c>
      <c r="AE1457" s="3">
        <f t="shared" si="304"/>
        <v>60000</v>
      </c>
      <c r="AF1457" s="3">
        <f t="shared" si="305"/>
        <v>100000</v>
      </c>
      <c r="AG1457" s="2">
        <f t="shared" si="306"/>
        <v>0</v>
      </c>
      <c r="AH1457" s="49">
        <f t="shared" si="307"/>
        <v>0</v>
      </c>
      <c r="AI1457" s="49">
        <f t="shared" si="308"/>
        <v>5274.6257099141794</v>
      </c>
      <c r="AJ1457" s="27" cm="1">
        <f t="array" ref="AJ1457">INDEX(Archetypes!Q$8:Q$16,$G1457)</f>
        <v>1022</v>
      </c>
      <c r="AK1457" s="27" cm="1">
        <f t="array" ref="AK1457">INDEX(Archetypes!R$8:R$16,$G1457)</f>
        <v>1039</v>
      </c>
      <c r="AL1457" s="27" cm="1">
        <f t="array" ref="AL1457">INDEX(Archetypes!S$8:S$16,$G1457)</f>
        <v>1139</v>
      </c>
      <c r="AM1457" s="5">
        <f t="shared" si="335"/>
        <v>1039</v>
      </c>
      <c r="AN1457" s="5">
        <f t="shared" si="309"/>
        <v>4156</v>
      </c>
      <c r="AO1457" s="49">
        <f t="shared" si="310"/>
        <v>39024.053896714177</v>
      </c>
      <c r="AP1457" s="61" cm="1">
        <f t="array" ref="AP1457">INDEX(Archetypes!$K$8:$N$16,$G1457,$I$2+1+2*$H$2)</f>
        <v>20920</v>
      </c>
      <c r="AQ1457" s="41" cm="1">
        <f t="array" ref="AQ1457">INDEX(Archetypes!$O$8:$P$16,$G1457,$AB$2)</f>
        <v>50</v>
      </c>
      <c r="AR1457" s="4">
        <f t="shared" si="311"/>
        <v>12.348800000000001</v>
      </c>
      <c r="AS1457" s="5">
        <f t="shared" si="312"/>
        <v>1852.32</v>
      </c>
      <c r="AT1457" s="8">
        <f t="shared" si="313"/>
        <v>1362</v>
      </c>
      <c r="AU1457">
        <f t="shared" si="314"/>
        <v>1.0000000000000002</v>
      </c>
      <c r="AV1457" s="49">
        <f t="shared" si="315"/>
        <v>7409.28</v>
      </c>
      <c r="AW1457" s="49">
        <f t="shared" si="316"/>
        <v>0</v>
      </c>
      <c r="AX1457" s="61">
        <f t="shared" si="317"/>
        <v>4064.1291242092234</v>
      </c>
      <c r="AY1457" s="27" cm="1">
        <f t="array" ref="AY1457">INDEX(Archetypes!T$8:T$16,$G1457)</f>
        <v>1012</v>
      </c>
      <c r="AZ1457" s="27" cm="1">
        <f t="array" ref="AZ1457">INDEX(Archetypes!U$8:U$16,$G1457)</f>
        <v>1497</v>
      </c>
      <c r="BA1457" s="27" cm="1">
        <f t="array" ref="BA1457">INDEX(Archetypes!V$8:V$16,$G1457)</f>
        <v>1668</v>
      </c>
      <c r="BB1457" s="5">
        <f t="shared" si="336"/>
        <v>1497</v>
      </c>
      <c r="BC1457" s="5">
        <f t="shared" si="318"/>
        <v>5988</v>
      </c>
      <c r="BD1457" s="60">
        <f t="shared" si="319"/>
        <v>38381.409124209225</v>
      </c>
      <c r="BE1457" s="28">
        <f t="shared" si="320"/>
        <v>-642.64477250495111</v>
      </c>
      <c r="BF1457" s="75">
        <f t="shared" si="321"/>
        <v>3.84724679724</v>
      </c>
      <c r="BG1457" s="75">
        <f t="shared" si="322"/>
        <v>12.74832</v>
      </c>
      <c r="BH1457" s="11">
        <f t="shared" si="338"/>
        <v>33895.075576095187</v>
      </c>
      <c r="BI1457" s="95">
        <f t="shared" si="339"/>
        <v>7</v>
      </c>
      <c r="BJ1457" t="b">
        <f t="shared" si="340"/>
        <v>0</v>
      </c>
      <c r="BK1457" s="43">
        <v>-10481.635728567213</v>
      </c>
      <c r="BL1457" s="37">
        <f t="shared" si="323"/>
        <v>9838.9909560622618</v>
      </c>
    </row>
    <row r="1458" spans="1:64" x14ac:dyDescent="0.35">
      <c r="A1458" s="3">
        <v>15000</v>
      </c>
      <c r="D1458" s="6">
        <v>165</v>
      </c>
      <c r="E1458" s="6"/>
      <c r="F1458" s="6">
        <f t="shared" si="296"/>
        <v>275</v>
      </c>
      <c r="G1458" s="7">
        <v>8</v>
      </c>
      <c r="H1458" s="79" cm="1">
        <f t="array" ref="H1458">INDEX(Archetypes!$F$8:$F$16,$G1458)</f>
        <v>285.8</v>
      </c>
      <c r="I1458" s="7">
        <f t="shared" si="297"/>
        <v>1</v>
      </c>
      <c r="J1458" s="27" cm="1">
        <f t="array" ref="J1458">INDEX(Archetypes!$G$8:$H$16,$G1458,($H$2+1))+$N$2</f>
        <v>26124</v>
      </c>
      <c r="K1458" s="41" cm="1">
        <f t="array" ref="K1458">INDEX(Archetypes!$J$8:$J$16,$G1458)</f>
        <v>3.2210000000000001</v>
      </c>
      <c r="L1458" s="24" cm="1">
        <f t="array" ref="L1458">INDEX(Archetypes!$I$8:$I$16,$G1458)</f>
        <v>90.076000000000008</v>
      </c>
      <c r="M1458" s="41">
        <f t="shared" si="324"/>
        <v>51.225999999999999</v>
      </c>
      <c r="N1458" s="84">
        <f t="shared" si="298"/>
        <v>0.56869754429592778</v>
      </c>
      <c r="O1458" s="41">
        <f t="shared" si="299"/>
        <v>51.225999999999999</v>
      </c>
      <c r="P1458" s="64">
        <f t="shared" si="337"/>
        <v>7.3179999999999996</v>
      </c>
      <c r="Q1458" s="80">
        <f t="shared" si="325"/>
        <v>7</v>
      </c>
      <c r="R1458" s="80">
        <f t="shared" si="326"/>
        <v>0.31799999999999962</v>
      </c>
      <c r="S1458" s="64">
        <f t="shared" si="327"/>
        <v>49</v>
      </c>
      <c r="T1458" s="64">
        <f t="shared" si="300"/>
        <v>2.2259999999999973</v>
      </c>
      <c r="U1458" s="64">
        <f t="shared" si="328"/>
        <v>0</v>
      </c>
      <c r="V1458" s="80">
        <f t="shared" si="329"/>
        <v>0.95654550423613016</v>
      </c>
      <c r="W1458" s="80">
        <f t="shared" si="330"/>
        <v>4.3454495763869859E-2</v>
      </c>
      <c r="X1458" s="80">
        <f t="shared" si="331"/>
        <v>0</v>
      </c>
      <c r="Y1458" s="4">
        <f t="shared" si="301"/>
        <v>13.803044547690625</v>
      </c>
      <c r="Z1458" s="4">
        <f t="shared" si="302"/>
        <v>4.2853289499194736</v>
      </c>
      <c r="AA1458" s="64">
        <f t="shared" si="332"/>
        <v>4656.9390000000003</v>
      </c>
      <c r="AB1458" s="81">
        <f t="shared" si="333"/>
        <v>642.79936472877841</v>
      </c>
      <c r="AC1458">
        <f t="shared" si="334"/>
        <v>0.99999996540000091</v>
      </c>
      <c r="AD1458" s="49">
        <f t="shared" si="303"/>
        <v>2571.1974589151137</v>
      </c>
      <c r="AE1458" s="3">
        <f t="shared" si="304"/>
        <v>60000</v>
      </c>
      <c r="AF1458" s="3">
        <f t="shared" si="305"/>
        <v>100000</v>
      </c>
      <c r="AG1458" s="2">
        <f t="shared" si="306"/>
        <v>0</v>
      </c>
      <c r="AH1458" s="49">
        <f t="shared" si="307"/>
        <v>0</v>
      </c>
      <c r="AI1458" s="49">
        <f t="shared" si="308"/>
        <v>5075.110384361461</v>
      </c>
      <c r="AJ1458" s="27" cm="1">
        <f t="array" ref="AJ1458">INDEX(Archetypes!Q$8:Q$16,$G1458)</f>
        <v>1022</v>
      </c>
      <c r="AK1458" s="27" cm="1">
        <f t="array" ref="AK1458">INDEX(Archetypes!R$8:R$16,$G1458)</f>
        <v>1039</v>
      </c>
      <c r="AL1458" s="27" cm="1">
        <f t="array" ref="AL1458">INDEX(Archetypes!S$8:S$16,$G1458)</f>
        <v>1139</v>
      </c>
      <c r="AM1458" s="5">
        <f t="shared" si="335"/>
        <v>1039</v>
      </c>
      <c r="AN1458" s="5">
        <f t="shared" si="309"/>
        <v>4156</v>
      </c>
      <c r="AO1458" s="49">
        <f t="shared" si="310"/>
        <v>37926.307843276576</v>
      </c>
      <c r="AP1458" s="61" cm="1">
        <f t="array" ref="AP1458">INDEX(Archetypes!$K$8:$N$16,$G1458,$I$2+1+2*$H$2)</f>
        <v>20099</v>
      </c>
      <c r="AQ1458" s="41" cm="1">
        <f t="array" ref="AQ1458">INDEX(Archetypes!$O$8:$P$16,$G1458,$AB$2)</f>
        <v>50</v>
      </c>
      <c r="AR1458" s="4">
        <f t="shared" si="311"/>
        <v>12.348800000000001</v>
      </c>
      <c r="AS1458" s="5">
        <f t="shared" si="312"/>
        <v>1852.32</v>
      </c>
      <c r="AT1458" s="8">
        <f t="shared" si="313"/>
        <v>1362</v>
      </c>
      <c r="AU1458">
        <f t="shared" si="314"/>
        <v>1.0000000000000002</v>
      </c>
      <c r="AV1458" s="49">
        <f t="shared" si="315"/>
        <v>7409.28</v>
      </c>
      <c r="AW1458" s="49">
        <f t="shared" si="316"/>
        <v>0</v>
      </c>
      <c r="AX1458" s="61">
        <f t="shared" si="317"/>
        <v>3904.6334257878193</v>
      </c>
      <c r="AY1458" s="27" cm="1">
        <f t="array" ref="AY1458">INDEX(Archetypes!T$8:T$16,$G1458)</f>
        <v>1012</v>
      </c>
      <c r="AZ1458" s="27" cm="1">
        <f t="array" ref="AZ1458">INDEX(Archetypes!U$8:U$16,$G1458)</f>
        <v>1497</v>
      </c>
      <c r="BA1458" s="27" cm="1">
        <f t="array" ref="BA1458">INDEX(Archetypes!V$8:V$16,$G1458)</f>
        <v>1668</v>
      </c>
      <c r="BB1458" s="5">
        <f t="shared" si="336"/>
        <v>1497</v>
      </c>
      <c r="BC1458" s="5">
        <f t="shared" si="318"/>
        <v>5988</v>
      </c>
      <c r="BD1458" s="60">
        <f t="shared" si="319"/>
        <v>37400.913425787818</v>
      </c>
      <c r="BE1458" s="28">
        <f t="shared" si="320"/>
        <v>-525.39441748875834</v>
      </c>
      <c r="BF1458" s="75">
        <f t="shared" si="321"/>
        <v>3.8173860370800003</v>
      </c>
      <c r="BG1458" s="75">
        <f t="shared" si="322"/>
        <v>12.74832</v>
      </c>
      <c r="BH1458" s="11">
        <f t="shared" si="338"/>
        <v>37926.307843276576</v>
      </c>
      <c r="BI1458" s="95">
        <f t="shared" si="339"/>
        <v>8</v>
      </c>
      <c r="BJ1458" t="b">
        <f t="shared" si="340"/>
        <v>1</v>
      </c>
      <c r="BK1458" s="43">
        <v>-9847.2963034955028</v>
      </c>
      <c r="BL1458" s="37">
        <f t="shared" si="323"/>
        <v>9321.9018860067445</v>
      </c>
    </row>
    <row r="1459" spans="1:64" x14ac:dyDescent="0.35">
      <c r="A1459" s="3">
        <v>15000</v>
      </c>
      <c r="D1459" s="6">
        <v>165</v>
      </c>
      <c r="E1459" s="6"/>
      <c r="F1459" s="6">
        <f t="shared" si="296"/>
        <v>275</v>
      </c>
      <c r="G1459" s="7">
        <v>9</v>
      </c>
      <c r="H1459" s="79" cm="1">
        <f t="array" ref="H1459">INDEX(Archetypes!$F$8:$F$16,$G1459)</f>
        <v>312.60000000000002</v>
      </c>
      <c r="I1459" s="7">
        <f t="shared" si="297"/>
        <v>1</v>
      </c>
      <c r="J1459" s="27" cm="1">
        <f t="array" ref="J1459">INDEX(Archetypes!$G$8:$H$16,$G1459,($H$2+1))+$N$2</f>
        <v>27151</v>
      </c>
      <c r="K1459" s="41" cm="1">
        <f t="array" ref="K1459">INDEX(Archetypes!$J$8:$J$16,$G1459)</f>
        <v>3.1960000000000002</v>
      </c>
      <c r="L1459" s="24" cm="1">
        <f t="array" ref="L1459">INDEX(Archetypes!$I$8:$I$16,$G1459)</f>
        <v>98.868750000000006</v>
      </c>
      <c r="M1459" s="41">
        <f t="shared" si="324"/>
        <v>51.627000000000002</v>
      </c>
      <c r="N1459" s="84">
        <f t="shared" si="298"/>
        <v>0.52217712876920164</v>
      </c>
      <c r="O1459" s="41">
        <f t="shared" si="299"/>
        <v>51.627000000000002</v>
      </c>
      <c r="P1459" s="64">
        <f t="shared" si="337"/>
        <v>7.3752857142857149</v>
      </c>
      <c r="Q1459" s="80">
        <f t="shared" si="325"/>
        <v>7</v>
      </c>
      <c r="R1459" s="80">
        <f t="shared" si="326"/>
        <v>0.37528571428571489</v>
      </c>
      <c r="S1459" s="64">
        <f t="shared" si="327"/>
        <v>49</v>
      </c>
      <c r="T1459" s="64">
        <f t="shared" si="300"/>
        <v>2.6270000000000042</v>
      </c>
      <c r="U1459" s="64">
        <f t="shared" si="328"/>
        <v>0</v>
      </c>
      <c r="V1459" s="80">
        <f t="shared" si="329"/>
        <v>0.94911577275456638</v>
      </c>
      <c r="W1459" s="80">
        <f t="shared" si="330"/>
        <v>5.0884227245433671E-2</v>
      </c>
      <c r="X1459" s="80">
        <f t="shared" si="331"/>
        <v>0</v>
      </c>
      <c r="Y1459" s="4">
        <f t="shared" si="301"/>
        <v>13.938637147229166</v>
      </c>
      <c r="Z1459" s="4">
        <f t="shared" si="302"/>
        <v>4.3612757031380367</v>
      </c>
      <c r="AA1459" s="64">
        <f t="shared" si="332"/>
        <v>4693.3670000000002</v>
      </c>
      <c r="AB1459" s="81">
        <f t="shared" si="333"/>
        <v>654.19139611779508</v>
      </c>
      <c r="AC1459">
        <f t="shared" si="334"/>
        <v>0.99999993786667052</v>
      </c>
      <c r="AD1459" s="49">
        <f t="shared" si="303"/>
        <v>2616.7655844711803</v>
      </c>
      <c r="AE1459" s="3">
        <f t="shared" si="304"/>
        <v>60000</v>
      </c>
      <c r="AF1459" s="3">
        <f t="shared" si="305"/>
        <v>100000</v>
      </c>
      <c r="AG1459" s="2">
        <f t="shared" si="306"/>
        <v>0</v>
      </c>
      <c r="AH1459" s="49">
        <f t="shared" si="307"/>
        <v>0</v>
      </c>
      <c r="AI1459" s="49">
        <f t="shared" si="308"/>
        <v>5274.6257099141794</v>
      </c>
      <c r="AJ1459" s="27" cm="1">
        <f t="array" ref="AJ1459">INDEX(Archetypes!Q$8:Q$16,$G1459)</f>
        <v>1022</v>
      </c>
      <c r="AK1459" s="27" cm="1">
        <f t="array" ref="AK1459">INDEX(Archetypes!R$8:R$16,$G1459)</f>
        <v>1039</v>
      </c>
      <c r="AL1459" s="27" cm="1">
        <f t="array" ref="AL1459">INDEX(Archetypes!S$8:S$16,$G1459)</f>
        <v>1139</v>
      </c>
      <c r="AM1459" s="5">
        <f t="shared" si="335"/>
        <v>1039</v>
      </c>
      <c r="AN1459" s="5">
        <f t="shared" si="309"/>
        <v>4156</v>
      </c>
      <c r="AO1459" s="49">
        <f t="shared" si="310"/>
        <v>39198.391294385357</v>
      </c>
      <c r="AP1459" s="61" cm="1">
        <f t="array" ref="AP1459">INDEX(Archetypes!$K$8:$N$16,$G1459,$I$2+1+2*$H$2)</f>
        <v>20920</v>
      </c>
      <c r="AQ1459" s="41" cm="1">
        <f t="array" ref="AQ1459">INDEX(Archetypes!$O$8:$P$16,$G1459,$AB$2)</f>
        <v>50</v>
      </c>
      <c r="AR1459" s="4">
        <f t="shared" si="311"/>
        <v>12.348800000000001</v>
      </c>
      <c r="AS1459" s="5">
        <f t="shared" si="312"/>
        <v>1852.32</v>
      </c>
      <c r="AT1459" s="8">
        <f t="shared" si="313"/>
        <v>1362</v>
      </c>
      <c r="AU1459">
        <f t="shared" si="314"/>
        <v>1.0000000000000002</v>
      </c>
      <c r="AV1459" s="49">
        <f t="shared" si="315"/>
        <v>7409.28</v>
      </c>
      <c r="AW1459" s="49">
        <f t="shared" si="316"/>
        <v>0</v>
      </c>
      <c r="AX1459" s="61">
        <f t="shared" si="317"/>
        <v>4064.1291242092234</v>
      </c>
      <c r="AY1459" s="27" cm="1">
        <f t="array" ref="AY1459">INDEX(Archetypes!T$8:T$16,$G1459)</f>
        <v>1012</v>
      </c>
      <c r="AZ1459" s="27" cm="1">
        <f t="array" ref="AZ1459">INDEX(Archetypes!U$8:U$16,$G1459)</f>
        <v>1497</v>
      </c>
      <c r="BA1459" s="27" cm="1">
        <f t="array" ref="BA1459">INDEX(Archetypes!V$8:V$16,$G1459)</f>
        <v>1668</v>
      </c>
      <c r="BB1459" s="5">
        <f t="shared" si="336"/>
        <v>1497</v>
      </c>
      <c r="BC1459" s="5">
        <f t="shared" si="318"/>
        <v>5988</v>
      </c>
      <c r="BD1459" s="60">
        <f t="shared" si="319"/>
        <v>38381.409124209225</v>
      </c>
      <c r="BE1459" s="28">
        <f t="shared" si="320"/>
        <v>-816.98217017613206</v>
      </c>
      <c r="BF1459" s="75">
        <f t="shared" si="321"/>
        <v>3.84724679724</v>
      </c>
      <c r="BG1459" s="75">
        <f t="shared" si="322"/>
        <v>12.74832</v>
      </c>
      <c r="BH1459" s="11">
        <f t="shared" si="338"/>
        <v>37926.307843276576</v>
      </c>
      <c r="BI1459" s="95">
        <f t="shared" si="339"/>
        <v>8</v>
      </c>
      <c r="BJ1459" t="b">
        <f t="shared" si="340"/>
        <v>0</v>
      </c>
      <c r="BK1459" s="43">
        <v>-10830.310523909575</v>
      </c>
      <c r="BL1459" s="37">
        <f t="shared" si="323"/>
        <v>10013.328353733443</v>
      </c>
    </row>
    <row r="1460" spans="1:64" x14ac:dyDescent="0.35">
      <c r="A1460" s="3">
        <v>15000</v>
      </c>
      <c r="D1460" s="6">
        <v>180</v>
      </c>
      <c r="E1460" s="6"/>
      <c r="F1460" s="6">
        <f t="shared" si="296"/>
        <v>300</v>
      </c>
      <c r="G1460" s="7">
        <v>9</v>
      </c>
      <c r="H1460" s="79" cm="1">
        <f t="array" ref="H1460">INDEX(Archetypes!$F$8:$F$16,$G1460)</f>
        <v>312.60000000000002</v>
      </c>
      <c r="I1460" s="7">
        <f t="shared" si="297"/>
        <v>1</v>
      </c>
      <c r="J1460" s="27" cm="1">
        <f t="array" ref="J1460">INDEX(Archetypes!$G$8:$H$16,$G1460,($H$2+1))+$N$2</f>
        <v>27151</v>
      </c>
      <c r="K1460" s="41" cm="1">
        <f t="array" ref="K1460">INDEX(Archetypes!$J$8:$J$16,$G1460)</f>
        <v>3.1960000000000002</v>
      </c>
      <c r="L1460" s="24" cm="1">
        <f t="array" ref="L1460">INDEX(Archetypes!$I$8:$I$16,$G1460)</f>
        <v>98.868750000000006</v>
      </c>
      <c r="M1460" s="41">
        <f t="shared" si="324"/>
        <v>56.32</v>
      </c>
      <c r="N1460" s="84">
        <f t="shared" si="298"/>
        <v>0.56964409886844936</v>
      </c>
      <c r="O1460" s="41">
        <f t="shared" si="299"/>
        <v>56.32</v>
      </c>
      <c r="P1460" s="64">
        <f t="shared" si="337"/>
        <v>8.0457142857142863</v>
      </c>
      <c r="Q1460" s="80">
        <f t="shared" si="325"/>
        <v>7</v>
      </c>
      <c r="R1460" s="80">
        <f t="shared" si="326"/>
        <v>1.0457142857142863</v>
      </c>
      <c r="S1460" s="64">
        <f t="shared" si="327"/>
        <v>49</v>
      </c>
      <c r="T1460" s="64">
        <f t="shared" si="300"/>
        <v>7.3200000000000038</v>
      </c>
      <c r="U1460" s="64">
        <f t="shared" si="328"/>
        <v>0</v>
      </c>
      <c r="V1460" s="80">
        <f t="shared" si="329"/>
        <v>0.87002840909090906</v>
      </c>
      <c r="W1460" s="80">
        <f t="shared" si="330"/>
        <v>0.12997159090909097</v>
      </c>
      <c r="X1460" s="80">
        <f t="shared" si="331"/>
        <v>0</v>
      </c>
      <c r="Y1460" s="4">
        <f t="shared" si="301"/>
        <v>15.381981534090912</v>
      </c>
      <c r="Z1460" s="4">
        <f t="shared" si="302"/>
        <v>4.8128853360735011</v>
      </c>
      <c r="AA1460" s="64">
        <f t="shared" si="332"/>
        <v>4693.3670000000002</v>
      </c>
      <c r="AB1460" s="81">
        <f t="shared" si="333"/>
        <v>721.93284526711659</v>
      </c>
      <c r="AC1460">
        <f t="shared" si="334"/>
        <v>0.99999993786667052</v>
      </c>
      <c r="AD1460" s="49">
        <f t="shared" si="303"/>
        <v>2887.7313810684664</v>
      </c>
      <c r="AE1460" s="3">
        <f t="shared" si="304"/>
        <v>60000</v>
      </c>
      <c r="AF1460" s="3">
        <f t="shared" si="305"/>
        <v>100000</v>
      </c>
      <c r="AG1460" s="2">
        <f t="shared" si="306"/>
        <v>0</v>
      </c>
      <c r="AH1460" s="49">
        <f t="shared" si="307"/>
        <v>0</v>
      </c>
      <c r="AI1460" s="49">
        <f t="shared" si="308"/>
        <v>5274.6257099141794</v>
      </c>
      <c r="AJ1460" s="27" cm="1">
        <f t="array" ref="AJ1460">INDEX(Archetypes!Q$8:Q$16,$G1460)</f>
        <v>1022</v>
      </c>
      <c r="AK1460" s="27" cm="1">
        <f t="array" ref="AK1460">INDEX(Archetypes!R$8:R$16,$G1460)</f>
        <v>1039</v>
      </c>
      <c r="AL1460" s="27" cm="1">
        <f t="array" ref="AL1460">INDEX(Archetypes!S$8:S$16,$G1460)</f>
        <v>1139</v>
      </c>
      <c r="AM1460" s="5">
        <f t="shared" si="335"/>
        <v>1039</v>
      </c>
      <c r="AN1460" s="5">
        <f t="shared" si="309"/>
        <v>4156</v>
      </c>
      <c r="AO1460" s="49">
        <f t="shared" si="310"/>
        <v>39469.357090982645</v>
      </c>
      <c r="AP1460" s="61" cm="1">
        <f t="array" ref="AP1460">INDEX(Archetypes!$K$8:$N$16,$G1460,$I$2+1+2*$H$2)</f>
        <v>20920</v>
      </c>
      <c r="AQ1460" s="41" cm="1">
        <f t="array" ref="AQ1460">INDEX(Archetypes!$O$8:$P$16,$G1460,$AB$2)</f>
        <v>50</v>
      </c>
      <c r="AR1460" s="4">
        <f t="shared" si="311"/>
        <v>12.348800000000001</v>
      </c>
      <c r="AS1460" s="5">
        <f t="shared" si="312"/>
        <v>1852.32</v>
      </c>
      <c r="AT1460" s="8">
        <f t="shared" si="313"/>
        <v>1362</v>
      </c>
      <c r="AU1460">
        <f t="shared" si="314"/>
        <v>1.0000000000000002</v>
      </c>
      <c r="AV1460" s="49">
        <f t="shared" si="315"/>
        <v>7409.28</v>
      </c>
      <c r="AW1460" s="49">
        <f t="shared" si="316"/>
        <v>0</v>
      </c>
      <c r="AX1460" s="61">
        <f t="shared" si="317"/>
        <v>4064.1291242092234</v>
      </c>
      <c r="AY1460" s="27" cm="1">
        <f t="array" ref="AY1460">INDEX(Archetypes!T$8:T$16,$G1460)</f>
        <v>1012</v>
      </c>
      <c r="AZ1460" s="27" cm="1">
        <f t="array" ref="AZ1460">INDEX(Archetypes!U$8:U$16,$G1460)</f>
        <v>1497</v>
      </c>
      <c r="BA1460" s="27" cm="1">
        <f t="array" ref="BA1460">INDEX(Archetypes!V$8:V$16,$G1460)</f>
        <v>1668</v>
      </c>
      <c r="BB1460" s="5">
        <f t="shared" si="336"/>
        <v>1497</v>
      </c>
      <c r="BC1460" s="5">
        <f t="shared" si="318"/>
        <v>5988</v>
      </c>
      <c r="BD1460" s="60">
        <f t="shared" si="319"/>
        <v>38381.409124209225</v>
      </c>
      <c r="BE1460" s="28">
        <f t="shared" si="320"/>
        <v>-1087.9479667734195</v>
      </c>
      <c r="BF1460" s="75">
        <f t="shared" si="321"/>
        <v>3.84724679724</v>
      </c>
      <c r="BG1460" s="75">
        <f t="shared" si="322"/>
        <v>12.74832</v>
      </c>
      <c r="BH1460" s="11">
        <f t="shared" si="338"/>
        <v>39469.357090982645</v>
      </c>
      <c r="BI1460" s="95">
        <f t="shared" si="339"/>
        <v>9</v>
      </c>
      <c r="BJ1460" t="b">
        <f t="shared" si="340"/>
        <v>1</v>
      </c>
      <c r="BK1460" s="43">
        <v>-11372.24211710415</v>
      </c>
      <c r="BL1460" s="37">
        <f t="shared" si="323"/>
        <v>10284.29415033073</v>
      </c>
    </row>
    <row r="1461" spans="1:64" x14ac:dyDescent="0.35">
      <c r="A1461" s="3">
        <v>17500</v>
      </c>
      <c r="D1461" s="6">
        <v>60</v>
      </c>
      <c r="E1461" s="6"/>
      <c r="F1461" s="6">
        <f t="shared" si="296"/>
        <v>100</v>
      </c>
      <c r="G1461" s="7">
        <v>1</v>
      </c>
      <c r="H1461" s="79" cm="1">
        <f t="array" ref="H1461">INDEX(Archetypes!$F$8:$F$16,$G1461)</f>
        <v>113.9</v>
      </c>
      <c r="I1461" s="7">
        <f t="shared" si="297"/>
        <v>1</v>
      </c>
      <c r="J1461" s="27" cm="1">
        <f t="array" ref="J1461">INDEX(Archetypes!$G$8:$H$16,$G1461,($H$2+1))+$N$2</f>
        <v>13901</v>
      </c>
      <c r="K1461" s="41" cm="1">
        <f t="array" ref="K1461">INDEX(Archetypes!$J$8:$J$16,$G1461)</f>
        <v>2.782</v>
      </c>
      <c r="L1461" s="24" cm="1">
        <f t="array" ref="L1461">INDEX(Archetypes!$I$8:$I$16,$G1461)</f>
        <v>42.247058823529407</v>
      </c>
      <c r="M1461" s="41">
        <f t="shared" si="324"/>
        <v>21.567</v>
      </c>
      <c r="N1461" s="84">
        <f t="shared" si="298"/>
        <v>0.51049707602339189</v>
      </c>
      <c r="O1461" s="41">
        <f t="shared" si="299"/>
        <v>21.567</v>
      </c>
      <c r="P1461" s="64">
        <f t="shared" si="337"/>
        <v>3.081</v>
      </c>
      <c r="Q1461" s="80">
        <f t="shared" si="325"/>
        <v>3.081</v>
      </c>
      <c r="R1461" s="80">
        <f t="shared" si="326"/>
        <v>0</v>
      </c>
      <c r="S1461" s="64">
        <f t="shared" si="327"/>
        <v>21.567</v>
      </c>
      <c r="T1461" s="64">
        <f t="shared" si="300"/>
        <v>0</v>
      </c>
      <c r="U1461" s="64">
        <f t="shared" si="328"/>
        <v>0</v>
      </c>
      <c r="V1461" s="80">
        <f t="shared" si="329"/>
        <v>1</v>
      </c>
      <c r="W1461" s="80">
        <f t="shared" si="330"/>
        <v>0</v>
      </c>
      <c r="X1461" s="80">
        <f t="shared" si="331"/>
        <v>0</v>
      </c>
      <c r="Y1461" s="4">
        <f t="shared" si="301"/>
        <v>13.01</v>
      </c>
      <c r="Z1461" s="4">
        <f t="shared" si="302"/>
        <v>4.6764917325664985</v>
      </c>
      <c r="AA1461" s="64">
        <f t="shared" si="332"/>
        <v>6290.4390000000003</v>
      </c>
      <c r="AB1461" s="81">
        <f t="shared" si="333"/>
        <v>818.38611390000005</v>
      </c>
      <c r="AC1461">
        <f t="shared" si="334"/>
        <v>0.99999992582857677</v>
      </c>
      <c r="AD1461" s="49">
        <f t="shared" si="303"/>
        <v>3273.5444556000002</v>
      </c>
      <c r="AE1461" s="3">
        <f t="shared" si="304"/>
        <v>70000</v>
      </c>
      <c r="AF1461" s="3">
        <f t="shared" si="305"/>
        <v>100000</v>
      </c>
      <c r="AG1461" s="2">
        <f t="shared" si="306"/>
        <v>0</v>
      </c>
      <c r="AH1461" s="49">
        <f t="shared" si="307"/>
        <v>0</v>
      </c>
      <c r="AI1461" s="49">
        <f t="shared" si="308"/>
        <v>2700.5477512252587</v>
      </c>
      <c r="AJ1461" s="27" cm="1">
        <f t="array" ref="AJ1461">INDEX(Archetypes!Q$8:Q$16,$G1461)</f>
        <v>1022</v>
      </c>
      <c r="AK1461" s="27" cm="1">
        <f t="array" ref="AK1461">INDEX(Archetypes!R$8:R$16,$G1461)</f>
        <v>1039</v>
      </c>
      <c r="AL1461" s="27" cm="1">
        <f t="array" ref="AL1461">INDEX(Archetypes!S$8:S$16,$G1461)</f>
        <v>1139</v>
      </c>
      <c r="AM1461" s="5">
        <f t="shared" si="335"/>
        <v>1039</v>
      </c>
      <c r="AN1461" s="5">
        <f t="shared" si="309"/>
        <v>4156</v>
      </c>
      <c r="AO1461" s="49">
        <f t="shared" si="310"/>
        <v>24031.092206825258</v>
      </c>
      <c r="AP1461" s="61" cm="1">
        <f t="array" ref="AP1461">INDEX(Archetypes!$K$8:$N$16,$G1461,$I$2+1+2*$H$2)</f>
        <v>10321</v>
      </c>
      <c r="AQ1461" s="41" cm="1">
        <f t="array" ref="AQ1461">INDEX(Archetypes!$O$8:$P$16,$G1461,$AB$2)</f>
        <v>50</v>
      </c>
      <c r="AR1461" s="4">
        <f t="shared" si="311"/>
        <v>12.348800000000001</v>
      </c>
      <c r="AS1461" s="5">
        <f t="shared" si="312"/>
        <v>2161.04</v>
      </c>
      <c r="AT1461" s="8">
        <f t="shared" si="313"/>
        <v>1589</v>
      </c>
      <c r="AU1461">
        <f t="shared" si="314"/>
        <v>1</v>
      </c>
      <c r="AV1461" s="49">
        <f t="shared" si="315"/>
        <v>8644.16</v>
      </c>
      <c r="AW1461" s="49">
        <f t="shared" si="316"/>
        <v>0</v>
      </c>
      <c r="AX1461" s="61">
        <f t="shared" si="317"/>
        <v>2005.0610272927054</v>
      </c>
      <c r="AY1461" s="27" cm="1">
        <f t="array" ref="AY1461">INDEX(Archetypes!T$8:T$16,$G1461)</f>
        <v>1012</v>
      </c>
      <c r="AZ1461" s="27" cm="1">
        <f t="array" ref="AZ1461">INDEX(Archetypes!U$8:U$16,$G1461)</f>
        <v>1497</v>
      </c>
      <c r="BA1461" s="27" cm="1">
        <f t="array" ref="BA1461">INDEX(Archetypes!V$8:V$16,$G1461)</f>
        <v>1668</v>
      </c>
      <c r="BB1461" s="5">
        <f t="shared" si="336"/>
        <v>1497</v>
      </c>
      <c r="BC1461" s="5">
        <f t="shared" si="318"/>
        <v>5988</v>
      </c>
      <c r="BD1461" s="60">
        <f t="shared" si="319"/>
        <v>26958.221027292704</v>
      </c>
      <c r="BE1461" s="28">
        <f t="shared" si="320"/>
        <v>2927.1288204674456</v>
      </c>
      <c r="BF1461" s="75">
        <f t="shared" si="321"/>
        <v>5.1563986570800004</v>
      </c>
      <c r="BG1461" s="75">
        <f t="shared" si="322"/>
        <v>14.87304</v>
      </c>
      <c r="BH1461" s="11">
        <f t="shared" si="338"/>
        <v>20085.221663248936</v>
      </c>
      <c r="BI1461" s="95">
        <f t="shared" si="339"/>
        <v>3</v>
      </c>
      <c r="BJ1461" t="b">
        <f t="shared" si="340"/>
        <v>0</v>
      </c>
      <c r="BK1461" s="43">
        <v>1834.2589150553395</v>
      </c>
      <c r="BL1461" s="37">
        <f t="shared" si="323"/>
        <v>1092.8699054121062</v>
      </c>
    </row>
    <row r="1462" spans="1:64" x14ac:dyDescent="0.35">
      <c r="A1462" s="3">
        <v>17500</v>
      </c>
      <c r="D1462" s="6">
        <v>60</v>
      </c>
      <c r="E1462" s="6"/>
      <c r="F1462" s="6">
        <f t="shared" si="296"/>
        <v>100</v>
      </c>
      <c r="G1462" s="7">
        <v>2</v>
      </c>
      <c r="H1462" s="79" cm="1">
        <f t="array" ref="H1462">INDEX(Archetypes!$F$8:$F$16,$G1462)</f>
        <v>137.5</v>
      </c>
      <c r="I1462" s="7">
        <f t="shared" si="297"/>
        <v>1</v>
      </c>
      <c r="J1462" s="27" cm="1">
        <f t="array" ref="J1462">INDEX(Archetypes!$G$8:$H$16,$G1462,($H$2+1))+$N$2</f>
        <v>11219</v>
      </c>
      <c r="K1462" s="41" cm="1">
        <f t="array" ref="K1462">INDEX(Archetypes!$J$8:$J$16,$G1462)</f>
        <v>3.3919999999999999</v>
      </c>
      <c r="L1462" s="24" cm="1">
        <f t="array" ref="L1462">INDEX(Archetypes!$I$8:$I$16,$G1462)</f>
        <v>41.125</v>
      </c>
      <c r="M1462" s="41">
        <f t="shared" si="324"/>
        <v>17.689</v>
      </c>
      <c r="N1462" s="84">
        <f t="shared" si="298"/>
        <v>0.43012765957446808</v>
      </c>
      <c r="O1462" s="41">
        <f t="shared" si="299"/>
        <v>17.689</v>
      </c>
      <c r="P1462" s="64">
        <f t="shared" si="337"/>
        <v>2.5270000000000001</v>
      </c>
      <c r="Q1462" s="80">
        <f t="shared" si="325"/>
        <v>2.5270000000000001</v>
      </c>
      <c r="R1462" s="80">
        <f t="shared" si="326"/>
        <v>0</v>
      </c>
      <c r="S1462" s="64">
        <f t="shared" si="327"/>
        <v>17.689</v>
      </c>
      <c r="T1462" s="64">
        <f t="shared" si="300"/>
        <v>0</v>
      </c>
      <c r="U1462" s="64">
        <f t="shared" si="328"/>
        <v>0</v>
      </c>
      <c r="V1462" s="80">
        <f t="shared" si="329"/>
        <v>1</v>
      </c>
      <c r="W1462" s="80">
        <f t="shared" si="330"/>
        <v>0</v>
      </c>
      <c r="X1462" s="80">
        <f t="shared" si="331"/>
        <v>0</v>
      </c>
      <c r="Y1462" s="4">
        <f t="shared" si="301"/>
        <v>13.01</v>
      </c>
      <c r="Z1462" s="4">
        <f t="shared" si="302"/>
        <v>3.8354952830188678</v>
      </c>
      <c r="AA1462" s="64">
        <f t="shared" si="332"/>
        <v>5159.1980000000003</v>
      </c>
      <c r="AB1462" s="81">
        <f t="shared" si="333"/>
        <v>671.21165980000001</v>
      </c>
      <c r="AC1462">
        <f t="shared" si="334"/>
        <v>1.0000000219428575</v>
      </c>
      <c r="AD1462" s="49">
        <f t="shared" si="303"/>
        <v>2684.8466392</v>
      </c>
      <c r="AE1462" s="3">
        <f t="shared" si="304"/>
        <v>70000</v>
      </c>
      <c r="AF1462" s="3">
        <f t="shared" si="305"/>
        <v>100000</v>
      </c>
      <c r="AG1462" s="2">
        <f t="shared" si="306"/>
        <v>0</v>
      </c>
      <c r="AH1462" s="49">
        <f t="shared" si="307"/>
        <v>0</v>
      </c>
      <c r="AI1462" s="49">
        <f t="shared" si="308"/>
        <v>2179.5155183796978</v>
      </c>
      <c r="AJ1462" s="27" cm="1">
        <f t="array" ref="AJ1462">INDEX(Archetypes!Q$8:Q$16,$G1462)</f>
        <v>1022</v>
      </c>
      <c r="AK1462" s="27" cm="1">
        <f t="array" ref="AK1462">INDEX(Archetypes!R$8:R$16,$G1462)</f>
        <v>1039</v>
      </c>
      <c r="AL1462" s="27" cm="1">
        <f t="array" ref="AL1462">INDEX(Archetypes!S$8:S$16,$G1462)</f>
        <v>1139</v>
      </c>
      <c r="AM1462" s="5">
        <f t="shared" si="335"/>
        <v>1039</v>
      </c>
      <c r="AN1462" s="5">
        <f t="shared" si="309"/>
        <v>4156</v>
      </c>
      <c r="AO1462" s="49">
        <f t="shared" si="310"/>
        <v>20239.362157579701</v>
      </c>
      <c r="AP1462" s="61" cm="1">
        <f t="array" ref="AP1462">INDEX(Archetypes!$K$8:$N$16,$G1462,$I$2+1+2*$H$2)</f>
        <v>8176</v>
      </c>
      <c r="AQ1462" s="41" cm="1">
        <f t="array" ref="AQ1462">INDEX(Archetypes!$O$8:$P$16,$G1462,$AB$2)</f>
        <v>50</v>
      </c>
      <c r="AR1462" s="4">
        <f t="shared" si="311"/>
        <v>12.348800000000001</v>
      </c>
      <c r="AS1462" s="5">
        <f t="shared" si="312"/>
        <v>2161.04</v>
      </c>
      <c r="AT1462" s="8">
        <f t="shared" si="313"/>
        <v>1589</v>
      </c>
      <c r="AU1462">
        <f t="shared" si="314"/>
        <v>1</v>
      </c>
      <c r="AV1462" s="49">
        <f t="shared" si="315"/>
        <v>8644.16</v>
      </c>
      <c r="AW1462" s="49">
        <f t="shared" si="316"/>
        <v>0</v>
      </c>
      <c r="AX1462" s="61">
        <f t="shared" si="317"/>
        <v>1588.3518030370274</v>
      </c>
      <c r="AY1462" s="27" cm="1">
        <f t="array" ref="AY1462">INDEX(Archetypes!T$8:T$16,$G1462)</f>
        <v>1012</v>
      </c>
      <c r="AZ1462" s="27" cm="1">
        <f t="array" ref="AZ1462">INDEX(Archetypes!U$8:U$16,$G1462)</f>
        <v>1497</v>
      </c>
      <c r="BA1462" s="27" cm="1">
        <f t="array" ref="BA1462">INDEX(Archetypes!V$8:V$16,$G1462)</f>
        <v>1668</v>
      </c>
      <c r="BB1462" s="5">
        <f t="shared" si="336"/>
        <v>1497</v>
      </c>
      <c r="BC1462" s="5">
        <f t="shared" si="318"/>
        <v>5988</v>
      </c>
      <c r="BD1462" s="60">
        <f t="shared" si="319"/>
        <v>24396.511803037029</v>
      </c>
      <c r="BE1462" s="28">
        <f t="shared" si="320"/>
        <v>4157.149645457328</v>
      </c>
      <c r="BF1462" s="75">
        <f t="shared" si="321"/>
        <v>4.2290977845600004</v>
      </c>
      <c r="BG1462" s="75">
        <f t="shared" si="322"/>
        <v>14.87304</v>
      </c>
      <c r="BH1462" s="11">
        <f t="shared" si="338"/>
        <v>20085.221663248936</v>
      </c>
      <c r="BI1462" s="95">
        <f t="shared" si="339"/>
        <v>3</v>
      </c>
      <c r="BJ1462" t="b">
        <f t="shared" si="340"/>
        <v>0</v>
      </c>
      <c r="BK1462" s="43">
        <v>5340.371144577919</v>
      </c>
      <c r="BL1462" s="37">
        <f t="shared" si="323"/>
        <v>-1183.221499120591</v>
      </c>
    </row>
    <row r="1463" spans="1:64" x14ac:dyDescent="0.35">
      <c r="A1463" s="3">
        <v>17500</v>
      </c>
      <c r="D1463" s="6">
        <v>60</v>
      </c>
      <c r="E1463" s="6"/>
      <c r="F1463" s="6">
        <f t="shared" si="296"/>
        <v>100</v>
      </c>
      <c r="G1463" s="7">
        <v>3</v>
      </c>
      <c r="H1463" s="79" cm="1">
        <f t="array" ref="H1463">INDEX(Archetypes!$F$8:$F$16,$G1463)</f>
        <v>163.1</v>
      </c>
      <c r="I1463" s="7">
        <f t="shared" si="297"/>
        <v>1</v>
      </c>
      <c r="J1463" s="27" cm="1">
        <f t="array" ref="J1463">INDEX(Archetypes!$G$8:$H$16,$G1463,($H$2+1))+$N$2</f>
        <v>11221</v>
      </c>
      <c r="K1463" s="41" cm="1">
        <f t="array" ref="K1463">INDEX(Archetypes!$J$8:$J$16,$G1463)</f>
        <v>3.6019999999999999</v>
      </c>
      <c r="L1463" s="24" cm="1">
        <f t="array" ref="L1463">INDEX(Archetypes!$I$8:$I$16,$G1463)</f>
        <v>45.416666666666664</v>
      </c>
      <c r="M1463" s="41">
        <f t="shared" si="324"/>
        <v>16.657</v>
      </c>
      <c r="N1463" s="84">
        <f t="shared" si="298"/>
        <v>0.36675963302752296</v>
      </c>
      <c r="O1463" s="41">
        <f t="shared" si="299"/>
        <v>16.657</v>
      </c>
      <c r="P1463" s="64">
        <f t="shared" si="337"/>
        <v>2.3795714285714284</v>
      </c>
      <c r="Q1463" s="80">
        <f t="shared" si="325"/>
        <v>2.3795714285714284</v>
      </c>
      <c r="R1463" s="80">
        <f t="shared" si="326"/>
        <v>0</v>
      </c>
      <c r="S1463" s="64">
        <f t="shared" si="327"/>
        <v>16.657</v>
      </c>
      <c r="T1463" s="64">
        <f t="shared" si="300"/>
        <v>0</v>
      </c>
      <c r="U1463" s="64">
        <f t="shared" si="328"/>
        <v>0</v>
      </c>
      <c r="V1463" s="80">
        <f t="shared" si="329"/>
        <v>1</v>
      </c>
      <c r="W1463" s="80">
        <f t="shared" si="330"/>
        <v>0</v>
      </c>
      <c r="X1463" s="80">
        <f t="shared" si="331"/>
        <v>0</v>
      </c>
      <c r="Y1463" s="4">
        <f t="shared" si="301"/>
        <v>13.01</v>
      </c>
      <c r="Z1463" s="4">
        <f t="shared" si="302"/>
        <v>3.6118822876179899</v>
      </c>
      <c r="AA1463" s="64">
        <f t="shared" si="332"/>
        <v>4858.4120000000003</v>
      </c>
      <c r="AB1463" s="81">
        <f t="shared" si="333"/>
        <v>632.07940120000001</v>
      </c>
      <c r="AC1463">
        <f t="shared" si="334"/>
        <v>0.99999999862857136</v>
      </c>
      <c r="AD1463" s="49">
        <f t="shared" si="303"/>
        <v>2528.3176048</v>
      </c>
      <c r="AE1463" s="3">
        <f t="shared" si="304"/>
        <v>70000</v>
      </c>
      <c r="AF1463" s="3">
        <f t="shared" si="305"/>
        <v>100000</v>
      </c>
      <c r="AG1463" s="2">
        <f t="shared" si="306"/>
        <v>0</v>
      </c>
      <c r="AH1463" s="49">
        <f t="shared" si="307"/>
        <v>0</v>
      </c>
      <c r="AI1463" s="49">
        <f t="shared" si="308"/>
        <v>2179.9040584489339</v>
      </c>
      <c r="AJ1463" s="27" cm="1">
        <f t="array" ref="AJ1463">INDEX(Archetypes!Q$8:Q$16,$G1463)</f>
        <v>1022</v>
      </c>
      <c r="AK1463" s="27" cm="1">
        <f t="array" ref="AK1463">INDEX(Archetypes!R$8:R$16,$G1463)</f>
        <v>1039</v>
      </c>
      <c r="AL1463" s="27" cm="1">
        <f t="array" ref="AL1463">INDEX(Archetypes!S$8:S$16,$G1463)</f>
        <v>1139</v>
      </c>
      <c r="AM1463" s="5">
        <f t="shared" si="335"/>
        <v>1039</v>
      </c>
      <c r="AN1463" s="5">
        <f t="shared" si="309"/>
        <v>4156</v>
      </c>
      <c r="AO1463" s="49">
        <f t="shared" si="310"/>
        <v>20085.221663248936</v>
      </c>
      <c r="AP1463" s="61" cm="1">
        <f t="array" ref="AP1463">INDEX(Archetypes!$K$8:$N$16,$G1463,$I$2+1+2*$H$2)</f>
        <v>8177</v>
      </c>
      <c r="AQ1463" s="41" cm="1">
        <f t="array" ref="AQ1463">INDEX(Archetypes!$O$8:$P$16,$G1463,$AB$2)</f>
        <v>50</v>
      </c>
      <c r="AR1463" s="4">
        <f t="shared" si="311"/>
        <v>12.348800000000001</v>
      </c>
      <c r="AS1463" s="5">
        <f t="shared" si="312"/>
        <v>2161.04</v>
      </c>
      <c r="AT1463" s="8">
        <f t="shared" si="313"/>
        <v>1589</v>
      </c>
      <c r="AU1463">
        <f t="shared" si="314"/>
        <v>1</v>
      </c>
      <c r="AV1463" s="49">
        <f t="shared" si="315"/>
        <v>8644.16</v>
      </c>
      <c r="AW1463" s="49">
        <f t="shared" si="316"/>
        <v>0</v>
      </c>
      <c r="AX1463" s="61">
        <f t="shared" si="317"/>
        <v>1588.5460730716454</v>
      </c>
      <c r="AY1463" s="27" cm="1">
        <f t="array" ref="AY1463">INDEX(Archetypes!T$8:T$16,$G1463)</f>
        <v>1012</v>
      </c>
      <c r="AZ1463" s="27" cm="1">
        <f t="array" ref="AZ1463">INDEX(Archetypes!U$8:U$16,$G1463)</f>
        <v>1497</v>
      </c>
      <c r="BA1463" s="27" cm="1">
        <f t="array" ref="BA1463">INDEX(Archetypes!V$8:V$16,$G1463)</f>
        <v>1668</v>
      </c>
      <c r="BB1463" s="5">
        <f t="shared" si="336"/>
        <v>1497</v>
      </c>
      <c r="BC1463" s="5">
        <f t="shared" si="318"/>
        <v>5988</v>
      </c>
      <c r="BD1463" s="60">
        <f t="shared" si="319"/>
        <v>24397.706073071644</v>
      </c>
      <c r="BE1463" s="28">
        <f t="shared" si="320"/>
        <v>4312.4844098227077</v>
      </c>
      <c r="BF1463" s="75">
        <f t="shared" si="321"/>
        <v>3.9825374846400003</v>
      </c>
      <c r="BG1463" s="75">
        <f t="shared" si="322"/>
        <v>14.87304</v>
      </c>
      <c r="BH1463" s="11">
        <f t="shared" si="338"/>
        <v>20085.221663248936</v>
      </c>
      <c r="BI1463" s="95">
        <f t="shared" si="339"/>
        <v>3</v>
      </c>
      <c r="BJ1463" t="b">
        <f t="shared" si="340"/>
        <v>1</v>
      </c>
      <c r="BK1463" s="43">
        <v>5652.0633971921707</v>
      </c>
      <c r="BL1463" s="37">
        <f t="shared" si="323"/>
        <v>-1339.578987369463</v>
      </c>
    </row>
    <row r="1464" spans="1:64" x14ac:dyDescent="0.35">
      <c r="A1464" s="3">
        <v>17500</v>
      </c>
      <c r="D1464" s="6">
        <v>60</v>
      </c>
      <c r="E1464" s="6"/>
      <c r="F1464" s="6">
        <f t="shared" si="296"/>
        <v>100</v>
      </c>
      <c r="G1464" s="7">
        <v>4</v>
      </c>
      <c r="H1464" s="79" cm="1">
        <f t="array" ref="H1464">INDEX(Archetypes!$F$8:$F$16,$G1464)</f>
        <v>188.9</v>
      </c>
      <c r="I1464" s="7">
        <f t="shared" si="297"/>
        <v>1</v>
      </c>
      <c r="J1464" s="27" cm="1">
        <f t="array" ref="J1464">INDEX(Archetypes!$G$8:$H$16,$G1464,($H$2+1))+$N$2</f>
        <v>14619</v>
      </c>
      <c r="K1464" s="41" cm="1">
        <f t="array" ref="K1464">INDEX(Archetypes!$J$8:$J$16,$G1464)</f>
        <v>3.3879999999999999</v>
      </c>
      <c r="L1464" s="24" cm="1">
        <f t="array" ref="L1464">INDEX(Archetypes!$I$8:$I$16,$G1464)</f>
        <v>57.854166666666664</v>
      </c>
      <c r="M1464" s="41">
        <f t="shared" si="324"/>
        <v>17.71</v>
      </c>
      <c r="N1464" s="84">
        <f t="shared" si="298"/>
        <v>0.30611451206337775</v>
      </c>
      <c r="O1464" s="41">
        <f t="shared" si="299"/>
        <v>17.71</v>
      </c>
      <c r="P1464" s="64">
        <f t="shared" si="337"/>
        <v>2.5300000000000002</v>
      </c>
      <c r="Q1464" s="80">
        <f t="shared" si="325"/>
        <v>2.5300000000000002</v>
      </c>
      <c r="R1464" s="80">
        <f t="shared" si="326"/>
        <v>0</v>
      </c>
      <c r="S1464" s="64">
        <f t="shared" si="327"/>
        <v>17.71</v>
      </c>
      <c r="T1464" s="64">
        <f t="shared" si="300"/>
        <v>0</v>
      </c>
      <c r="U1464" s="64">
        <f t="shared" si="328"/>
        <v>0</v>
      </c>
      <c r="V1464" s="80">
        <f t="shared" si="329"/>
        <v>1</v>
      </c>
      <c r="W1464" s="80">
        <f t="shared" si="330"/>
        <v>0</v>
      </c>
      <c r="X1464" s="80">
        <f t="shared" si="331"/>
        <v>0</v>
      </c>
      <c r="Y1464" s="4">
        <f t="shared" si="301"/>
        <v>13.01</v>
      </c>
      <c r="Z1464" s="4">
        <f t="shared" si="302"/>
        <v>3.8400236127508856</v>
      </c>
      <c r="AA1464" s="64">
        <f t="shared" si="332"/>
        <v>5165.2889999999998</v>
      </c>
      <c r="AB1464" s="81">
        <f t="shared" si="333"/>
        <v>672.00409889999992</v>
      </c>
      <c r="AC1464">
        <f t="shared" si="334"/>
        <v>1.0000000496000025</v>
      </c>
      <c r="AD1464" s="49">
        <f t="shared" si="303"/>
        <v>2688.0163955999997</v>
      </c>
      <c r="AE1464" s="3">
        <f t="shared" si="304"/>
        <v>70000</v>
      </c>
      <c r="AF1464" s="3">
        <f t="shared" si="305"/>
        <v>100000</v>
      </c>
      <c r="AG1464" s="2">
        <f t="shared" si="306"/>
        <v>0</v>
      </c>
      <c r="AH1464" s="49">
        <f t="shared" si="307"/>
        <v>0</v>
      </c>
      <c r="AI1464" s="49">
        <f t="shared" si="308"/>
        <v>2840.0336360810056</v>
      </c>
      <c r="AJ1464" s="27" cm="1">
        <f t="array" ref="AJ1464">INDEX(Archetypes!Q$8:Q$16,$G1464)</f>
        <v>1022</v>
      </c>
      <c r="AK1464" s="27" cm="1">
        <f t="array" ref="AK1464">INDEX(Archetypes!R$8:R$16,$G1464)</f>
        <v>1039</v>
      </c>
      <c r="AL1464" s="27" cm="1">
        <f t="array" ref="AL1464">INDEX(Archetypes!S$8:S$16,$G1464)</f>
        <v>1139</v>
      </c>
      <c r="AM1464" s="5">
        <f t="shared" si="335"/>
        <v>1039</v>
      </c>
      <c r="AN1464" s="5">
        <f t="shared" si="309"/>
        <v>4156</v>
      </c>
      <c r="AO1464" s="49">
        <f t="shared" si="310"/>
        <v>24303.050031681007</v>
      </c>
      <c r="AP1464" s="61" cm="1">
        <f t="array" ref="AP1464">INDEX(Archetypes!$K$8:$N$16,$G1464,$I$2+1+2*$H$2)</f>
        <v>10895</v>
      </c>
      <c r="AQ1464" s="41" cm="1">
        <f t="array" ref="AQ1464">INDEX(Archetypes!$O$8:$P$16,$G1464,$AB$2)</f>
        <v>50</v>
      </c>
      <c r="AR1464" s="4">
        <f t="shared" si="311"/>
        <v>12.348800000000001</v>
      </c>
      <c r="AS1464" s="5">
        <f t="shared" si="312"/>
        <v>2161.04</v>
      </c>
      <c r="AT1464" s="8">
        <f t="shared" si="313"/>
        <v>1589</v>
      </c>
      <c r="AU1464">
        <f t="shared" si="314"/>
        <v>1</v>
      </c>
      <c r="AV1464" s="49">
        <f t="shared" si="315"/>
        <v>8644.16</v>
      </c>
      <c r="AW1464" s="49">
        <f t="shared" si="316"/>
        <v>0</v>
      </c>
      <c r="AX1464" s="61">
        <f t="shared" si="317"/>
        <v>2116.5720271634555</v>
      </c>
      <c r="AY1464" s="27" cm="1">
        <f t="array" ref="AY1464">INDEX(Archetypes!T$8:T$16,$G1464)</f>
        <v>1012</v>
      </c>
      <c r="AZ1464" s="27" cm="1">
        <f t="array" ref="AZ1464">INDEX(Archetypes!U$8:U$16,$G1464)</f>
        <v>1497</v>
      </c>
      <c r="BA1464" s="27" cm="1">
        <f t="array" ref="BA1464">INDEX(Archetypes!V$8:V$16,$G1464)</f>
        <v>1668</v>
      </c>
      <c r="BB1464" s="5">
        <f t="shared" si="336"/>
        <v>1497</v>
      </c>
      <c r="BC1464" s="5">
        <f t="shared" si="318"/>
        <v>5988</v>
      </c>
      <c r="BD1464" s="60">
        <f t="shared" si="319"/>
        <v>27643.732027163456</v>
      </c>
      <c r="BE1464" s="28">
        <f t="shared" si="320"/>
        <v>3340.6819954824496</v>
      </c>
      <c r="BF1464" s="75">
        <f t="shared" si="321"/>
        <v>4.2340906990799994</v>
      </c>
      <c r="BG1464" s="75">
        <f t="shared" si="322"/>
        <v>14.87304</v>
      </c>
      <c r="BH1464" s="11">
        <f t="shared" si="338"/>
        <v>20085.221663248936</v>
      </c>
      <c r="BI1464" s="95">
        <f t="shared" si="339"/>
        <v>3</v>
      </c>
      <c r="BJ1464" t="b">
        <f t="shared" si="340"/>
        <v>0</v>
      </c>
      <c r="BK1464" s="43">
        <v>2381.1370381625457</v>
      </c>
      <c r="BL1464" s="37">
        <f t="shared" si="323"/>
        <v>959.54495731990392</v>
      </c>
    </row>
    <row r="1465" spans="1:64" x14ac:dyDescent="0.35">
      <c r="A1465" s="3">
        <v>17500</v>
      </c>
      <c r="D1465" s="6">
        <v>60</v>
      </c>
      <c r="E1465" s="6"/>
      <c r="F1465" s="6">
        <f t="shared" si="296"/>
        <v>100</v>
      </c>
      <c r="G1465" s="7">
        <v>5</v>
      </c>
      <c r="H1465" s="79" cm="1">
        <f t="array" ref="H1465">INDEX(Archetypes!$F$8:$F$16,$G1465)</f>
        <v>213.7</v>
      </c>
      <c r="I1465" s="7">
        <f t="shared" si="297"/>
        <v>1</v>
      </c>
      <c r="J1465" s="27" cm="1">
        <f t="array" ref="J1465">INDEX(Archetypes!$G$8:$H$16,$G1465,($H$2+1))+$N$2</f>
        <v>16092</v>
      </c>
      <c r="K1465" s="41" cm="1">
        <f t="array" ref="K1465">INDEX(Archetypes!$J$8:$J$16,$G1465)</f>
        <v>3.3130000000000002</v>
      </c>
      <c r="L1465" s="24" cm="1">
        <f t="array" ref="L1465">INDEX(Archetypes!$I$8:$I$16,$G1465)</f>
        <v>65.243478260869566</v>
      </c>
      <c r="M1465" s="41">
        <f t="shared" si="324"/>
        <v>18.11</v>
      </c>
      <c r="N1465" s="84">
        <f t="shared" si="298"/>
        <v>0.27757563641210181</v>
      </c>
      <c r="O1465" s="41">
        <f t="shared" si="299"/>
        <v>18.11</v>
      </c>
      <c r="P1465" s="64">
        <f t="shared" si="337"/>
        <v>2.5871428571428572</v>
      </c>
      <c r="Q1465" s="80">
        <f t="shared" si="325"/>
        <v>2.5871428571428572</v>
      </c>
      <c r="R1465" s="80">
        <f t="shared" si="326"/>
        <v>0</v>
      </c>
      <c r="S1465" s="64">
        <f t="shared" si="327"/>
        <v>18.11</v>
      </c>
      <c r="T1465" s="64">
        <f t="shared" si="300"/>
        <v>0</v>
      </c>
      <c r="U1465" s="64">
        <f t="shared" si="328"/>
        <v>0</v>
      </c>
      <c r="V1465" s="80">
        <f t="shared" si="329"/>
        <v>1</v>
      </c>
      <c r="W1465" s="80">
        <f t="shared" si="330"/>
        <v>0</v>
      </c>
      <c r="X1465" s="80">
        <f t="shared" si="331"/>
        <v>0</v>
      </c>
      <c r="Y1465" s="4">
        <f t="shared" si="301"/>
        <v>13.01</v>
      </c>
      <c r="Z1465" s="4">
        <f t="shared" si="302"/>
        <v>3.9269544219740413</v>
      </c>
      <c r="AA1465" s="64">
        <f t="shared" si="332"/>
        <v>5282.2219999999998</v>
      </c>
      <c r="AB1465" s="81">
        <f t="shared" si="333"/>
        <v>687.21708220000005</v>
      </c>
      <c r="AC1465">
        <f t="shared" si="334"/>
        <v>0.9999999150857215</v>
      </c>
      <c r="AD1465" s="49">
        <f t="shared" si="303"/>
        <v>2748.8683288000002</v>
      </c>
      <c r="AE1465" s="3">
        <f t="shared" si="304"/>
        <v>70000</v>
      </c>
      <c r="AF1465" s="3">
        <f t="shared" si="305"/>
        <v>100000</v>
      </c>
      <c r="AG1465" s="2">
        <f t="shared" si="306"/>
        <v>0</v>
      </c>
      <c r="AH1465" s="49">
        <f t="shared" si="307"/>
        <v>0</v>
      </c>
      <c r="AI1465" s="49">
        <f t="shared" si="308"/>
        <v>3126.1933970733662</v>
      </c>
      <c r="AJ1465" s="27" cm="1">
        <f t="array" ref="AJ1465">INDEX(Archetypes!Q$8:Q$16,$G1465)</f>
        <v>1022</v>
      </c>
      <c r="AK1465" s="27" cm="1">
        <f t="array" ref="AK1465">INDEX(Archetypes!R$8:R$16,$G1465)</f>
        <v>1039</v>
      </c>
      <c r="AL1465" s="27" cm="1">
        <f t="array" ref="AL1465">INDEX(Archetypes!S$8:S$16,$G1465)</f>
        <v>1139</v>
      </c>
      <c r="AM1465" s="5">
        <f t="shared" si="335"/>
        <v>1039</v>
      </c>
      <c r="AN1465" s="5">
        <f t="shared" si="309"/>
        <v>4156</v>
      </c>
      <c r="AO1465" s="49">
        <f t="shared" si="310"/>
        <v>26123.061725873366</v>
      </c>
      <c r="AP1465" s="61" cm="1">
        <f t="array" ref="AP1465">INDEX(Archetypes!$K$8:$N$16,$G1465,$I$2+1+2*$H$2)</f>
        <v>12073</v>
      </c>
      <c r="AQ1465" s="41" cm="1">
        <f t="array" ref="AQ1465">INDEX(Archetypes!$O$8:$P$16,$G1465,$AB$2)</f>
        <v>50</v>
      </c>
      <c r="AR1465" s="4">
        <f t="shared" si="311"/>
        <v>12.348800000000001</v>
      </c>
      <c r="AS1465" s="5">
        <f t="shared" si="312"/>
        <v>2161.04</v>
      </c>
      <c r="AT1465" s="8">
        <f t="shared" si="313"/>
        <v>1589</v>
      </c>
      <c r="AU1465">
        <f t="shared" si="314"/>
        <v>1</v>
      </c>
      <c r="AV1465" s="49">
        <f t="shared" si="315"/>
        <v>8644.16</v>
      </c>
      <c r="AW1465" s="49">
        <f t="shared" si="316"/>
        <v>0</v>
      </c>
      <c r="AX1465" s="61">
        <f t="shared" si="317"/>
        <v>2345.4221279434969</v>
      </c>
      <c r="AY1465" s="27" cm="1">
        <f t="array" ref="AY1465">INDEX(Archetypes!T$8:T$16,$G1465)</f>
        <v>1012</v>
      </c>
      <c r="AZ1465" s="27" cm="1">
        <f t="array" ref="AZ1465">INDEX(Archetypes!U$8:U$16,$G1465)</f>
        <v>1497</v>
      </c>
      <c r="BA1465" s="27" cm="1">
        <f t="array" ref="BA1465">INDEX(Archetypes!V$8:V$16,$G1465)</f>
        <v>1668</v>
      </c>
      <c r="BB1465" s="5">
        <f t="shared" si="336"/>
        <v>1497</v>
      </c>
      <c r="BC1465" s="5">
        <f t="shared" si="318"/>
        <v>5988</v>
      </c>
      <c r="BD1465" s="60">
        <f t="shared" si="319"/>
        <v>29050.582127943497</v>
      </c>
      <c r="BE1465" s="28">
        <f t="shared" si="320"/>
        <v>2927.5204020701312</v>
      </c>
      <c r="BF1465" s="75">
        <f t="shared" si="321"/>
        <v>4.3299430178399998</v>
      </c>
      <c r="BG1465" s="75">
        <f t="shared" si="322"/>
        <v>14.87304</v>
      </c>
      <c r="BH1465" s="11">
        <f t="shared" si="338"/>
        <v>20085.221663248936</v>
      </c>
      <c r="BI1465" s="95">
        <f t="shared" si="339"/>
        <v>3</v>
      </c>
      <c r="BJ1465" t="b">
        <f t="shared" si="340"/>
        <v>0</v>
      </c>
      <c r="BK1465" s="43">
        <v>981.02922189020319</v>
      </c>
      <c r="BL1465" s="37">
        <f t="shared" si="323"/>
        <v>1946.4911801799281</v>
      </c>
    </row>
    <row r="1466" spans="1:64" x14ac:dyDescent="0.35">
      <c r="A1466" s="3">
        <v>17500</v>
      </c>
      <c r="D1466" s="6">
        <v>60</v>
      </c>
      <c r="E1466" s="6"/>
      <c r="F1466" s="6">
        <f t="shared" si="296"/>
        <v>100</v>
      </c>
      <c r="G1466" s="7">
        <v>6</v>
      </c>
      <c r="H1466" s="79" cm="1">
        <f t="array" ref="H1466">INDEX(Archetypes!$F$8:$F$16,$G1466)</f>
        <v>239.1</v>
      </c>
      <c r="I1466" s="7">
        <f t="shared" si="297"/>
        <v>1</v>
      </c>
      <c r="J1466" s="27" cm="1">
        <f t="array" ref="J1466">INDEX(Archetypes!$G$8:$H$16,$G1466,($H$2+1))+$N$2</f>
        <v>18581</v>
      </c>
      <c r="K1466" s="41" cm="1">
        <f t="array" ref="K1466">INDEX(Archetypes!$J$8:$J$16,$G1466)</f>
        <v>3.327</v>
      </c>
      <c r="L1466" s="24" cm="1">
        <f t="array" ref="L1466">INDEX(Archetypes!$I$8:$I$16,$G1466)</f>
        <v>72.380645161290317</v>
      </c>
      <c r="M1466" s="41">
        <f t="shared" si="324"/>
        <v>18.033999999999999</v>
      </c>
      <c r="N1466" s="84">
        <f t="shared" si="298"/>
        <v>0.24915500490239773</v>
      </c>
      <c r="O1466" s="41">
        <f t="shared" si="299"/>
        <v>18.033999999999999</v>
      </c>
      <c r="P1466" s="64">
        <f t="shared" si="337"/>
        <v>2.5762857142857141</v>
      </c>
      <c r="Q1466" s="80">
        <f t="shared" si="325"/>
        <v>2.5762857142857141</v>
      </c>
      <c r="R1466" s="80">
        <f t="shared" si="326"/>
        <v>0</v>
      </c>
      <c r="S1466" s="64">
        <f t="shared" si="327"/>
        <v>18.033999999999999</v>
      </c>
      <c r="T1466" s="64">
        <f t="shared" si="300"/>
        <v>0</v>
      </c>
      <c r="U1466" s="64">
        <f t="shared" si="328"/>
        <v>0</v>
      </c>
      <c r="V1466" s="80">
        <f t="shared" si="329"/>
        <v>1</v>
      </c>
      <c r="W1466" s="80">
        <f t="shared" si="330"/>
        <v>0</v>
      </c>
      <c r="X1466" s="80">
        <f t="shared" si="331"/>
        <v>0</v>
      </c>
      <c r="Y1466" s="4">
        <f t="shared" si="301"/>
        <v>13.01</v>
      </c>
      <c r="Z1466" s="4">
        <f t="shared" si="302"/>
        <v>3.910429816651638</v>
      </c>
      <c r="AA1466" s="64">
        <f t="shared" si="332"/>
        <v>5259.9939999999997</v>
      </c>
      <c r="AB1466" s="81">
        <f t="shared" si="333"/>
        <v>684.32521939999992</v>
      </c>
      <c r="AC1466">
        <f t="shared" si="334"/>
        <v>0.99999999782857152</v>
      </c>
      <c r="AD1466" s="49">
        <f t="shared" si="303"/>
        <v>2737.3008775999997</v>
      </c>
      <c r="AE1466" s="3">
        <f t="shared" si="304"/>
        <v>70000</v>
      </c>
      <c r="AF1466" s="3">
        <f t="shared" si="305"/>
        <v>100000</v>
      </c>
      <c r="AG1466" s="2">
        <f t="shared" si="306"/>
        <v>0</v>
      </c>
      <c r="AH1466" s="49">
        <f t="shared" si="307"/>
        <v>0</v>
      </c>
      <c r="AI1466" s="49">
        <f t="shared" si="308"/>
        <v>3609.7315132376475</v>
      </c>
      <c r="AJ1466" s="27" cm="1">
        <f t="array" ref="AJ1466">INDEX(Archetypes!Q$8:Q$16,$G1466)</f>
        <v>1022</v>
      </c>
      <c r="AK1466" s="27" cm="1">
        <f t="array" ref="AK1466">INDEX(Archetypes!R$8:R$16,$G1466)</f>
        <v>1039</v>
      </c>
      <c r="AL1466" s="27" cm="1">
        <f t="array" ref="AL1466">INDEX(Archetypes!S$8:S$16,$G1466)</f>
        <v>1139</v>
      </c>
      <c r="AM1466" s="5">
        <f t="shared" si="335"/>
        <v>1039</v>
      </c>
      <c r="AN1466" s="5">
        <f t="shared" si="309"/>
        <v>4156</v>
      </c>
      <c r="AO1466" s="49">
        <f t="shared" si="310"/>
        <v>29084.032390837645</v>
      </c>
      <c r="AP1466" s="61" cm="1">
        <f t="array" ref="AP1466">INDEX(Archetypes!$K$8:$N$16,$G1466,$I$2+1+2*$H$2)</f>
        <v>14065</v>
      </c>
      <c r="AQ1466" s="41" cm="1">
        <f t="array" ref="AQ1466">INDEX(Archetypes!$O$8:$P$16,$G1466,$AB$2)</f>
        <v>50</v>
      </c>
      <c r="AR1466" s="4">
        <f t="shared" si="311"/>
        <v>12.348800000000001</v>
      </c>
      <c r="AS1466" s="5">
        <f t="shared" si="312"/>
        <v>2161.04</v>
      </c>
      <c r="AT1466" s="8">
        <f t="shared" si="313"/>
        <v>1589</v>
      </c>
      <c r="AU1466">
        <f t="shared" si="314"/>
        <v>1</v>
      </c>
      <c r="AV1466" s="49">
        <f t="shared" si="315"/>
        <v>8644.16</v>
      </c>
      <c r="AW1466" s="49">
        <f t="shared" si="316"/>
        <v>0</v>
      </c>
      <c r="AX1466" s="61">
        <f t="shared" si="317"/>
        <v>2732.408036902616</v>
      </c>
      <c r="AY1466" s="27" cm="1">
        <f t="array" ref="AY1466">INDEX(Archetypes!T$8:T$16,$G1466)</f>
        <v>1012</v>
      </c>
      <c r="AZ1466" s="27" cm="1">
        <f t="array" ref="AZ1466">INDEX(Archetypes!U$8:U$16,$G1466)</f>
        <v>1497</v>
      </c>
      <c r="BA1466" s="27" cm="1">
        <f t="array" ref="BA1466">INDEX(Archetypes!V$8:V$16,$G1466)</f>
        <v>1668</v>
      </c>
      <c r="BB1466" s="5">
        <f t="shared" si="336"/>
        <v>1497</v>
      </c>
      <c r="BC1466" s="5">
        <f t="shared" si="318"/>
        <v>5988</v>
      </c>
      <c r="BD1466" s="60">
        <f t="shared" si="319"/>
        <v>31429.568036902616</v>
      </c>
      <c r="BE1466" s="28">
        <f t="shared" si="320"/>
        <v>2345.5356460649709</v>
      </c>
      <c r="BF1466" s="75">
        <f t="shared" si="321"/>
        <v>4.3117222816799998</v>
      </c>
      <c r="BG1466" s="75">
        <f t="shared" si="322"/>
        <v>14.87304</v>
      </c>
      <c r="BH1466" s="11">
        <f t="shared" si="338"/>
        <v>20085.221663248936</v>
      </c>
      <c r="BI1466" s="95">
        <f t="shared" si="339"/>
        <v>3</v>
      </c>
      <c r="BJ1466" t="b">
        <f t="shared" si="340"/>
        <v>0</v>
      </c>
      <c r="BK1466" s="43">
        <v>-1157.9228977695311</v>
      </c>
      <c r="BL1466" s="37">
        <f t="shared" si="323"/>
        <v>3503.4585438345021</v>
      </c>
    </row>
    <row r="1467" spans="1:64" x14ac:dyDescent="0.35">
      <c r="A1467" s="3">
        <v>17500</v>
      </c>
      <c r="D1467" s="6">
        <v>60</v>
      </c>
      <c r="E1467" s="6"/>
      <c r="F1467" s="6">
        <f t="shared" si="296"/>
        <v>100</v>
      </c>
      <c r="G1467" s="7">
        <v>7</v>
      </c>
      <c r="H1467" s="79" cm="1">
        <f t="array" ref="H1467">INDEX(Archetypes!$F$8:$F$16,$G1467)</f>
        <v>262.60000000000002</v>
      </c>
      <c r="I1467" s="7">
        <f t="shared" si="297"/>
        <v>1</v>
      </c>
      <c r="J1467" s="27" cm="1">
        <f t="array" ref="J1467">INDEX(Archetypes!$G$8:$H$16,$G1467,($H$2+1))+$N$2</f>
        <v>22881</v>
      </c>
      <c r="K1467" s="41" cm="1">
        <f t="array" ref="K1467">INDEX(Archetypes!$J$8:$J$16,$G1467)</f>
        <v>3.2349999999999999</v>
      </c>
      <c r="L1467" s="24" cm="1">
        <f t="array" ref="L1467">INDEX(Archetypes!$I$8:$I$16,$G1467)</f>
        <v>81.644444444444446</v>
      </c>
      <c r="M1467" s="41">
        <f t="shared" si="324"/>
        <v>18.547000000000001</v>
      </c>
      <c r="N1467" s="84">
        <f t="shared" si="298"/>
        <v>0.22716793685356559</v>
      </c>
      <c r="O1467" s="41">
        <f t="shared" si="299"/>
        <v>18.547000000000001</v>
      </c>
      <c r="P1467" s="64">
        <f t="shared" si="337"/>
        <v>2.6495714285714285</v>
      </c>
      <c r="Q1467" s="80">
        <f t="shared" si="325"/>
        <v>2.6495714285714285</v>
      </c>
      <c r="R1467" s="80">
        <f t="shared" si="326"/>
        <v>0</v>
      </c>
      <c r="S1467" s="64">
        <f t="shared" si="327"/>
        <v>18.547000000000001</v>
      </c>
      <c r="T1467" s="64">
        <f t="shared" si="300"/>
        <v>0</v>
      </c>
      <c r="U1467" s="64">
        <f t="shared" si="328"/>
        <v>0</v>
      </c>
      <c r="V1467" s="80">
        <f t="shared" si="329"/>
        <v>1</v>
      </c>
      <c r="W1467" s="80">
        <f t="shared" si="330"/>
        <v>0</v>
      </c>
      <c r="X1467" s="80">
        <f t="shared" si="331"/>
        <v>0</v>
      </c>
      <c r="Y1467" s="4">
        <f t="shared" si="301"/>
        <v>13.01</v>
      </c>
      <c r="Z1467" s="4">
        <f t="shared" si="302"/>
        <v>4.0216383307573418</v>
      </c>
      <c r="AA1467" s="64">
        <f t="shared" si="332"/>
        <v>5409.5829999999996</v>
      </c>
      <c r="AB1467" s="81">
        <f t="shared" si="333"/>
        <v>703.78674829999989</v>
      </c>
      <c r="AC1467">
        <f t="shared" si="334"/>
        <v>0.99999994257143221</v>
      </c>
      <c r="AD1467" s="49">
        <f t="shared" si="303"/>
        <v>2815.1469931999995</v>
      </c>
      <c r="AE1467" s="3">
        <f t="shared" si="304"/>
        <v>70000</v>
      </c>
      <c r="AF1467" s="3">
        <f t="shared" si="305"/>
        <v>100000</v>
      </c>
      <c r="AG1467" s="2">
        <f t="shared" si="306"/>
        <v>0</v>
      </c>
      <c r="AH1467" s="49">
        <f t="shared" si="307"/>
        <v>0</v>
      </c>
      <c r="AI1467" s="49">
        <f t="shared" si="308"/>
        <v>4445.0926620951841</v>
      </c>
      <c r="AJ1467" s="27" cm="1">
        <f t="array" ref="AJ1467">INDEX(Archetypes!Q$8:Q$16,$G1467)</f>
        <v>1022</v>
      </c>
      <c r="AK1467" s="27" cm="1">
        <f t="array" ref="AK1467">INDEX(Archetypes!R$8:R$16,$G1467)</f>
        <v>1039</v>
      </c>
      <c r="AL1467" s="27" cm="1">
        <f t="array" ref="AL1467">INDEX(Archetypes!S$8:S$16,$G1467)</f>
        <v>1139</v>
      </c>
      <c r="AM1467" s="5">
        <f t="shared" si="335"/>
        <v>1039</v>
      </c>
      <c r="AN1467" s="5">
        <f t="shared" si="309"/>
        <v>4156</v>
      </c>
      <c r="AO1467" s="49">
        <f t="shared" si="310"/>
        <v>34297.239655295183</v>
      </c>
      <c r="AP1467" s="61" cm="1">
        <f t="array" ref="AP1467">INDEX(Archetypes!$K$8:$N$16,$G1467,$I$2+1+2*$H$2)</f>
        <v>17505</v>
      </c>
      <c r="AQ1467" s="41" cm="1">
        <f t="array" ref="AQ1467">INDEX(Archetypes!$O$8:$P$16,$G1467,$AB$2)</f>
        <v>50</v>
      </c>
      <c r="AR1467" s="4">
        <f t="shared" si="311"/>
        <v>12.348800000000001</v>
      </c>
      <c r="AS1467" s="5">
        <f t="shared" si="312"/>
        <v>2161.04</v>
      </c>
      <c r="AT1467" s="8">
        <f t="shared" si="313"/>
        <v>1589</v>
      </c>
      <c r="AU1467">
        <f t="shared" si="314"/>
        <v>1</v>
      </c>
      <c r="AV1467" s="49">
        <f t="shared" si="315"/>
        <v>8644.16</v>
      </c>
      <c r="AW1467" s="49">
        <f t="shared" si="316"/>
        <v>0</v>
      </c>
      <c r="AX1467" s="61">
        <f t="shared" si="317"/>
        <v>3400.6969559886452</v>
      </c>
      <c r="AY1467" s="27" cm="1">
        <f t="array" ref="AY1467">INDEX(Archetypes!T$8:T$16,$G1467)</f>
        <v>1012</v>
      </c>
      <c r="AZ1467" s="27" cm="1">
        <f t="array" ref="AZ1467">INDEX(Archetypes!U$8:U$16,$G1467)</f>
        <v>1497</v>
      </c>
      <c r="BA1467" s="27" cm="1">
        <f t="array" ref="BA1467">INDEX(Archetypes!V$8:V$16,$G1467)</f>
        <v>1668</v>
      </c>
      <c r="BB1467" s="5">
        <f t="shared" si="336"/>
        <v>1497</v>
      </c>
      <c r="BC1467" s="5">
        <f t="shared" si="318"/>
        <v>5988</v>
      </c>
      <c r="BD1467" s="60">
        <f t="shared" si="319"/>
        <v>35537.856955988645</v>
      </c>
      <c r="BE1467" s="28">
        <f t="shared" si="320"/>
        <v>1240.6173006934623</v>
      </c>
      <c r="BF1467" s="75">
        <f t="shared" si="321"/>
        <v>4.4343433767600002</v>
      </c>
      <c r="BG1467" s="75">
        <f t="shared" si="322"/>
        <v>14.87304</v>
      </c>
      <c r="BH1467" s="11">
        <f t="shared" si="338"/>
        <v>20085.221663248936</v>
      </c>
      <c r="BI1467" s="95">
        <f t="shared" si="339"/>
        <v>3</v>
      </c>
      <c r="BJ1467" t="b">
        <f t="shared" si="340"/>
        <v>0</v>
      </c>
      <c r="BK1467" s="43">
        <v>-5049.1223970259744</v>
      </c>
      <c r="BL1467" s="37">
        <f t="shared" si="323"/>
        <v>6289.7396977194367</v>
      </c>
    </row>
    <row r="1468" spans="1:64" x14ac:dyDescent="0.35">
      <c r="A1468" s="3">
        <v>17500</v>
      </c>
      <c r="D1468" s="6">
        <v>60</v>
      </c>
      <c r="E1468" s="6"/>
      <c r="F1468" s="6">
        <f t="shared" si="296"/>
        <v>100</v>
      </c>
      <c r="G1468" s="7">
        <v>8</v>
      </c>
      <c r="H1468" s="79" cm="1">
        <f t="array" ref="H1468">INDEX(Archetypes!$F$8:$F$16,$G1468)</f>
        <v>285.8</v>
      </c>
      <c r="I1468" s="7">
        <f t="shared" si="297"/>
        <v>1</v>
      </c>
      <c r="J1468" s="27" cm="1">
        <f t="array" ref="J1468">INDEX(Archetypes!$G$8:$H$16,$G1468,($H$2+1))+$N$2</f>
        <v>26124</v>
      </c>
      <c r="K1468" s="41" cm="1">
        <f t="array" ref="K1468">INDEX(Archetypes!$J$8:$J$16,$G1468)</f>
        <v>3.2210000000000001</v>
      </c>
      <c r="L1468" s="24" cm="1">
        <f t="array" ref="L1468">INDEX(Archetypes!$I$8:$I$16,$G1468)</f>
        <v>90.076000000000008</v>
      </c>
      <c r="M1468" s="41">
        <f t="shared" si="324"/>
        <v>18.628</v>
      </c>
      <c r="N1468" s="84">
        <f t="shared" si="298"/>
        <v>0.20680314401172342</v>
      </c>
      <c r="O1468" s="41">
        <f t="shared" si="299"/>
        <v>18.628</v>
      </c>
      <c r="P1468" s="64">
        <f t="shared" si="337"/>
        <v>2.661142857142857</v>
      </c>
      <c r="Q1468" s="80">
        <f t="shared" si="325"/>
        <v>2.661142857142857</v>
      </c>
      <c r="R1468" s="80">
        <f t="shared" si="326"/>
        <v>0</v>
      </c>
      <c r="S1468" s="64">
        <f t="shared" si="327"/>
        <v>18.628</v>
      </c>
      <c r="T1468" s="64">
        <f t="shared" si="300"/>
        <v>0</v>
      </c>
      <c r="U1468" s="64">
        <f t="shared" si="328"/>
        <v>0</v>
      </c>
      <c r="V1468" s="80">
        <f t="shared" si="329"/>
        <v>1</v>
      </c>
      <c r="W1468" s="80">
        <f t="shared" si="330"/>
        <v>0</v>
      </c>
      <c r="X1468" s="80">
        <f t="shared" si="331"/>
        <v>0</v>
      </c>
      <c r="Y1468" s="4">
        <f t="shared" si="301"/>
        <v>13.01</v>
      </c>
      <c r="Z1468" s="4">
        <f t="shared" si="302"/>
        <v>4.0391182862465067</v>
      </c>
      <c r="AA1468" s="64">
        <f t="shared" si="332"/>
        <v>5433.0950000000003</v>
      </c>
      <c r="AB1468" s="81">
        <f t="shared" si="333"/>
        <v>706.84565950000001</v>
      </c>
      <c r="AC1468">
        <f t="shared" si="334"/>
        <v>1.0000000574285746</v>
      </c>
      <c r="AD1468" s="49">
        <f t="shared" si="303"/>
        <v>2827.382638</v>
      </c>
      <c r="AE1468" s="3">
        <f t="shared" si="304"/>
        <v>70000</v>
      </c>
      <c r="AF1468" s="3">
        <f t="shared" si="305"/>
        <v>100000</v>
      </c>
      <c r="AG1468" s="2">
        <f t="shared" si="306"/>
        <v>0</v>
      </c>
      <c r="AH1468" s="49">
        <f t="shared" si="307"/>
        <v>0</v>
      </c>
      <c r="AI1468" s="49">
        <f t="shared" si="308"/>
        <v>5075.110384361461</v>
      </c>
      <c r="AJ1468" s="27" cm="1">
        <f t="array" ref="AJ1468">INDEX(Archetypes!Q$8:Q$16,$G1468)</f>
        <v>1022</v>
      </c>
      <c r="AK1468" s="27" cm="1">
        <f t="array" ref="AK1468">INDEX(Archetypes!R$8:R$16,$G1468)</f>
        <v>1039</v>
      </c>
      <c r="AL1468" s="27" cm="1">
        <f t="array" ref="AL1468">INDEX(Archetypes!S$8:S$16,$G1468)</f>
        <v>1139</v>
      </c>
      <c r="AM1468" s="5">
        <f t="shared" si="335"/>
        <v>1039</v>
      </c>
      <c r="AN1468" s="5">
        <f t="shared" si="309"/>
        <v>4156</v>
      </c>
      <c r="AO1468" s="49">
        <f t="shared" si="310"/>
        <v>38182.493022361457</v>
      </c>
      <c r="AP1468" s="61" cm="1">
        <f t="array" ref="AP1468">INDEX(Archetypes!$K$8:$N$16,$G1468,$I$2+1+2*$H$2)</f>
        <v>20099</v>
      </c>
      <c r="AQ1468" s="41" cm="1">
        <f t="array" ref="AQ1468">INDEX(Archetypes!$O$8:$P$16,$G1468,$AB$2)</f>
        <v>50</v>
      </c>
      <c r="AR1468" s="4">
        <f t="shared" si="311"/>
        <v>12.348800000000001</v>
      </c>
      <c r="AS1468" s="5">
        <f t="shared" si="312"/>
        <v>2161.04</v>
      </c>
      <c r="AT1468" s="8">
        <f t="shared" si="313"/>
        <v>1589</v>
      </c>
      <c r="AU1468">
        <f t="shared" si="314"/>
        <v>1</v>
      </c>
      <c r="AV1468" s="49">
        <f t="shared" si="315"/>
        <v>8644.16</v>
      </c>
      <c r="AW1468" s="49">
        <f t="shared" si="316"/>
        <v>0</v>
      </c>
      <c r="AX1468" s="61">
        <f t="shared" si="317"/>
        <v>3904.6334257878193</v>
      </c>
      <c r="AY1468" s="27" cm="1">
        <f t="array" ref="AY1468">INDEX(Archetypes!T$8:T$16,$G1468)</f>
        <v>1012</v>
      </c>
      <c r="AZ1468" s="27" cm="1">
        <f t="array" ref="AZ1468">INDEX(Archetypes!U$8:U$16,$G1468)</f>
        <v>1497</v>
      </c>
      <c r="BA1468" s="27" cm="1">
        <f t="array" ref="BA1468">INDEX(Archetypes!V$8:V$16,$G1468)</f>
        <v>1668</v>
      </c>
      <c r="BB1468" s="5">
        <f t="shared" si="336"/>
        <v>1497</v>
      </c>
      <c r="BC1468" s="5">
        <f t="shared" si="318"/>
        <v>5988</v>
      </c>
      <c r="BD1468" s="60">
        <f t="shared" si="319"/>
        <v>38635.793425787822</v>
      </c>
      <c r="BE1468" s="28">
        <f t="shared" si="320"/>
        <v>453.30040342636494</v>
      </c>
      <c r="BF1468" s="75">
        <f t="shared" si="321"/>
        <v>4.4536166334000002</v>
      </c>
      <c r="BG1468" s="75">
        <f t="shared" si="322"/>
        <v>14.87304</v>
      </c>
      <c r="BH1468" s="11">
        <f t="shared" si="338"/>
        <v>20085.221663248936</v>
      </c>
      <c r="BI1468" s="95">
        <f t="shared" si="339"/>
        <v>3</v>
      </c>
      <c r="BJ1468" t="b">
        <f t="shared" si="340"/>
        <v>0</v>
      </c>
      <c r="BK1468" s="43">
        <v>-7889.9066616652708</v>
      </c>
      <c r="BL1468" s="37">
        <f t="shared" si="323"/>
        <v>8343.2070650916357</v>
      </c>
    </row>
    <row r="1469" spans="1:64" x14ac:dyDescent="0.35">
      <c r="A1469" s="3">
        <v>17500</v>
      </c>
      <c r="D1469" s="6">
        <v>60</v>
      </c>
      <c r="E1469" s="6"/>
      <c r="F1469" s="6">
        <f t="shared" si="296"/>
        <v>100</v>
      </c>
      <c r="G1469" s="7">
        <v>9</v>
      </c>
      <c r="H1469" s="79" cm="1">
        <f t="array" ref="H1469">INDEX(Archetypes!$F$8:$F$16,$G1469)</f>
        <v>312.60000000000002</v>
      </c>
      <c r="I1469" s="7">
        <f t="shared" si="297"/>
        <v>1</v>
      </c>
      <c r="J1469" s="27" cm="1">
        <f t="array" ref="J1469">INDEX(Archetypes!$G$8:$H$16,$G1469,($H$2+1))+$N$2</f>
        <v>27151</v>
      </c>
      <c r="K1469" s="41" cm="1">
        <f t="array" ref="K1469">INDEX(Archetypes!$J$8:$J$16,$G1469)</f>
        <v>3.1960000000000002</v>
      </c>
      <c r="L1469" s="24" cm="1">
        <f t="array" ref="L1469">INDEX(Archetypes!$I$8:$I$16,$G1469)</f>
        <v>98.868750000000006</v>
      </c>
      <c r="M1469" s="41">
        <f t="shared" si="324"/>
        <v>18.773</v>
      </c>
      <c r="N1469" s="84">
        <f t="shared" si="298"/>
        <v>0.18987799481636006</v>
      </c>
      <c r="O1469" s="41">
        <f t="shared" si="299"/>
        <v>18.773</v>
      </c>
      <c r="P1469" s="64">
        <f t="shared" si="337"/>
        <v>2.6818571428571429</v>
      </c>
      <c r="Q1469" s="80">
        <f t="shared" si="325"/>
        <v>2.6818571428571429</v>
      </c>
      <c r="R1469" s="80">
        <f t="shared" si="326"/>
        <v>0</v>
      </c>
      <c r="S1469" s="64">
        <f t="shared" si="327"/>
        <v>18.773</v>
      </c>
      <c r="T1469" s="64">
        <f t="shared" si="300"/>
        <v>0</v>
      </c>
      <c r="U1469" s="64">
        <f t="shared" si="328"/>
        <v>0</v>
      </c>
      <c r="V1469" s="80">
        <f t="shared" si="329"/>
        <v>1</v>
      </c>
      <c r="W1469" s="80">
        <f t="shared" si="330"/>
        <v>0</v>
      </c>
      <c r="X1469" s="80">
        <f t="shared" si="331"/>
        <v>0</v>
      </c>
      <c r="Y1469" s="4">
        <f t="shared" si="301"/>
        <v>13.01</v>
      </c>
      <c r="Z1469" s="4">
        <f t="shared" si="302"/>
        <v>4.0707133917396741</v>
      </c>
      <c r="AA1469" s="64">
        <f t="shared" si="332"/>
        <v>5475.5940000000001</v>
      </c>
      <c r="AB1469" s="81">
        <f t="shared" si="333"/>
        <v>712.37477939999997</v>
      </c>
      <c r="AC1469">
        <f t="shared" si="334"/>
        <v>1.0000000900571508</v>
      </c>
      <c r="AD1469" s="49">
        <f t="shared" si="303"/>
        <v>2849.4991175999999</v>
      </c>
      <c r="AE1469" s="3">
        <f t="shared" si="304"/>
        <v>70000</v>
      </c>
      <c r="AF1469" s="3">
        <f t="shared" si="305"/>
        <v>100000</v>
      </c>
      <c r="AG1469" s="2">
        <f t="shared" si="306"/>
        <v>0</v>
      </c>
      <c r="AH1469" s="49">
        <f t="shared" si="307"/>
        <v>0</v>
      </c>
      <c r="AI1469" s="49">
        <f t="shared" si="308"/>
        <v>5274.6257099141794</v>
      </c>
      <c r="AJ1469" s="27" cm="1">
        <f t="array" ref="AJ1469">INDEX(Archetypes!Q$8:Q$16,$G1469)</f>
        <v>1022</v>
      </c>
      <c r="AK1469" s="27" cm="1">
        <f t="array" ref="AK1469">INDEX(Archetypes!R$8:R$16,$G1469)</f>
        <v>1039</v>
      </c>
      <c r="AL1469" s="27" cm="1">
        <f t="array" ref="AL1469">INDEX(Archetypes!S$8:S$16,$G1469)</f>
        <v>1139</v>
      </c>
      <c r="AM1469" s="5">
        <f t="shared" si="335"/>
        <v>1039</v>
      </c>
      <c r="AN1469" s="5">
        <f t="shared" si="309"/>
        <v>4156</v>
      </c>
      <c r="AO1469" s="49">
        <f t="shared" si="310"/>
        <v>39431.124827514177</v>
      </c>
      <c r="AP1469" s="61" cm="1">
        <f t="array" ref="AP1469">INDEX(Archetypes!$K$8:$N$16,$G1469,$I$2+1+2*$H$2)</f>
        <v>20920</v>
      </c>
      <c r="AQ1469" s="41" cm="1">
        <f t="array" ref="AQ1469">INDEX(Archetypes!$O$8:$P$16,$G1469,$AB$2)</f>
        <v>50</v>
      </c>
      <c r="AR1469" s="4">
        <f t="shared" si="311"/>
        <v>12.348800000000001</v>
      </c>
      <c r="AS1469" s="5">
        <f t="shared" si="312"/>
        <v>2161.04</v>
      </c>
      <c r="AT1469" s="8">
        <f t="shared" si="313"/>
        <v>1589</v>
      </c>
      <c r="AU1469">
        <f t="shared" si="314"/>
        <v>1</v>
      </c>
      <c r="AV1469" s="49">
        <f t="shared" si="315"/>
        <v>8644.16</v>
      </c>
      <c r="AW1469" s="49">
        <f t="shared" si="316"/>
        <v>0</v>
      </c>
      <c r="AX1469" s="61">
        <f t="shared" si="317"/>
        <v>4064.1291242092234</v>
      </c>
      <c r="AY1469" s="27" cm="1">
        <f t="array" ref="AY1469">INDEX(Archetypes!T$8:T$16,$G1469)</f>
        <v>1012</v>
      </c>
      <c r="AZ1469" s="27" cm="1">
        <f t="array" ref="AZ1469">INDEX(Archetypes!U$8:U$16,$G1469)</f>
        <v>1497</v>
      </c>
      <c r="BA1469" s="27" cm="1">
        <f t="array" ref="BA1469">INDEX(Archetypes!V$8:V$16,$G1469)</f>
        <v>1668</v>
      </c>
      <c r="BB1469" s="5">
        <f t="shared" si="336"/>
        <v>1497</v>
      </c>
      <c r="BC1469" s="5">
        <f t="shared" si="318"/>
        <v>5988</v>
      </c>
      <c r="BD1469" s="60">
        <f t="shared" si="319"/>
        <v>39616.289124209223</v>
      </c>
      <c r="BE1469" s="28">
        <f t="shared" si="320"/>
        <v>185.16429669504578</v>
      </c>
      <c r="BF1469" s="75">
        <f t="shared" si="321"/>
        <v>4.4884539136800008</v>
      </c>
      <c r="BG1469" s="75">
        <f t="shared" si="322"/>
        <v>14.87304</v>
      </c>
      <c r="BH1469" s="11">
        <f t="shared" si="338"/>
        <v>20085.221663248936</v>
      </c>
      <c r="BI1469" s="95">
        <f t="shared" si="339"/>
        <v>3</v>
      </c>
      <c r="BJ1469" t="b">
        <f t="shared" si="340"/>
        <v>0</v>
      </c>
      <c r="BK1469" s="43">
        <v>-8826.0175901672046</v>
      </c>
      <c r="BL1469" s="37">
        <f t="shared" si="323"/>
        <v>9011.1818868622504</v>
      </c>
    </row>
    <row r="1470" spans="1:64" x14ac:dyDescent="0.35">
      <c r="A1470" s="3">
        <v>17500</v>
      </c>
      <c r="D1470" s="6">
        <v>75</v>
      </c>
      <c r="E1470" s="6"/>
      <c r="F1470" s="6">
        <f t="shared" si="296"/>
        <v>125</v>
      </c>
      <c r="G1470" s="7">
        <v>2</v>
      </c>
      <c r="H1470" s="79" cm="1">
        <f t="array" ref="H1470">INDEX(Archetypes!$F$8:$F$16,$G1470)</f>
        <v>137.5</v>
      </c>
      <c r="I1470" s="7">
        <f t="shared" si="297"/>
        <v>1</v>
      </c>
      <c r="J1470" s="27" cm="1">
        <f t="array" ref="J1470">INDEX(Archetypes!$G$8:$H$16,$G1470,($H$2+1))+$N$2</f>
        <v>11219</v>
      </c>
      <c r="K1470" s="41" cm="1">
        <f t="array" ref="K1470">INDEX(Archetypes!$J$8:$J$16,$G1470)</f>
        <v>3.3919999999999999</v>
      </c>
      <c r="L1470" s="24" cm="1">
        <f t="array" ref="L1470">INDEX(Archetypes!$I$8:$I$16,$G1470)</f>
        <v>41.125</v>
      </c>
      <c r="M1470" s="41">
        <f t="shared" si="324"/>
        <v>22.111000000000001</v>
      </c>
      <c r="N1470" s="84">
        <f t="shared" si="298"/>
        <v>0.53765349544072949</v>
      </c>
      <c r="O1470" s="41">
        <f t="shared" si="299"/>
        <v>22.111000000000001</v>
      </c>
      <c r="P1470" s="64">
        <f t="shared" si="337"/>
        <v>3.1587142857142858</v>
      </c>
      <c r="Q1470" s="80">
        <f t="shared" si="325"/>
        <v>3.1587142857142858</v>
      </c>
      <c r="R1470" s="80">
        <f t="shared" si="326"/>
        <v>0</v>
      </c>
      <c r="S1470" s="64">
        <f t="shared" si="327"/>
        <v>22.111000000000001</v>
      </c>
      <c r="T1470" s="64">
        <f t="shared" si="300"/>
        <v>0</v>
      </c>
      <c r="U1470" s="64">
        <f t="shared" si="328"/>
        <v>0</v>
      </c>
      <c r="V1470" s="80">
        <f t="shared" si="329"/>
        <v>1</v>
      </c>
      <c r="W1470" s="80">
        <f t="shared" si="330"/>
        <v>0</v>
      </c>
      <c r="X1470" s="80">
        <f t="shared" si="331"/>
        <v>0</v>
      </c>
      <c r="Y1470" s="4">
        <f t="shared" si="301"/>
        <v>13.01</v>
      </c>
      <c r="Z1470" s="4">
        <f t="shared" si="302"/>
        <v>3.8354952830188678</v>
      </c>
      <c r="AA1470" s="64">
        <f t="shared" si="332"/>
        <v>5159.1980000000003</v>
      </c>
      <c r="AB1470" s="81">
        <f t="shared" si="333"/>
        <v>671.21165980000001</v>
      </c>
      <c r="AC1470">
        <f t="shared" si="334"/>
        <v>1.0000000219428575</v>
      </c>
      <c r="AD1470" s="49">
        <f t="shared" si="303"/>
        <v>2684.8466392</v>
      </c>
      <c r="AE1470" s="3">
        <f t="shared" si="304"/>
        <v>70000</v>
      </c>
      <c r="AF1470" s="3">
        <f t="shared" si="305"/>
        <v>100000</v>
      </c>
      <c r="AG1470" s="2">
        <f t="shared" si="306"/>
        <v>0</v>
      </c>
      <c r="AH1470" s="49">
        <f t="shared" si="307"/>
        <v>0</v>
      </c>
      <c r="AI1470" s="49">
        <f t="shared" si="308"/>
        <v>2179.5155183796978</v>
      </c>
      <c r="AJ1470" s="27" cm="1">
        <f t="array" ref="AJ1470">INDEX(Archetypes!Q$8:Q$16,$G1470)</f>
        <v>1022</v>
      </c>
      <c r="AK1470" s="27" cm="1">
        <f t="array" ref="AK1470">INDEX(Archetypes!R$8:R$16,$G1470)</f>
        <v>1039</v>
      </c>
      <c r="AL1470" s="27" cm="1">
        <f t="array" ref="AL1470">INDEX(Archetypes!S$8:S$16,$G1470)</f>
        <v>1139</v>
      </c>
      <c r="AM1470" s="5">
        <f t="shared" si="335"/>
        <v>1039</v>
      </c>
      <c r="AN1470" s="5">
        <f t="shared" si="309"/>
        <v>4156</v>
      </c>
      <c r="AO1470" s="49">
        <f t="shared" si="310"/>
        <v>20239.362157579701</v>
      </c>
      <c r="AP1470" s="61" cm="1">
        <f t="array" ref="AP1470">INDEX(Archetypes!$K$8:$N$16,$G1470,$I$2+1+2*$H$2)</f>
        <v>8176</v>
      </c>
      <c r="AQ1470" s="41" cm="1">
        <f t="array" ref="AQ1470">INDEX(Archetypes!$O$8:$P$16,$G1470,$AB$2)</f>
        <v>50</v>
      </c>
      <c r="AR1470" s="4">
        <f t="shared" si="311"/>
        <v>12.348800000000001</v>
      </c>
      <c r="AS1470" s="5">
        <f t="shared" si="312"/>
        <v>2161.04</v>
      </c>
      <c r="AT1470" s="8">
        <f t="shared" si="313"/>
        <v>1589</v>
      </c>
      <c r="AU1470">
        <f t="shared" si="314"/>
        <v>1</v>
      </c>
      <c r="AV1470" s="49">
        <f t="shared" si="315"/>
        <v>8644.16</v>
      </c>
      <c r="AW1470" s="49">
        <f t="shared" si="316"/>
        <v>0</v>
      </c>
      <c r="AX1470" s="61">
        <f t="shared" si="317"/>
        <v>1588.3518030370274</v>
      </c>
      <c r="AY1470" s="27" cm="1">
        <f t="array" ref="AY1470">INDEX(Archetypes!T$8:T$16,$G1470)</f>
        <v>1012</v>
      </c>
      <c r="AZ1470" s="27" cm="1">
        <f t="array" ref="AZ1470">INDEX(Archetypes!U$8:U$16,$G1470)</f>
        <v>1497</v>
      </c>
      <c r="BA1470" s="27" cm="1">
        <f t="array" ref="BA1470">INDEX(Archetypes!V$8:V$16,$G1470)</f>
        <v>1668</v>
      </c>
      <c r="BB1470" s="5">
        <f t="shared" si="336"/>
        <v>1497</v>
      </c>
      <c r="BC1470" s="5">
        <f t="shared" si="318"/>
        <v>5988</v>
      </c>
      <c r="BD1470" s="60">
        <f t="shared" si="319"/>
        <v>24396.511803037029</v>
      </c>
      <c r="BE1470" s="28">
        <f t="shared" si="320"/>
        <v>4157.149645457328</v>
      </c>
      <c r="BF1470" s="75">
        <f t="shared" si="321"/>
        <v>4.2290977845600004</v>
      </c>
      <c r="BG1470" s="75">
        <f t="shared" si="322"/>
        <v>14.87304</v>
      </c>
      <c r="BH1470" s="11">
        <f t="shared" si="338"/>
        <v>20085.221663248936</v>
      </c>
      <c r="BI1470" s="95">
        <f t="shared" si="339"/>
        <v>3</v>
      </c>
      <c r="BJ1470" t="b">
        <f t="shared" si="340"/>
        <v>0</v>
      </c>
      <c r="BK1470" s="43">
        <v>5340.371144577919</v>
      </c>
      <c r="BL1470" s="37">
        <f t="shared" si="323"/>
        <v>-1183.221499120591</v>
      </c>
    </row>
    <row r="1471" spans="1:64" x14ac:dyDescent="0.35">
      <c r="A1471" s="3">
        <v>17500</v>
      </c>
      <c r="D1471" s="6">
        <v>75</v>
      </c>
      <c r="E1471" s="6"/>
      <c r="F1471" s="6">
        <f t="shared" si="296"/>
        <v>125</v>
      </c>
      <c r="G1471" s="7">
        <v>3</v>
      </c>
      <c r="H1471" s="79" cm="1">
        <f t="array" ref="H1471">INDEX(Archetypes!$F$8:$F$16,$G1471)</f>
        <v>163.1</v>
      </c>
      <c r="I1471" s="7">
        <f t="shared" si="297"/>
        <v>1</v>
      </c>
      <c r="J1471" s="27" cm="1">
        <f t="array" ref="J1471">INDEX(Archetypes!$G$8:$H$16,$G1471,($H$2+1))+$N$2</f>
        <v>11221</v>
      </c>
      <c r="K1471" s="41" cm="1">
        <f t="array" ref="K1471">INDEX(Archetypes!$J$8:$J$16,$G1471)</f>
        <v>3.6019999999999999</v>
      </c>
      <c r="L1471" s="24" cm="1">
        <f t="array" ref="L1471">INDEX(Archetypes!$I$8:$I$16,$G1471)</f>
        <v>45.416666666666664</v>
      </c>
      <c r="M1471" s="41">
        <f t="shared" si="324"/>
        <v>20.821999999999999</v>
      </c>
      <c r="N1471" s="84">
        <f t="shared" si="298"/>
        <v>0.45846605504587157</v>
      </c>
      <c r="O1471" s="41">
        <f t="shared" si="299"/>
        <v>20.821999999999999</v>
      </c>
      <c r="P1471" s="64">
        <f t="shared" si="337"/>
        <v>2.9745714285714286</v>
      </c>
      <c r="Q1471" s="80">
        <f t="shared" si="325"/>
        <v>2.9745714285714286</v>
      </c>
      <c r="R1471" s="80">
        <f t="shared" si="326"/>
        <v>0</v>
      </c>
      <c r="S1471" s="64">
        <f t="shared" si="327"/>
        <v>20.821999999999999</v>
      </c>
      <c r="T1471" s="64">
        <f t="shared" si="300"/>
        <v>0</v>
      </c>
      <c r="U1471" s="64">
        <f t="shared" si="328"/>
        <v>0</v>
      </c>
      <c r="V1471" s="80">
        <f t="shared" si="329"/>
        <v>1</v>
      </c>
      <c r="W1471" s="80">
        <f t="shared" si="330"/>
        <v>0</v>
      </c>
      <c r="X1471" s="80">
        <f t="shared" si="331"/>
        <v>0</v>
      </c>
      <c r="Y1471" s="4">
        <f t="shared" si="301"/>
        <v>13.01</v>
      </c>
      <c r="Z1471" s="4">
        <f t="shared" si="302"/>
        <v>3.6118822876179899</v>
      </c>
      <c r="AA1471" s="64">
        <f t="shared" si="332"/>
        <v>4858.4120000000003</v>
      </c>
      <c r="AB1471" s="81">
        <f t="shared" si="333"/>
        <v>632.07940120000001</v>
      </c>
      <c r="AC1471">
        <f t="shared" si="334"/>
        <v>0.99999999862857136</v>
      </c>
      <c r="AD1471" s="49">
        <f t="shared" si="303"/>
        <v>2528.3176048</v>
      </c>
      <c r="AE1471" s="3">
        <f t="shared" si="304"/>
        <v>70000</v>
      </c>
      <c r="AF1471" s="3">
        <f t="shared" si="305"/>
        <v>100000</v>
      </c>
      <c r="AG1471" s="2">
        <f t="shared" si="306"/>
        <v>0</v>
      </c>
      <c r="AH1471" s="49">
        <f t="shared" si="307"/>
        <v>0</v>
      </c>
      <c r="AI1471" s="49">
        <f t="shared" si="308"/>
        <v>2179.9040584489339</v>
      </c>
      <c r="AJ1471" s="27" cm="1">
        <f t="array" ref="AJ1471">INDEX(Archetypes!Q$8:Q$16,$G1471)</f>
        <v>1022</v>
      </c>
      <c r="AK1471" s="27" cm="1">
        <f t="array" ref="AK1471">INDEX(Archetypes!R$8:R$16,$G1471)</f>
        <v>1039</v>
      </c>
      <c r="AL1471" s="27" cm="1">
        <f t="array" ref="AL1471">INDEX(Archetypes!S$8:S$16,$G1471)</f>
        <v>1139</v>
      </c>
      <c r="AM1471" s="5">
        <f t="shared" si="335"/>
        <v>1039</v>
      </c>
      <c r="AN1471" s="5">
        <f t="shared" si="309"/>
        <v>4156</v>
      </c>
      <c r="AO1471" s="49">
        <f t="shared" si="310"/>
        <v>20085.221663248936</v>
      </c>
      <c r="AP1471" s="61" cm="1">
        <f t="array" ref="AP1471">INDEX(Archetypes!$K$8:$N$16,$G1471,$I$2+1+2*$H$2)</f>
        <v>8177</v>
      </c>
      <c r="AQ1471" s="41" cm="1">
        <f t="array" ref="AQ1471">INDEX(Archetypes!$O$8:$P$16,$G1471,$AB$2)</f>
        <v>50</v>
      </c>
      <c r="AR1471" s="4">
        <f t="shared" si="311"/>
        <v>12.348800000000001</v>
      </c>
      <c r="AS1471" s="5">
        <f t="shared" si="312"/>
        <v>2161.04</v>
      </c>
      <c r="AT1471" s="8">
        <f t="shared" si="313"/>
        <v>1589</v>
      </c>
      <c r="AU1471">
        <f t="shared" si="314"/>
        <v>1</v>
      </c>
      <c r="AV1471" s="49">
        <f t="shared" si="315"/>
        <v>8644.16</v>
      </c>
      <c r="AW1471" s="49">
        <f t="shared" si="316"/>
        <v>0</v>
      </c>
      <c r="AX1471" s="61">
        <f t="shared" si="317"/>
        <v>1588.5460730716454</v>
      </c>
      <c r="AY1471" s="27" cm="1">
        <f t="array" ref="AY1471">INDEX(Archetypes!T$8:T$16,$G1471)</f>
        <v>1012</v>
      </c>
      <c r="AZ1471" s="27" cm="1">
        <f t="array" ref="AZ1471">INDEX(Archetypes!U$8:U$16,$G1471)</f>
        <v>1497</v>
      </c>
      <c r="BA1471" s="27" cm="1">
        <f t="array" ref="BA1471">INDEX(Archetypes!V$8:V$16,$G1471)</f>
        <v>1668</v>
      </c>
      <c r="BB1471" s="5">
        <f t="shared" si="336"/>
        <v>1497</v>
      </c>
      <c r="BC1471" s="5">
        <f t="shared" si="318"/>
        <v>5988</v>
      </c>
      <c r="BD1471" s="60">
        <f t="shared" si="319"/>
        <v>24397.706073071644</v>
      </c>
      <c r="BE1471" s="28">
        <f t="shared" si="320"/>
        <v>4312.4844098227077</v>
      </c>
      <c r="BF1471" s="75">
        <f t="shared" si="321"/>
        <v>3.9825374846400003</v>
      </c>
      <c r="BG1471" s="75">
        <f t="shared" si="322"/>
        <v>14.87304</v>
      </c>
      <c r="BH1471" s="11">
        <f t="shared" si="338"/>
        <v>20085.221663248936</v>
      </c>
      <c r="BI1471" s="95">
        <f t="shared" si="339"/>
        <v>3</v>
      </c>
      <c r="BJ1471" t="b">
        <f t="shared" si="340"/>
        <v>1</v>
      </c>
      <c r="BK1471" s="43">
        <v>5652.0633971921707</v>
      </c>
      <c r="BL1471" s="37">
        <f t="shared" si="323"/>
        <v>-1339.578987369463</v>
      </c>
    </row>
    <row r="1472" spans="1:64" x14ac:dyDescent="0.35">
      <c r="A1472" s="3">
        <v>17500</v>
      </c>
      <c r="D1472" s="6">
        <v>75</v>
      </c>
      <c r="E1472" s="6"/>
      <c r="F1472" s="6">
        <f t="shared" si="296"/>
        <v>125</v>
      </c>
      <c r="G1472" s="7">
        <v>4</v>
      </c>
      <c r="H1472" s="79" cm="1">
        <f t="array" ref="H1472">INDEX(Archetypes!$F$8:$F$16,$G1472)</f>
        <v>188.9</v>
      </c>
      <c r="I1472" s="7">
        <f t="shared" si="297"/>
        <v>1</v>
      </c>
      <c r="J1472" s="27" cm="1">
        <f t="array" ref="J1472">INDEX(Archetypes!$G$8:$H$16,$G1472,($H$2+1))+$N$2</f>
        <v>14619</v>
      </c>
      <c r="K1472" s="41" cm="1">
        <f t="array" ref="K1472">INDEX(Archetypes!$J$8:$J$16,$G1472)</f>
        <v>3.3879999999999999</v>
      </c>
      <c r="L1472" s="24" cm="1">
        <f t="array" ref="L1472">INDEX(Archetypes!$I$8:$I$16,$G1472)</f>
        <v>57.854166666666664</v>
      </c>
      <c r="M1472" s="41">
        <f t="shared" si="324"/>
        <v>22.137</v>
      </c>
      <c r="N1472" s="84">
        <f t="shared" si="298"/>
        <v>0.38263449765934465</v>
      </c>
      <c r="O1472" s="41">
        <f t="shared" si="299"/>
        <v>22.137</v>
      </c>
      <c r="P1472" s="64">
        <f t="shared" si="337"/>
        <v>3.1624285714285714</v>
      </c>
      <c r="Q1472" s="80">
        <f t="shared" si="325"/>
        <v>3.1624285714285714</v>
      </c>
      <c r="R1472" s="80">
        <f t="shared" si="326"/>
        <v>0</v>
      </c>
      <c r="S1472" s="64">
        <f t="shared" si="327"/>
        <v>22.137</v>
      </c>
      <c r="T1472" s="64">
        <f t="shared" si="300"/>
        <v>0</v>
      </c>
      <c r="U1472" s="64">
        <f t="shared" si="328"/>
        <v>0</v>
      </c>
      <c r="V1472" s="80">
        <f t="shared" si="329"/>
        <v>1</v>
      </c>
      <c r="W1472" s="80">
        <f t="shared" si="330"/>
        <v>0</v>
      </c>
      <c r="X1472" s="80">
        <f t="shared" si="331"/>
        <v>0</v>
      </c>
      <c r="Y1472" s="4">
        <f t="shared" si="301"/>
        <v>13.01</v>
      </c>
      <c r="Z1472" s="4">
        <f t="shared" si="302"/>
        <v>3.8400236127508856</v>
      </c>
      <c r="AA1472" s="64">
        <f t="shared" si="332"/>
        <v>5165.2889999999998</v>
      </c>
      <c r="AB1472" s="81">
        <f t="shared" si="333"/>
        <v>672.00409889999992</v>
      </c>
      <c r="AC1472">
        <f t="shared" si="334"/>
        <v>1.0000000496000025</v>
      </c>
      <c r="AD1472" s="49">
        <f t="shared" si="303"/>
        <v>2688.0163955999997</v>
      </c>
      <c r="AE1472" s="3">
        <f t="shared" si="304"/>
        <v>70000</v>
      </c>
      <c r="AF1472" s="3">
        <f t="shared" si="305"/>
        <v>100000</v>
      </c>
      <c r="AG1472" s="2">
        <f t="shared" si="306"/>
        <v>0</v>
      </c>
      <c r="AH1472" s="49">
        <f t="shared" si="307"/>
        <v>0</v>
      </c>
      <c r="AI1472" s="49">
        <f t="shared" si="308"/>
        <v>2840.0336360810056</v>
      </c>
      <c r="AJ1472" s="27" cm="1">
        <f t="array" ref="AJ1472">INDEX(Archetypes!Q$8:Q$16,$G1472)</f>
        <v>1022</v>
      </c>
      <c r="AK1472" s="27" cm="1">
        <f t="array" ref="AK1472">INDEX(Archetypes!R$8:R$16,$G1472)</f>
        <v>1039</v>
      </c>
      <c r="AL1472" s="27" cm="1">
        <f t="array" ref="AL1472">INDEX(Archetypes!S$8:S$16,$G1472)</f>
        <v>1139</v>
      </c>
      <c r="AM1472" s="5">
        <f t="shared" si="335"/>
        <v>1039</v>
      </c>
      <c r="AN1472" s="5">
        <f t="shared" si="309"/>
        <v>4156</v>
      </c>
      <c r="AO1472" s="49">
        <f t="shared" si="310"/>
        <v>24303.050031681007</v>
      </c>
      <c r="AP1472" s="61" cm="1">
        <f t="array" ref="AP1472">INDEX(Archetypes!$K$8:$N$16,$G1472,$I$2+1+2*$H$2)</f>
        <v>10895</v>
      </c>
      <c r="AQ1472" s="41" cm="1">
        <f t="array" ref="AQ1472">INDEX(Archetypes!$O$8:$P$16,$G1472,$AB$2)</f>
        <v>50</v>
      </c>
      <c r="AR1472" s="4">
        <f t="shared" si="311"/>
        <v>12.348800000000001</v>
      </c>
      <c r="AS1472" s="5">
        <f t="shared" si="312"/>
        <v>2161.04</v>
      </c>
      <c r="AT1472" s="8">
        <f t="shared" si="313"/>
        <v>1589</v>
      </c>
      <c r="AU1472">
        <f t="shared" si="314"/>
        <v>1</v>
      </c>
      <c r="AV1472" s="49">
        <f t="shared" si="315"/>
        <v>8644.16</v>
      </c>
      <c r="AW1472" s="49">
        <f t="shared" si="316"/>
        <v>0</v>
      </c>
      <c r="AX1472" s="61">
        <f t="shared" si="317"/>
        <v>2116.5720271634555</v>
      </c>
      <c r="AY1472" s="27" cm="1">
        <f t="array" ref="AY1472">INDEX(Archetypes!T$8:T$16,$G1472)</f>
        <v>1012</v>
      </c>
      <c r="AZ1472" s="27" cm="1">
        <f t="array" ref="AZ1472">INDEX(Archetypes!U$8:U$16,$G1472)</f>
        <v>1497</v>
      </c>
      <c r="BA1472" s="27" cm="1">
        <f t="array" ref="BA1472">INDEX(Archetypes!V$8:V$16,$G1472)</f>
        <v>1668</v>
      </c>
      <c r="BB1472" s="5">
        <f t="shared" si="336"/>
        <v>1497</v>
      </c>
      <c r="BC1472" s="5">
        <f t="shared" si="318"/>
        <v>5988</v>
      </c>
      <c r="BD1472" s="60">
        <f t="shared" si="319"/>
        <v>27643.732027163456</v>
      </c>
      <c r="BE1472" s="28">
        <f t="shared" si="320"/>
        <v>3340.6819954824496</v>
      </c>
      <c r="BF1472" s="75">
        <f t="shared" si="321"/>
        <v>4.2340906990799994</v>
      </c>
      <c r="BG1472" s="75">
        <f t="shared" si="322"/>
        <v>14.87304</v>
      </c>
      <c r="BH1472" s="11">
        <f t="shared" si="338"/>
        <v>20085.221663248936</v>
      </c>
      <c r="BI1472" s="95">
        <f t="shared" si="339"/>
        <v>3</v>
      </c>
      <c r="BJ1472" t="b">
        <f t="shared" si="340"/>
        <v>0</v>
      </c>
      <c r="BK1472" s="43">
        <v>2381.1370381625457</v>
      </c>
      <c r="BL1472" s="37">
        <f t="shared" si="323"/>
        <v>959.54495731990392</v>
      </c>
    </row>
    <row r="1473" spans="1:64" x14ac:dyDescent="0.35">
      <c r="A1473" s="3">
        <v>17500</v>
      </c>
      <c r="D1473" s="6">
        <v>75</v>
      </c>
      <c r="E1473" s="6"/>
      <c r="F1473" s="6">
        <f t="shared" si="296"/>
        <v>125</v>
      </c>
      <c r="G1473" s="7">
        <v>5</v>
      </c>
      <c r="H1473" s="79" cm="1">
        <f t="array" ref="H1473">INDEX(Archetypes!$F$8:$F$16,$G1473)</f>
        <v>213.7</v>
      </c>
      <c r="I1473" s="7">
        <f t="shared" si="297"/>
        <v>1</v>
      </c>
      <c r="J1473" s="27" cm="1">
        <f t="array" ref="J1473">INDEX(Archetypes!$G$8:$H$16,$G1473,($H$2+1))+$N$2</f>
        <v>16092</v>
      </c>
      <c r="K1473" s="41" cm="1">
        <f t="array" ref="K1473">INDEX(Archetypes!$J$8:$J$16,$G1473)</f>
        <v>3.3130000000000002</v>
      </c>
      <c r="L1473" s="24" cm="1">
        <f t="array" ref="L1473">INDEX(Archetypes!$I$8:$I$16,$G1473)</f>
        <v>65.243478260869566</v>
      </c>
      <c r="M1473" s="41">
        <f t="shared" si="324"/>
        <v>22.638000000000002</v>
      </c>
      <c r="N1473" s="84">
        <f t="shared" si="298"/>
        <v>0.34697720911635349</v>
      </c>
      <c r="O1473" s="41">
        <f t="shared" si="299"/>
        <v>22.638000000000002</v>
      </c>
      <c r="P1473" s="64">
        <f t="shared" si="337"/>
        <v>3.2340000000000004</v>
      </c>
      <c r="Q1473" s="80">
        <f t="shared" si="325"/>
        <v>3.2340000000000004</v>
      </c>
      <c r="R1473" s="80">
        <f t="shared" si="326"/>
        <v>0</v>
      </c>
      <c r="S1473" s="64">
        <f t="shared" si="327"/>
        <v>22.638000000000002</v>
      </c>
      <c r="T1473" s="64">
        <f t="shared" si="300"/>
        <v>0</v>
      </c>
      <c r="U1473" s="64">
        <f t="shared" si="328"/>
        <v>0</v>
      </c>
      <c r="V1473" s="80">
        <f t="shared" si="329"/>
        <v>1</v>
      </c>
      <c r="W1473" s="80">
        <f t="shared" si="330"/>
        <v>0</v>
      </c>
      <c r="X1473" s="80">
        <f t="shared" si="331"/>
        <v>0</v>
      </c>
      <c r="Y1473" s="4">
        <f t="shared" si="301"/>
        <v>13.01</v>
      </c>
      <c r="Z1473" s="4">
        <f t="shared" si="302"/>
        <v>3.9269544219740413</v>
      </c>
      <c r="AA1473" s="64">
        <f t="shared" si="332"/>
        <v>5282.2219999999998</v>
      </c>
      <c r="AB1473" s="81">
        <f t="shared" si="333"/>
        <v>687.21708220000005</v>
      </c>
      <c r="AC1473">
        <f t="shared" si="334"/>
        <v>0.9999999150857215</v>
      </c>
      <c r="AD1473" s="49">
        <f t="shared" si="303"/>
        <v>2748.8683288000002</v>
      </c>
      <c r="AE1473" s="3">
        <f t="shared" si="304"/>
        <v>70000</v>
      </c>
      <c r="AF1473" s="3">
        <f t="shared" si="305"/>
        <v>100000</v>
      </c>
      <c r="AG1473" s="2">
        <f t="shared" si="306"/>
        <v>0</v>
      </c>
      <c r="AH1473" s="49">
        <f t="shared" si="307"/>
        <v>0</v>
      </c>
      <c r="AI1473" s="49">
        <f t="shared" si="308"/>
        <v>3126.1933970733662</v>
      </c>
      <c r="AJ1473" s="27" cm="1">
        <f t="array" ref="AJ1473">INDEX(Archetypes!Q$8:Q$16,$G1473)</f>
        <v>1022</v>
      </c>
      <c r="AK1473" s="27" cm="1">
        <f t="array" ref="AK1473">INDEX(Archetypes!R$8:R$16,$G1473)</f>
        <v>1039</v>
      </c>
      <c r="AL1473" s="27" cm="1">
        <f t="array" ref="AL1473">INDEX(Archetypes!S$8:S$16,$G1473)</f>
        <v>1139</v>
      </c>
      <c r="AM1473" s="5">
        <f t="shared" si="335"/>
        <v>1039</v>
      </c>
      <c r="AN1473" s="5">
        <f t="shared" si="309"/>
        <v>4156</v>
      </c>
      <c r="AO1473" s="49">
        <f t="shared" si="310"/>
        <v>26123.061725873366</v>
      </c>
      <c r="AP1473" s="61" cm="1">
        <f t="array" ref="AP1473">INDEX(Archetypes!$K$8:$N$16,$G1473,$I$2+1+2*$H$2)</f>
        <v>12073</v>
      </c>
      <c r="AQ1473" s="41" cm="1">
        <f t="array" ref="AQ1473">INDEX(Archetypes!$O$8:$P$16,$G1473,$AB$2)</f>
        <v>50</v>
      </c>
      <c r="AR1473" s="4">
        <f t="shared" si="311"/>
        <v>12.348800000000001</v>
      </c>
      <c r="AS1473" s="5">
        <f t="shared" si="312"/>
        <v>2161.04</v>
      </c>
      <c r="AT1473" s="8">
        <f t="shared" si="313"/>
        <v>1589</v>
      </c>
      <c r="AU1473">
        <f t="shared" si="314"/>
        <v>1</v>
      </c>
      <c r="AV1473" s="49">
        <f t="shared" si="315"/>
        <v>8644.16</v>
      </c>
      <c r="AW1473" s="49">
        <f t="shared" si="316"/>
        <v>0</v>
      </c>
      <c r="AX1473" s="61">
        <f t="shared" si="317"/>
        <v>2345.4221279434969</v>
      </c>
      <c r="AY1473" s="27" cm="1">
        <f t="array" ref="AY1473">INDEX(Archetypes!T$8:T$16,$G1473)</f>
        <v>1012</v>
      </c>
      <c r="AZ1473" s="27" cm="1">
        <f t="array" ref="AZ1473">INDEX(Archetypes!U$8:U$16,$G1473)</f>
        <v>1497</v>
      </c>
      <c r="BA1473" s="27" cm="1">
        <f t="array" ref="BA1473">INDEX(Archetypes!V$8:V$16,$G1473)</f>
        <v>1668</v>
      </c>
      <c r="BB1473" s="5">
        <f t="shared" si="336"/>
        <v>1497</v>
      </c>
      <c r="BC1473" s="5">
        <f t="shared" si="318"/>
        <v>5988</v>
      </c>
      <c r="BD1473" s="60">
        <f t="shared" si="319"/>
        <v>29050.582127943497</v>
      </c>
      <c r="BE1473" s="28">
        <f t="shared" si="320"/>
        <v>2927.5204020701312</v>
      </c>
      <c r="BF1473" s="75">
        <f t="shared" si="321"/>
        <v>4.3299430178399998</v>
      </c>
      <c r="BG1473" s="75">
        <f t="shared" si="322"/>
        <v>14.87304</v>
      </c>
      <c r="BH1473" s="11">
        <f t="shared" si="338"/>
        <v>20085.221663248936</v>
      </c>
      <c r="BI1473" s="95">
        <f t="shared" si="339"/>
        <v>3</v>
      </c>
      <c r="BJ1473" t="b">
        <f t="shared" si="340"/>
        <v>0</v>
      </c>
      <c r="BK1473" s="43">
        <v>981.02922189020319</v>
      </c>
      <c r="BL1473" s="37">
        <f t="shared" si="323"/>
        <v>1946.4911801799281</v>
      </c>
    </row>
    <row r="1474" spans="1:64" x14ac:dyDescent="0.35">
      <c r="A1474" s="3">
        <v>17500</v>
      </c>
      <c r="D1474" s="6">
        <v>75</v>
      </c>
      <c r="E1474" s="6"/>
      <c r="F1474" s="6">
        <f t="shared" si="296"/>
        <v>125</v>
      </c>
      <c r="G1474" s="7">
        <v>6</v>
      </c>
      <c r="H1474" s="79" cm="1">
        <f t="array" ref="H1474">INDEX(Archetypes!$F$8:$F$16,$G1474)</f>
        <v>239.1</v>
      </c>
      <c r="I1474" s="7">
        <f t="shared" si="297"/>
        <v>1</v>
      </c>
      <c r="J1474" s="27" cm="1">
        <f t="array" ref="J1474">INDEX(Archetypes!$G$8:$H$16,$G1474,($H$2+1))+$N$2</f>
        <v>18581</v>
      </c>
      <c r="K1474" s="41" cm="1">
        <f t="array" ref="K1474">INDEX(Archetypes!$J$8:$J$16,$G1474)</f>
        <v>3.327</v>
      </c>
      <c r="L1474" s="24" cm="1">
        <f t="array" ref="L1474">INDEX(Archetypes!$I$8:$I$16,$G1474)</f>
        <v>72.380645161290317</v>
      </c>
      <c r="M1474" s="41">
        <f t="shared" si="324"/>
        <v>22.542999999999999</v>
      </c>
      <c r="N1474" s="84">
        <f t="shared" si="298"/>
        <v>0.31145066405205457</v>
      </c>
      <c r="O1474" s="41">
        <f t="shared" si="299"/>
        <v>22.542999999999999</v>
      </c>
      <c r="P1474" s="64">
        <f t="shared" si="337"/>
        <v>3.2204285714285712</v>
      </c>
      <c r="Q1474" s="80">
        <f t="shared" si="325"/>
        <v>3.2204285714285712</v>
      </c>
      <c r="R1474" s="80">
        <f t="shared" si="326"/>
        <v>0</v>
      </c>
      <c r="S1474" s="64">
        <f t="shared" si="327"/>
        <v>22.542999999999999</v>
      </c>
      <c r="T1474" s="64">
        <f t="shared" si="300"/>
        <v>0</v>
      </c>
      <c r="U1474" s="64">
        <f t="shared" si="328"/>
        <v>0</v>
      </c>
      <c r="V1474" s="80">
        <f t="shared" si="329"/>
        <v>1</v>
      </c>
      <c r="W1474" s="80">
        <f t="shared" si="330"/>
        <v>0</v>
      </c>
      <c r="X1474" s="80">
        <f t="shared" si="331"/>
        <v>0</v>
      </c>
      <c r="Y1474" s="4">
        <f t="shared" si="301"/>
        <v>13.01</v>
      </c>
      <c r="Z1474" s="4">
        <f t="shared" si="302"/>
        <v>3.910429816651638</v>
      </c>
      <c r="AA1474" s="64">
        <f t="shared" si="332"/>
        <v>5259.9939999999997</v>
      </c>
      <c r="AB1474" s="81">
        <f t="shared" si="333"/>
        <v>684.32521939999992</v>
      </c>
      <c r="AC1474">
        <f t="shared" si="334"/>
        <v>0.99999999782857152</v>
      </c>
      <c r="AD1474" s="49">
        <f t="shared" si="303"/>
        <v>2737.3008775999997</v>
      </c>
      <c r="AE1474" s="3">
        <f t="shared" si="304"/>
        <v>70000</v>
      </c>
      <c r="AF1474" s="3">
        <f t="shared" si="305"/>
        <v>100000</v>
      </c>
      <c r="AG1474" s="2">
        <f t="shared" si="306"/>
        <v>0</v>
      </c>
      <c r="AH1474" s="49">
        <f t="shared" si="307"/>
        <v>0</v>
      </c>
      <c r="AI1474" s="49">
        <f t="shared" si="308"/>
        <v>3609.7315132376475</v>
      </c>
      <c r="AJ1474" s="27" cm="1">
        <f t="array" ref="AJ1474">INDEX(Archetypes!Q$8:Q$16,$G1474)</f>
        <v>1022</v>
      </c>
      <c r="AK1474" s="27" cm="1">
        <f t="array" ref="AK1474">INDEX(Archetypes!R$8:R$16,$G1474)</f>
        <v>1039</v>
      </c>
      <c r="AL1474" s="27" cm="1">
        <f t="array" ref="AL1474">INDEX(Archetypes!S$8:S$16,$G1474)</f>
        <v>1139</v>
      </c>
      <c r="AM1474" s="5">
        <f t="shared" si="335"/>
        <v>1039</v>
      </c>
      <c r="AN1474" s="5">
        <f t="shared" si="309"/>
        <v>4156</v>
      </c>
      <c r="AO1474" s="49">
        <f t="shared" si="310"/>
        <v>29084.032390837645</v>
      </c>
      <c r="AP1474" s="61" cm="1">
        <f t="array" ref="AP1474">INDEX(Archetypes!$K$8:$N$16,$G1474,$I$2+1+2*$H$2)</f>
        <v>14065</v>
      </c>
      <c r="AQ1474" s="41" cm="1">
        <f t="array" ref="AQ1474">INDEX(Archetypes!$O$8:$P$16,$G1474,$AB$2)</f>
        <v>50</v>
      </c>
      <c r="AR1474" s="4">
        <f t="shared" si="311"/>
        <v>12.348800000000001</v>
      </c>
      <c r="AS1474" s="5">
        <f t="shared" si="312"/>
        <v>2161.04</v>
      </c>
      <c r="AT1474" s="8">
        <f t="shared" si="313"/>
        <v>1589</v>
      </c>
      <c r="AU1474">
        <f t="shared" si="314"/>
        <v>1</v>
      </c>
      <c r="AV1474" s="49">
        <f t="shared" si="315"/>
        <v>8644.16</v>
      </c>
      <c r="AW1474" s="49">
        <f t="shared" si="316"/>
        <v>0</v>
      </c>
      <c r="AX1474" s="61">
        <f t="shared" si="317"/>
        <v>2732.408036902616</v>
      </c>
      <c r="AY1474" s="27" cm="1">
        <f t="array" ref="AY1474">INDEX(Archetypes!T$8:T$16,$G1474)</f>
        <v>1012</v>
      </c>
      <c r="AZ1474" s="27" cm="1">
        <f t="array" ref="AZ1474">INDEX(Archetypes!U$8:U$16,$G1474)</f>
        <v>1497</v>
      </c>
      <c r="BA1474" s="27" cm="1">
        <f t="array" ref="BA1474">INDEX(Archetypes!V$8:V$16,$G1474)</f>
        <v>1668</v>
      </c>
      <c r="BB1474" s="5">
        <f t="shared" si="336"/>
        <v>1497</v>
      </c>
      <c r="BC1474" s="5">
        <f t="shared" si="318"/>
        <v>5988</v>
      </c>
      <c r="BD1474" s="60">
        <f t="shared" si="319"/>
        <v>31429.568036902616</v>
      </c>
      <c r="BE1474" s="28">
        <f t="shared" si="320"/>
        <v>2345.5356460649709</v>
      </c>
      <c r="BF1474" s="75">
        <f t="shared" si="321"/>
        <v>4.3117222816799998</v>
      </c>
      <c r="BG1474" s="75">
        <f t="shared" si="322"/>
        <v>14.87304</v>
      </c>
      <c r="BH1474" s="11">
        <f t="shared" si="338"/>
        <v>20085.221663248936</v>
      </c>
      <c r="BI1474" s="95">
        <f t="shared" si="339"/>
        <v>3</v>
      </c>
      <c r="BJ1474" t="b">
        <f t="shared" si="340"/>
        <v>0</v>
      </c>
      <c r="BK1474" s="43">
        <v>-1157.9228977695311</v>
      </c>
      <c r="BL1474" s="37">
        <f t="shared" si="323"/>
        <v>3503.4585438345021</v>
      </c>
    </row>
    <row r="1475" spans="1:64" x14ac:dyDescent="0.35">
      <c r="A1475" s="3">
        <v>17500</v>
      </c>
      <c r="D1475" s="6">
        <v>75</v>
      </c>
      <c r="E1475" s="6"/>
      <c r="F1475" s="6">
        <f t="shared" si="296"/>
        <v>125</v>
      </c>
      <c r="G1475" s="7">
        <v>7</v>
      </c>
      <c r="H1475" s="79" cm="1">
        <f t="array" ref="H1475">INDEX(Archetypes!$F$8:$F$16,$G1475)</f>
        <v>262.60000000000002</v>
      </c>
      <c r="I1475" s="7">
        <f t="shared" si="297"/>
        <v>1</v>
      </c>
      <c r="J1475" s="27" cm="1">
        <f t="array" ref="J1475">INDEX(Archetypes!$G$8:$H$16,$G1475,($H$2+1))+$N$2</f>
        <v>22881</v>
      </c>
      <c r="K1475" s="41" cm="1">
        <f t="array" ref="K1475">INDEX(Archetypes!$J$8:$J$16,$G1475)</f>
        <v>3.2349999999999999</v>
      </c>
      <c r="L1475" s="24" cm="1">
        <f t="array" ref="L1475">INDEX(Archetypes!$I$8:$I$16,$G1475)</f>
        <v>81.644444444444446</v>
      </c>
      <c r="M1475" s="41">
        <f t="shared" si="324"/>
        <v>23.184000000000001</v>
      </c>
      <c r="N1475" s="84">
        <f t="shared" si="298"/>
        <v>0.28396298312465978</v>
      </c>
      <c r="O1475" s="41">
        <f t="shared" si="299"/>
        <v>23.184000000000001</v>
      </c>
      <c r="P1475" s="64">
        <f t="shared" si="337"/>
        <v>3.3120000000000003</v>
      </c>
      <c r="Q1475" s="80">
        <f t="shared" si="325"/>
        <v>3.3120000000000003</v>
      </c>
      <c r="R1475" s="80">
        <f t="shared" si="326"/>
        <v>0</v>
      </c>
      <c r="S1475" s="64">
        <f t="shared" si="327"/>
        <v>23.184000000000001</v>
      </c>
      <c r="T1475" s="64">
        <f t="shared" si="300"/>
        <v>0</v>
      </c>
      <c r="U1475" s="64">
        <f t="shared" si="328"/>
        <v>0</v>
      </c>
      <c r="V1475" s="80">
        <f t="shared" si="329"/>
        <v>1</v>
      </c>
      <c r="W1475" s="80">
        <f t="shared" si="330"/>
        <v>0</v>
      </c>
      <c r="X1475" s="80">
        <f t="shared" si="331"/>
        <v>0</v>
      </c>
      <c r="Y1475" s="4">
        <f t="shared" si="301"/>
        <v>13.01</v>
      </c>
      <c r="Z1475" s="4">
        <f t="shared" si="302"/>
        <v>4.0216383307573418</v>
      </c>
      <c r="AA1475" s="64">
        <f t="shared" si="332"/>
        <v>5409.5829999999996</v>
      </c>
      <c r="AB1475" s="81">
        <f t="shared" si="333"/>
        <v>703.78674829999989</v>
      </c>
      <c r="AC1475">
        <f t="shared" si="334"/>
        <v>0.99999994257143221</v>
      </c>
      <c r="AD1475" s="49">
        <f t="shared" si="303"/>
        <v>2815.1469931999995</v>
      </c>
      <c r="AE1475" s="3">
        <f t="shared" si="304"/>
        <v>70000</v>
      </c>
      <c r="AF1475" s="3">
        <f t="shared" si="305"/>
        <v>100000</v>
      </c>
      <c r="AG1475" s="2">
        <f t="shared" si="306"/>
        <v>0</v>
      </c>
      <c r="AH1475" s="49">
        <f t="shared" si="307"/>
        <v>0</v>
      </c>
      <c r="AI1475" s="49">
        <f t="shared" si="308"/>
        <v>4445.0926620951841</v>
      </c>
      <c r="AJ1475" s="27" cm="1">
        <f t="array" ref="AJ1475">INDEX(Archetypes!Q$8:Q$16,$G1475)</f>
        <v>1022</v>
      </c>
      <c r="AK1475" s="27" cm="1">
        <f t="array" ref="AK1475">INDEX(Archetypes!R$8:R$16,$G1475)</f>
        <v>1039</v>
      </c>
      <c r="AL1475" s="27" cm="1">
        <f t="array" ref="AL1475">INDEX(Archetypes!S$8:S$16,$G1475)</f>
        <v>1139</v>
      </c>
      <c r="AM1475" s="5">
        <f t="shared" si="335"/>
        <v>1039</v>
      </c>
      <c r="AN1475" s="5">
        <f t="shared" si="309"/>
        <v>4156</v>
      </c>
      <c r="AO1475" s="49">
        <f t="shared" si="310"/>
        <v>34297.239655295183</v>
      </c>
      <c r="AP1475" s="61" cm="1">
        <f t="array" ref="AP1475">INDEX(Archetypes!$K$8:$N$16,$G1475,$I$2+1+2*$H$2)</f>
        <v>17505</v>
      </c>
      <c r="AQ1475" s="41" cm="1">
        <f t="array" ref="AQ1475">INDEX(Archetypes!$O$8:$P$16,$G1475,$AB$2)</f>
        <v>50</v>
      </c>
      <c r="AR1475" s="4">
        <f t="shared" si="311"/>
        <v>12.348800000000001</v>
      </c>
      <c r="AS1475" s="5">
        <f t="shared" si="312"/>
        <v>2161.04</v>
      </c>
      <c r="AT1475" s="8">
        <f t="shared" si="313"/>
        <v>1589</v>
      </c>
      <c r="AU1475">
        <f t="shared" si="314"/>
        <v>1</v>
      </c>
      <c r="AV1475" s="49">
        <f t="shared" si="315"/>
        <v>8644.16</v>
      </c>
      <c r="AW1475" s="49">
        <f t="shared" si="316"/>
        <v>0</v>
      </c>
      <c r="AX1475" s="61">
        <f t="shared" si="317"/>
        <v>3400.6969559886452</v>
      </c>
      <c r="AY1475" s="27" cm="1">
        <f t="array" ref="AY1475">INDEX(Archetypes!T$8:T$16,$G1475)</f>
        <v>1012</v>
      </c>
      <c r="AZ1475" s="27" cm="1">
        <f t="array" ref="AZ1475">INDEX(Archetypes!U$8:U$16,$G1475)</f>
        <v>1497</v>
      </c>
      <c r="BA1475" s="27" cm="1">
        <f t="array" ref="BA1475">INDEX(Archetypes!V$8:V$16,$G1475)</f>
        <v>1668</v>
      </c>
      <c r="BB1475" s="5">
        <f t="shared" si="336"/>
        <v>1497</v>
      </c>
      <c r="BC1475" s="5">
        <f t="shared" si="318"/>
        <v>5988</v>
      </c>
      <c r="BD1475" s="60">
        <f t="shared" si="319"/>
        <v>35537.856955988645</v>
      </c>
      <c r="BE1475" s="28">
        <f t="shared" si="320"/>
        <v>1240.6173006934623</v>
      </c>
      <c r="BF1475" s="75">
        <f t="shared" si="321"/>
        <v>4.4343433767600002</v>
      </c>
      <c r="BG1475" s="75">
        <f t="shared" si="322"/>
        <v>14.87304</v>
      </c>
      <c r="BH1475" s="11">
        <f t="shared" si="338"/>
        <v>20085.221663248936</v>
      </c>
      <c r="BI1475" s="95">
        <f t="shared" si="339"/>
        <v>3</v>
      </c>
      <c r="BJ1475" t="b">
        <f t="shared" si="340"/>
        <v>0</v>
      </c>
      <c r="BK1475" s="43">
        <v>-5049.1223970259744</v>
      </c>
      <c r="BL1475" s="37">
        <f t="shared" si="323"/>
        <v>6289.7396977194367</v>
      </c>
    </row>
    <row r="1476" spans="1:64" x14ac:dyDescent="0.35">
      <c r="A1476" s="3">
        <v>17500</v>
      </c>
      <c r="D1476" s="6">
        <v>75</v>
      </c>
      <c r="E1476" s="6"/>
      <c r="F1476" s="6">
        <f t="shared" si="296"/>
        <v>125</v>
      </c>
      <c r="G1476" s="7">
        <v>8</v>
      </c>
      <c r="H1476" s="79" cm="1">
        <f t="array" ref="H1476">INDEX(Archetypes!$F$8:$F$16,$G1476)</f>
        <v>285.8</v>
      </c>
      <c r="I1476" s="7">
        <f t="shared" si="297"/>
        <v>1</v>
      </c>
      <c r="J1476" s="27" cm="1">
        <f t="array" ref="J1476">INDEX(Archetypes!$G$8:$H$16,$G1476,($H$2+1))+$N$2</f>
        <v>26124</v>
      </c>
      <c r="K1476" s="41" cm="1">
        <f t="array" ref="K1476">INDEX(Archetypes!$J$8:$J$16,$G1476)</f>
        <v>3.2210000000000001</v>
      </c>
      <c r="L1476" s="24" cm="1">
        <f t="array" ref="L1476">INDEX(Archetypes!$I$8:$I$16,$G1476)</f>
        <v>90.076000000000008</v>
      </c>
      <c r="M1476" s="41">
        <f t="shared" si="324"/>
        <v>23.285</v>
      </c>
      <c r="N1476" s="84">
        <f t="shared" si="298"/>
        <v>0.25850393001465427</v>
      </c>
      <c r="O1476" s="41">
        <f t="shared" si="299"/>
        <v>23.285</v>
      </c>
      <c r="P1476" s="64">
        <f t="shared" si="337"/>
        <v>3.3264285714285715</v>
      </c>
      <c r="Q1476" s="80">
        <f t="shared" si="325"/>
        <v>3.3264285714285715</v>
      </c>
      <c r="R1476" s="80">
        <f t="shared" si="326"/>
        <v>0</v>
      </c>
      <c r="S1476" s="64">
        <f t="shared" si="327"/>
        <v>23.285</v>
      </c>
      <c r="T1476" s="64">
        <f t="shared" si="300"/>
        <v>0</v>
      </c>
      <c r="U1476" s="64">
        <f t="shared" si="328"/>
        <v>0</v>
      </c>
      <c r="V1476" s="80">
        <f t="shared" si="329"/>
        <v>1</v>
      </c>
      <c r="W1476" s="80">
        <f t="shared" si="330"/>
        <v>0</v>
      </c>
      <c r="X1476" s="80">
        <f t="shared" si="331"/>
        <v>0</v>
      </c>
      <c r="Y1476" s="4">
        <f t="shared" si="301"/>
        <v>13.01</v>
      </c>
      <c r="Z1476" s="4">
        <f t="shared" si="302"/>
        <v>4.0391182862465067</v>
      </c>
      <c r="AA1476" s="64">
        <f t="shared" si="332"/>
        <v>5433.0950000000003</v>
      </c>
      <c r="AB1476" s="81">
        <f t="shared" si="333"/>
        <v>706.84565950000001</v>
      </c>
      <c r="AC1476">
        <f t="shared" si="334"/>
        <v>1.0000000574285746</v>
      </c>
      <c r="AD1476" s="49">
        <f t="shared" si="303"/>
        <v>2827.382638</v>
      </c>
      <c r="AE1476" s="3">
        <f t="shared" si="304"/>
        <v>70000</v>
      </c>
      <c r="AF1476" s="3">
        <f t="shared" si="305"/>
        <v>100000</v>
      </c>
      <c r="AG1476" s="2">
        <f t="shared" si="306"/>
        <v>0</v>
      </c>
      <c r="AH1476" s="49">
        <f t="shared" si="307"/>
        <v>0</v>
      </c>
      <c r="AI1476" s="49">
        <f t="shared" si="308"/>
        <v>5075.110384361461</v>
      </c>
      <c r="AJ1476" s="27" cm="1">
        <f t="array" ref="AJ1476">INDEX(Archetypes!Q$8:Q$16,$G1476)</f>
        <v>1022</v>
      </c>
      <c r="AK1476" s="27" cm="1">
        <f t="array" ref="AK1476">INDEX(Archetypes!R$8:R$16,$G1476)</f>
        <v>1039</v>
      </c>
      <c r="AL1476" s="27" cm="1">
        <f t="array" ref="AL1476">INDEX(Archetypes!S$8:S$16,$G1476)</f>
        <v>1139</v>
      </c>
      <c r="AM1476" s="5">
        <f t="shared" si="335"/>
        <v>1039</v>
      </c>
      <c r="AN1476" s="5">
        <f t="shared" si="309"/>
        <v>4156</v>
      </c>
      <c r="AO1476" s="49">
        <f t="shared" si="310"/>
        <v>38182.493022361457</v>
      </c>
      <c r="AP1476" s="61" cm="1">
        <f t="array" ref="AP1476">INDEX(Archetypes!$K$8:$N$16,$G1476,$I$2+1+2*$H$2)</f>
        <v>20099</v>
      </c>
      <c r="AQ1476" s="41" cm="1">
        <f t="array" ref="AQ1476">INDEX(Archetypes!$O$8:$P$16,$G1476,$AB$2)</f>
        <v>50</v>
      </c>
      <c r="AR1476" s="4">
        <f t="shared" si="311"/>
        <v>12.348800000000001</v>
      </c>
      <c r="AS1476" s="5">
        <f t="shared" si="312"/>
        <v>2161.04</v>
      </c>
      <c r="AT1476" s="8">
        <f t="shared" si="313"/>
        <v>1589</v>
      </c>
      <c r="AU1476">
        <f t="shared" si="314"/>
        <v>1</v>
      </c>
      <c r="AV1476" s="49">
        <f t="shared" si="315"/>
        <v>8644.16</v>
      </c>
      <c r="AW1476" s="49">
        <f t="shared" si="316"/>
        <v>0</v>
      </c>
      <c r="AX1476" s="61">
        <f t="shared" si="317"/>
        <v>3904.6334257878193</v>
      </c>
      <c r="AY1476" s="27" cm="1">
        <f t="array" ref="AY1476">INDEX(Archetypes!T$8:T$16,$G1476)</f>
        <v>1012</v>
      </c>
      <c r="AZ1476" s="27" cm="1">
        <f t="array" ref="AZ1476">INDEX(Archetypes!U$8:U$16,$G1476)</f>
        <v>1497</v>
      </c>
      <c r="BA1476" s="27" cm="1">
        <f t="array" ref="BA1476">INDEX(Archetypes!V$8:V$16,$G1476)</f>
        <v>1668</v>
      </c>
      <c r="BB1476" s="5">
        <f t="shared" si="336"/>
        <v>1497</v>
      </c>
      <c r="BC1476" s="5">
        <f t="shared" si="318"/>
        <v>5988</v>
      </c>
      <c r="BD1476" s="60">
        <f t="shared" si="319"/>
        <v>38635.793425787822</v>
      </c>
      <c r="BE1476" s="28">
        <f t="shared" si="320"/>
        <v>453.30040342636494</v>
      </c>
      <c r="BF1476" s="75">
        <f t="shared" si="321"/>
        <v>4.4536166334000002</v>
      </c>
      <c r="BG1476" s="75">
        <f t="shared" si="322"/>
        <v>14.87304</v>
      </c>
      <c r="BH1476" s="11">
        <f t="shared" si="338"/>
        <v>20085.221663248936</v>
      </c>
      <c r="BI1476" s="95">
        <f t="shared" si="339"/>
        <v>3</v>
      </c>
      <c r="BJ1476" t="b">
        <f t="shared" si="340"/>
        <v>0</v>
      </c>
      <c r="BK1476" s="43">
        <v>-7889.9066616652708</v>
      </c>
      <c r="BL1476" s="37">
        <f t="shared" si="323"/>
        <v>8343.2070650916357</v>
      </c>
    </row>
    <row r="1477" spans="1:64" x14ac:dyDescent="0.35">
      <c r="A1477" s="3">
        <v>17500</v>
      </c>
      <c r="D1477" s="6">
        <v>75</v>
      </c>
      <c r="E1477" s="6"/>
      <c r="F1477" s="6">
        <f t="shared" si="296"/>
        <v>125</v>
      </c>
      <c r="G1477" s="7">
        <v>9</v>
      </c>
      <c r="H1477" s="79" cm="1">
        <f t="array" ref="H1477">INDEX(Archetypes!$F$8:$F$16,$G1477)</f>
        <v>312.60000000000002</v>
      </c>
      <c r="I1477" s="7">
        <f t="shared" si="297"/>
        <v>1</v>
      </c>
      <c r="J1477" s="27" cm="1">
        <f t="array" ref="J1477">INDEX(Archetypes!$G$8:$H$16,$G1477,($H$2+1))+$N$2</f>
        <v>27151</v>
      </c>
      <c r="K1477" s="41" cm="1">
        <f t="array" ref="K1477">INDEX(Archetypes!$J$8:$J$16,$G1477)</f>
        <v>3.1960000000000002</v>
      </c>
      <c r="L1477" s="24" cm="1">
        <f t="array" ref="L1477">INDEX(Archetypes!$I$8:$I$16,$G1477)</f>
        <v>98.868750000000006</v>
      </c>
      <c r="M1477" s="41">
        <f t="shared" si="324"/>
        <v>23.466999999999999</v>
      </c>
      <c r="N1477" s="84">
        <f t="shared" si="298"/>
        <v>0.2373550793349769</v>
      </c>
      <c r="O1477" s="41">
        <f t="shared" si="299"/>
        <v>23.466999999999999</v>
      </c>
      <c r="P1477" s="64">
        <f t="shared" si="337"/>
        <v>3.3524285714285713</v>
      </c>
      <c r="Q1477" s="80">
        <f t="shared" si="325"/>
        <v>3.3524285714285713</v>
      </c>
      <c r="R1477" s="80">
        <f t="shared" si="326"/>
        <v>0</v>
      </c>
      <c r="S1477" s="64">
        <f t="shared" si="327"/>
        <v>23.466999999999999</v>
      </c>
      <c r="T1477" s="64">
        <f t="shared" si="300"/>
        <v>0</v>
      </c>
      <c r="U1477" s="64">
        <f t="shared" si="328"/>
        <v>0</v>
      </c>
      <c r="V1477" s="80">
        <f t="shared" si="329"/>
        <v>1</v>
      </c>
      <c r="W1477" s="80">
        <f t="shared" si="330"/>
        <v>0</v>
      </c>
      <c r="X1477" s="80">
        <f t="shared" si="331"/>
        <v>0</v>
      </c>
      <c r="Y1477" s="4">
        <f t="shared" si="301"/>
        <v>13.01</v>
      </c>
      <c r="Z1477" s="4">
        <f t="shared" si="302"/>
        <v>4.0707133917396741</v>
      </c>
      <c r="AA1477" s="64">
        <f t="shared" si="332"/>
        <v>5475.5940000000001</v>
      </c>
      <c r="AB1477" s="81">
        <f t="shared" si="333"/>
        <v>712.37477939999997</v>
      </c>
      <c r="AC1477">
        <f t="shared" si="334"/>
        <v>1.0000000900571508</v>
      </c>
      <c r="AD1477" s="49">
        <f t="shared" si="303"/>
        <v>2849.4991175999999</v>
      </c>
      <c r="AE1477" s="3">
        <f t="shared" si="304"/>
        <v>70000</v>
      </c>
      <c r="AF1477" s="3">
        <f t="shared" si="305"/>
        <v>100000</v>
      </c>
      <c r="AG1477" s="2">
        <f t="shared" si="306"/>
        <v>0</v>
      </c>
      <c r="AH1477" s="49">
        <f t="shared" si="307"/>
        <v>0</v>
      </c>
      <c r="AI1477" s="49">
        <f t="shared" si="308"/>
        <v>5274.6257099141794</v>
      </c>
      <c r="AJ1477" s="27" cm="1">
        <f t="array" ref="AJ1477">INDEX(Archetypes!Q$8:Q$16,$G1477)</f>
        <v>1022</v>
      </c>
      <c r="AK1477" s="27" cm="1">
        <f t="array" ref="AK1477">INDEX(Archetypes!R$8:R$16,$G1477)</f>
        <v>1039</v>
      </c>
      <c r="AL1477" s="27" cm="1">
        <f t="array" ref="AL1477">INDEX(Archetypes!S$8:S$16,$G1477)</f>
        <v>1139</v>
      </c>
      <c r="AM1477" s="5">
        <f t="shared" si="335"/>
        <v>1039</v>
      </c>
      <c r="AN1477" s="5">
        <f t="shared" si="309"/>
        <v>4156</v>
      </c>
      <c r="AO1477" s="49">
        <f t="shared" si="310"/>
        <v>39431.124827514177</v>
      </c>
      <c r="AP1477" s="61" cm="1">
        <f t="array" ref="AP1477">INDEX(Archetypes!$K$8:$N$16,$G1477,$I$2+1+2*$H$2)</f>
        <v>20920</v>
      </c>
      <c r="AQ1477" s="41" cm="1">
        <f t="array" ref="AQ1477">INDEX(Archetypes!$O$8:$P$16,$G1477,$AB$2)</f>
        <v>50</v>
      </c>
      <c r="AR1477" s="4">
        <f t="shared" si="311"/>
        <v>12.348800000000001</v>
      </c>
      <c r="AS1477" s="5">
        <f t="shared" si="312"/>
        <v>2161.04</v>
      </c>
      <c r="AT1477" s="8">
        <f t="shared" si="313"/>
        <v>1589</v>
      </c>
      <c r="AU1477">
        <f t="shared" si="314"/>
        <v>1</v>
      </c>
      <c r="AV1477" s="49">
        <f t="shared" si="315"/>
        <v>8644.16</v>
      </c>
      <c r="AW1477" s="49">
        <f t="shared" si="316"/>
        <v>0</v>
      </c>
      <c r="AX1477" s="61">
        <f t="shared" si="317"/>
        <v>4064.1291242092234</v>
      </c>
      <c r="AY1477" s="27" cm="1">
        <f t="array" ref="AY1477">INDEX(Archetypes!T$8:T$16,$G1477)</f>
        <v>1012</v>
      </c>
      <c r="AZ1477" s="27" cm="1">
        <f t="array" ref="AZ1477">INDEX(Archetypes!U$8:U$16,$G1477)</f>
        <v>1497</v>
      </c>
      <c r="BA1477" s="27" cm="1">
        <f t="array" ref="BA1477">INDEX(Archetypes!V$8:V$16,$G1477)</f>
        <v>1668</v>
      </c>
      <c r="BB1477" s="5">
        <f t="shared" si="336"/>
        <v>1497</v>
      </c>
      <c r="BC1477" s="5">
        <f t="shared" si="318"/>
        <v>5988</v>
      </c>
      <c r="BD1477" s="60">
        <f t="shared" si="319"/>
        <v>39616.289124209223</v>
      </c>
      <c r="BE1477" s="28">
        <f t="shared" si="320"/>
        <v>185.16429669504578</v>
      </c>
      <c r="BF1477" s="75">
        <f t="shared" si="321"/>
        <v>4.4884539136800008</v>
      </c>
      <c r="BG1477" s="75">
        <f t="shared" si="322"/>
        <v>14.87304</v>
      </c>
      <c r="BH1477" s="11">
        <f t="shared" si="338"/>
        <v>20085.221663248936</v>
      </c>
      <c r="BI1477" s="95">
        <f t="shared" si="339"/>
        <v>3</v>
      </c>
      <c r="BJ1477" t="b">
        <f t="shared" si="340"/>
        <v>0</v>
      </c>
      <c r="BK1477" s="43">
        <v>-8826.0175901672046</v>
      </c>
      <c r="BL1477" s="37">
        <f t="shared" si="323"/>
        <v>9011.1818868622504</v>
      </c>
    </row>
    <row r="1478" spans="1:64" x14ac:dyDescent="0.35">
      <c r="A1478" s="3">
        <v>17500</v>
      </c>
      <c r="D1478" s="6">
        <v>90</v>
      </c>
      <c r="E1478" s="6"/>
      <c r="F1478" s="6">
        <f t="shared" si="296"/>
        <v>150</v>
      </c>
      <c r="G1478" s="7">
        <v>3</v>
      </c>
      <c r="H1478" s="79" cm="1">
        <f t="array" ref="H1478">INDEX(Archetypes!$F$8:$F$16,$G1478)</f>
        <v>163.1</v>
      </c>
      <c r="I1478" s="7">
        <f t="shared" si="297"/>
        <v>1</v>
      </c>
      <c r="J1478" s="27" cm="1">
        <f t="array" ref="J1478">INDEX(Archetypes!$G$8:$H$16,$G1478,($H$2+1))+$N$2</f>
        <v>11221</v>
      </c>
      <c r="K1478" s="41" cm="1">
        <f t="array" ref="K1478">INDEX(Archetypes!$J$8:$J$16,$G1478)</f>
        <v>3.6019999999999999</v>
      </c>
      <c r="L1478" s="24" cm="1">
        <f t="array" ref="L1478">INDEX(Archetypes!$I$8:$I$16,$G1478)</f>
        <v>45.416666666666664</v>
      </c>
      <c r="M1478" s="41">
        <f t="shared" si="324"/>
        <v>24.986000000000001</v>
      </c>
      <c r="N1478" s="84">
        <f t="shared" si="298"/>
        <v>0.55015045871559642</v>
      </c>
      <c r="O1478" s="41">
        <f t="shared" si="299"/>
        <v>24.986000000000001</v>
      </c>
      <c r="P1478" s="64">
        <f t="shared" si="337"/>
        <v>3.5694285714285714</v>
      </c>
      <c r="Q1478" s="80">
        <f t="shared" si="325"/>
        <v>3.5694285714285714</v>
      </c>
      <c r="R1478" s="80">
        <f t="shared" si="326"/>
        <v>0</v>
      </c>
      <c r="S1478" s="64">
        <f t="shared" si="327"/>
        <v>24.986000000000001</v>
      </c>
      <c r="T1478" s="64">
        <f t="shared" si="300"/>
        <v>0</v>
      </c>
      <c r="U1478" s="64">
        <f t="shared" si="328"/>
        <v>0</v>
      </c>
      <c r="V1478" s="80">
        <f t="shared" si="329"/>
        <v>1</v>
      </c>
      <c r="W1478" s="80">
        <f t="shared" si="330"/>
        <v>0</v>
      </c>
      <c r="X1478" s="80">
        <f t="shared" si="331"/>
        <v>0</v>
      </c>
      <c r="Y1478" s="4">
        <f t="shared" si="301"/>
        <v>13.01</v>
      </c>
      <c r="Z1478" s="4">
        <f t="shared" si="302"/>
        <v>3.6118822876179899</v>
      </c>
      <c r="AA1478" s="64">
        <f t="shared" si="332"/>
        <v>4858.4120000000003</v>
      </c>
      <c r="AB1478" s="81">
        <f t="shared" si="333"/>
        <v>632.07940120000001</v>
      </c>
      <c r="AC1478">
        <f t="shared" si="334"/>
        <v>0.99999999862857136</v>
      </c>
      <c r="AD1478" s="49">
        <f t="shared" si="303"/>
        <v>2528.3176048</v>
      </c>
      <c r="AE1478" s="3">
        <f t="shared" si="304"/>
        <v>70000</v>
      </c>
      <c r="AF1478" s="3">
        <f t="shared" si="305"/>
        <v>100000</v>
      </c>
      <c r="AG1478" s="2">
        <f t="shared" si="306"/>
        <v>0</v>
      </c>
      <c r="AH1478" s="49">
        <f t="shared" si="307"/>
        <v>0</v>
      </c>
      <c r="AI1478" s="49">
        <f t="shared" si="308"/>
        <v>2179.9040584489339</v>
      </c>
      <c r="AJ1478" s="27" cm="1">
        <f t="array" ref="AJ1478">INDEX(Archetypes!Q$8:Q$16,$G1478)</f>
        <v>1022</v>
      </c>
      <c r="AK1478" s="27" cm="1">
        <f t="array" ref="AK1478">INDEX(Archetypes!R$8:R$16,$G1478)</f>
        <v>1039</v>
      </c>
      <c r="AL1478" s="27" cm="1">
        <f t="array" ref="AL1478">INDEX(Archetypes!S$8:S$16,$G1478)</f>
        <v>1139</v>
      </c>
      <c r="AM1478" s="5">
        <f t="shared" si="335"/>
        <v>1039</v>
      </c>
      <c r="AN1478" s="5">
        <f t="shared" si="309"/>
        <v>4156</v>
      </c>
      <c r="AO1478" s="49">
        <f t="shared" si="310"/>
        <v>20085.221663248936</v>
      </c>
      <c r="AP1478" s="61" cm="1">
        <f t="array" ref="AP1478">INDEX(Archetypes!$K$8:$N$16,$G1478,$I$2+1+2*$H$2)</f>
        <v>8177</v>
      </c>
      <c r="AQ1478" s="41" cm="1">
        <f t="array" ref="AQ1478">INDEX(Archetypes!$O$8:$P$16,$G1478,$AB$2)</f>
        <v>50</v>
      </c>
      <c r="AR1478" s="4">
        <f t="shared" si="311"/>
        <v>12.348800000000001</v>
      </c>
      <c r="AS1478" s="5">
        <f t="shared" si="312"/>
        <v>2161.04</v>
      </c>
      <c r="AT1478" s="8">
        <f t="shared" si="313"/>
        <v>1589</v>
      </c>
      <c r="AU1478">
        <f t="shared" si="314"/>
        <v>1</v>
      </c>
      <c r="AV1478" s="49">
        <f t="shared" si="315"/>
        <v>8644.16</v>
      </c>
      <c r="AW1478" s="49">
        <f t="shared" si="316"/>
        <v>0</v>
      </c>
      <c r="AX1478" s="61">
        <f t="shared" si="317"/>
        <v>1588.5460730716454</v>
      </c>
      <c r="AY1478" s="27" cm="1">
        <f t="array" ref="AY1478">INDEX(Archetypes!T$8:T$16,$G1478)</f>
        <v>1012</v>
      </c>
      <c r="AZ1478" s="27" cm="1">
        <f t="array" ref="AZ1478">INDEX(Archetypes!U$8:U$16,$G1478)</f>
        <v>1497</v>
      </c>
      <c r="BA1478" s="27" cm="1">
        <f t="array" ref="BA1478">INDEX(Archetypes!V$8:V$16,$G1478)</f>
        <v>1668</v>
      </c>
      <c r="BB1478" s="5">
        <f t="shared" si="336"/>
        <v>1497</v>
      </c>
      <c r="BC1478" s="5">
        <f t="shared" si="318"/>
        <v>5988</v>
      </c>
      <c r="BD1478" s="60">
        <f t="shared" si="319"/>
        <v>24397.706073071644</v>
      </c>
      <c r="BE1478" s="28">
        <f t="shared" si="320"/>
        <v>4312.4844098227077</v>
      </c>
      <c r="BF1478" s="75">
        <f t="shared" si="321"/>
        <v>3.9825374846400003</v>
      </c>
      <c r="BG1478" s="75">
        <f t="shared" si="322"/>
        <v>14.87304</v>
      </c>
      <c r="BH1478" s="11">
        <f t="shared" si="338"/>
        <v>20085.221663248936</v>
      </c>
      <c r="BI1478" s="95">
        <f t="shared" si="339"/>
        <v>3</v>
      </c>
      <c r="BJ1478" t="b">
        <f t="shared" si="340"/>
        <v>1</v>
      </c>
      <c r="BK1478" s="43">
        <v>5652.0633971921707</v>
      </c>
      <c r="BL1478" s="37">
        <f t="shared" si="323"/>
        <v>-1339.578987369463</v>
      </c>
    </row>
    <row r="1479" spans="1:64" x14ac:dyDescent="0.35">
      <c r="A1479" s="3">
        <v>17500</v>
      </c>
      <c r="D1479" s="6">
        <v>90</v>
      </c>
      <c r="E1479" s="6"/>
      <c r="F1479" s="6">
        <f t="shared" si="296"/>
        <v>150</v>
      </c>
      <c r="G1479" s="7">
        <v>4</v>
      </c>
      <c r="H1479" s="79" cm="1">
        <f t="array" ref="H1479">INDEX(Archetypes!$F$8:$F$16,$G1479)</f>
        <v>188.9</v>
      </c>
      <c r="I1479" s="7">
        <f t="shared" si="297"/>
        <v>1</v>
      </c>
      <c r="J1479" s="27" cm="1">
        <f t="array" ref="J1479">INDEX(Archetypes!$G$8:$H$16,$G1479,($H$2+1))+$N$2</f>
        <v>14619</v>
      </c>
      <c r="K1479" s="41" cm="1">
        <f t="array" ref="K1479">INDEX(Archetypes!$J$8:$J$16,$G1479)</f>
        <v>3.3879999999999999</v>
      </c>
      <c r="L1479" s="24" cm="1">
        <f t="array" ref="L1479">INDEX(Archetypes!$I$8:$I$16,$G1479)</f>
        <v>57.854166666666664</v>
      </c>
      <c r="M1479" s="41">
        <f t="shared" si="324"/>
        <v>26.564</v>
      </c>
      <c r="N1479" s="84">
        <f t="shared" si="298"/>
        <v>0.4591544832553115</v>
      </c>
      <c r="O1479" s="41">
        <f t="shared" si="299"/>
        <v>26.564</v>
      </c>
      <c r="P1479" s="64">
        <f t="shared" si="337"/>
        <v>3.7948571428571429</v>
      </c>
      <c r="Q1479" s="80">
        <f t="shared" si="325"/>
        <v>3.7948571428571429</v>
      </c>
      <c r="R1479" s="80">
        <f t="shared" si="326"/>
        <v>0</v>
      </c>
      <c r="S1479" s="64">
        <f t="shared" si="327"/>
        <v>26.564</v>
      </c>
      <c r="T1479" s="64">
        <f t="shared" si="300"/>
        <v>0</v>
      </c>
      <c r="U1479" s="64">
        <f t="shared" si="328"/>
        <v>0</v>
      </c>
      <c r="V1479" s="80">
        <f t="shared" si="329"/>
        <v>1</v>
      </c>
      <c r="W1479" s="80">
        <f t="shared" si="330"/>
        <v>0</v>
      </c>
      <c r="X1479" s="80">
        <f t="shared" si="331"/>
        <v>0</v>
      </c>
      <c r="Y1479" s="4">
        <f t="shared" si="301"/>
        <v>13.01</v>
      </c>
      <c r="Z1479" s="4">
        <f t="shared" si="302"/>
        <v>3.8400236127508856</v>
      </c>
      <c r="AA1479" s="64">
        <f t="shared" si="332"/>
        <v>5165.2889999999998</v>
      </c>
      <c r="AB1479" s="81">
        <f t="shared" si="333"/>
        <v>672.00409889999992</v>
      </c>
      <c r="AC1479">
        <f t="shared" si="334"/>
        <v>1.0000000496000025</v>
      </c>
      <c r="AD1479" s="49">
        <f t="shared" si="303"/>
        <v>2688.0163955999997</v>
      </c>
      <c r="AE1479" s="3">
        <f t="shared" si="304"/>
        <v>70000</v>
      </c>
      <c r="AF1479" s="3">
        <f t="shared" si="305"/>
        <v>100000</v>
      </c>
      <c r="AG1479" s="2">
        <f t="shared" si="306"/>
        <v>0</v>
      </c>
      <c r="AH1479" s="49">
        <f t="shared" si="307"/>
        <v>0</v>
      </c>
      <c r="AI1479" s="49">
        <f t="shared" si="308"/>
        <v>2840.0336360810056</v>
      </c>
      <c r="AJ1479" s="27" cm="1">
        <f t="array" ref="AJ1479">INDEX(Archetypes!Q$8:Q$16,$G1479)</f>
        <v>1022</v>
      </c>
      <c r="AK1479" s="27" cm="1">
        <f t="array" ref="AK1479">INDEX(Archetypes!R$8:R$16,$G1479)</f>
        <v>1039</v>
      </c>
      <c r="AL1479" s="27" cm="1">
        <f t="array" ref="AL1479">INDEX(Archetypes!S$8:S$16,$G1479)</f>
        <v>1139</v>
      </c>
      <c r="AM1479" s="5">
        <f t="shared" si="335"/>
        <v>1039</v>
      </c>
      <c r="AN1479" s="5">
        <f t="shared" si="309"/>
        <v>4156</v>
      </c>
      <c r="AO1479" s="49">
        <f t="shared" si="310"/>
        <v>24303.050031681007</v>
      </c>
      <c r="AP1479" s="61" cm="1">
        <f t="array" ref="AP1479">INDEX(Archetypes!$K$8:$N$16,$G1479,$I$2+1+2*$H$2)</f>
        <v>10895</v>
      </c>
      <c r="AQ1479" s="41" cm="1">
        <f t="array" ref="AQ1479">INDEX(Archetypes!$O$8:$P$16,$G1479,$AB$2)</f>
        <v>50</v>
      </c>
      <c r="AR1479" s="4">
        <f t="shared" si="311"/>
        <v>12.348800000000001</v>
      </c>
      <c r="AS1479" s="5">
        <f t="shared" si="312"/>
        <v>2161.04</v>
      </c>
      <c r="AT1479" s="8">
        <f t="shared" si="313"/>
        <v>1589</v>
      </c>
      <c r="AU1479">
        <f t="shared" si="314"/>
        <v>1</v>
      </c>
      <c r="AV1479" s="49">
        <f t="shared" si="315"/>
        <v>8644.16</v>
      </c>
      <c r="AW1479" s="49">
        <f t="shared" si="316"/>
        <v>0</v>
      </c>
      <c r="AX1479" s="61">
        <f t="shared" si="317"/>
        <v>2116.5720271634555</v>
      </c>
      <c r="AY1479" s="27" cm="1">
        <f t="array" ref="AY1479">INDEX(Archetypes!T$8:T$16,$G1479)</f>
        <v>1012</v>
      </c>
      <c r="AZ1479" s="27" cm="1">
        <f t="array" ref="AZ1479">INDEX(Archetypes!U$8:U$16,$G1479)</f>
        <v>1497</v>
      </c>
      <c r="BA1479" s="27" cm="1">
        <f t="array" ref="BA1479">INDEX(Archetypes!V$8:V$16,$G1479)</f>
        <v>1668</v>
      </c>
      <c r="BB1479" s="5">
        <f t="shared" si="336"/>
        <v>1497</v>
      </c>
      <c r="BC1479" s="5">
        <f t="shared" si="318"/>
        <v>5988</v>
      </c>
      <c r="BD1479" s="60">
        <f t="shared" si="319"/>
        <v>27643.732027163456</v>
      </c>
      <c r="BE1479" s="28">
        <f t="shared" si="320"/>
        <v>3340.6819954824496</v>
      </c>
      <c r="BF1479" s="75">
        <f t="shared" si="321"/>
        <v>4.2340906990799994</v>
      </c>
      <c r="BG1479" s="75">
        <f t="shared" si="322"/>
        <v>14.87304</v>
      </c>
      <c r="BH1479" s="11">
        <f t="shared" si="338"/>
        <v>20085.221663248936</v>
      </c>
      <c r="BI1479" s="95">
        <f t="shared" si="339"/>
        <v>3</v>
      </c>
      <c r="BJ1479" t="b">
        <f t="shared" si="340"/>
        <v>0</v>
      </c>
      <c r="BK1479" s="43">
        <v>2381.1370381625457</v>
      </c>
      <c r="BL1479" s="37">
        <f t="shared" si="323"/>
        <v>959.54495731990392</v>
      </c>
    </row>
    <row r="1480" spans="1:64" x14ac:dyDescent="0.35">
      <c r="A1480" s="3">
        <v>17500</v>
      </c>
      <c r="D1480" s="6">
        <v>90</v>
      </c>
      <c r="E1480" s="6"/>
      <c r="F1480" s="6">
        <f t="shared" si="296"/>
        <v>150</v>
      </c>
      <c r="G1480" s="7">
        <v>5</v>
      </c>
      <c r="H1480" s="79" cm="1">
        <f t="array" ref="H1480">INDEX(Archetypes!$F$8:$F$16,$G1480)</f>
        <v>213.7</v>
      </c>
      <c r="I1480" s="7">
        <f t="shared" si="297"/>
        <v>1</v>
      </c>
      <c r="J1480" s="27" cm="1">
        <f t="array" ref="J1480">INDEX(Archetypes!$G$8:$H$16,$G1480,($H$2+1))+$N$2</f>
        <v>16092</v>
      </c>
      <c r="K1480" s="41" cm="1">
        <f t="array" ref="K1480">INDEX(Archetypes!$J$8:$J$16,$G1480)</f>
        <v>3.3130000000000002</v>
      </c>
      <c r="L1480" s="24" cm="1">
        <f t="array" ref="L1480">INDEX(Archetypes!$I$8:$I$16,$G1480)</f>
        <v>65.243478260869566</v>
      </c>
      <c r="M1480" s="41">
        <f t="shared" si="324"/>
        <v>27.166</v>
      </c>
      <c r="N1480" s="84">
        <f t="shared" si="298"/>
        <v>0.41637878182060512</v>
      </c>
      <c r="O1480" s="41">
        <f t="shared" si="299"/>
        <v>27.166</v>
      </c>
      <c r="P1480" s="64">
        <f t="shared" si="337"/>
        <v>3.8808571428571428</v>
      </c>
      <c r="Q1480" s="80">
        <f t="shared" si="325"/>
        <v>3.8808571428571428</v>
      </c>
      <c r="R1480" s="80">
        <f t="shared" si="326"/>
        <v>0</v>
      </c>
      <c r="S1480" s="64">
        <f t="shared" si="327"/>
        <v>27.166</v>
      </c>
      <c r="T1480" s="64">
        <f t="shared" si="300"/>
        <v>0</v>
      </c>
      <c r="U1480" s="64">
        <f t="shared" si="328"/>
        <v>0</v>
      </c>
      <c r="V1480" s="80">
        <f t="shared" si="329"/>
        <v>1</v>
      </c>
      <c r="W1480" s="80">
        <f t="shared" si="330"/>
        <v>0</v>
      </c>
      <c r="X1480" s="80">
        <f t="shared" si="331"/>
        <v>0</v>
      </c>
      <c r="Y1480" s="4">
        <f t="shared" si="301"/>
        <v>13.01</v>
      </c>
      <c r="Z1480" s="4">
        <f t="shared" si="302"/>
        <v>3.9269544219740413</v>
      </c>
      <c r="AA1480" s="64">
        <f t="shared" si="332"/>
        <v>5282.2219999999998</v>
      </c>
      <c r="AB1480" s="81">
        <f t="shared" si="333"/>
        <v>687.21708220000005</v>
      </c>
      <c r="AC1480">
        <f t="shared" si="334"/>
        <v>0.9999999150857215</v>
      </c>
      <c r="AD1480" s="49">
        <f t="shared" si="303"/>
        <v>2748.8683288000002</v>
      </c>
      <c r="AE1480" s="3">
        <f t="shared" si="304"/>
        <v>70000</v>
      </c>
      <c r="AF1480" s="3">
        <f t="shared" si="305"/>
        <v>100000</v>
      </c>
      <c r="AG1480" s="2">
        <f t="shared" si="306"/>
        <v>0</v>
      </c>
      <c r="AH1480" s="49">
        <f t="shared" si="307"/>
        <v>0</v>
      </c>
      <c r="AI1480" s="49">
        <f t="shared" si="308"/>
        <v>3126.1933970733662</v>
      </c>
      <c r="AJ1480" s="27" cm="1">
        <f t="array" ref="AJ1480">INDEX(Archetypes!Q$8:Q$16,$G1480)</f>
        <v>1022</v>
      </c>
      <c r="AK1480" s="27" cm="1">
        <f t="array" ref="AK1480">INDEX(Archetypes!R$8:R$16,$G1480)</f>
        <v>1039</v>
      </c>
      <c r="AL1480" s="27" cm="1">
        <f t="array" ref="AL1480">INDEX(Archetypes!S$8:S$16,$G1480)</f>
        <v>1139</v>
      </c>
      <c r="AM1480" s="5">
        <f t="shared" si="335"/>
        <v>1039</v>
      </c>
      <c r="AN1480" s="5">
        <f t="shared" si="309"/>
        <v>4156</v>
      </c>
      <c r="AO1480" s="49">
        <f t="shared" si="310"/>
        <v>26123.061725873366</v>
      </c>
      <c r="AP1480" s="61" cm="1">
        <f t="array" ref="AP1480">INDEX(Archetypes!$K$8:$N$16,$G1480,$I$2+1+2*$H$2)</f>
        <v>12073</v>
      </c>
      <c r="AQ1480" s="41" cm="1">
        <f t="array" ref="AQ1480">INDEX(Archetypes!$O$8:$P$16,$G1480,$AB$2)</f>
        <v>50</v>
      </c>
      <c r="AR1480" s="4">
        <f t="shared" si="311"/>
        <v>12.348800000000001</v>
      </c>
      <c r="AS1480" s="5">
        <f t="shared" si="312"/>
        <v>2161.04</v>
      </c>
      <c r="AT1480" s="8">
        <f t="shared" si="313"/>
        <v>1589</v>
      </c>
      <c r="AU1480">
        <f t="shared" si="314"/>
        <v>1</v>
      </c>
      <c r="AV1480" s="49">
        <f t="shared" si="315"/>
        <v>8644.16</v>
      </c>
      <c r="AW1480" s="49">
        <f t="shared" si="316"/>
        <v>0</v>
      </c>
      <c r="AX1480" s="61">
        <f t="shared" si="317"/>
        <v>2345.4221279434969</v>
      </c>
      <c r="AY1480" s="27" cm="1">
        <f t="array" ref="AY1480">INDEX(Archetypes!T$8:T$16,$G1480)</f>
        <v>1012</v>
      </c>
      <c r="AZ1480" s="27" cm="1">
        <f t="array" ref="AZ1480">INDEX(Archetypes!U$8:U$16,$G1480)</f>
        <v>1497</v>
      </c>
      <c r="BA1480" s="27" cm="1">
        <f t="array" ref="BA1480">INDEX(Archetypes!V$8:V$16,$G1480)</f>
        <v>1668</v>
      </c>
      <c r="BB1480" s="5">
        <f t="shared" si="336"/>
        <v>1497</v>
      </c>
      <c r="BC1480" s="5">
        <f t="shared" si="318"/>
        <v>5988</v>
      </c>
      <c r="BD1480" s="60">
        <f t="shared" si="319"/>
        <v>29050.582127943497</v>
      </c>
      <c r="BE1480" s="28">
        <f t="shared" si="320"/>
        <v>2927.5204020701312</v>
      </c>
      <c r="BF1480" s="75">
        <f t="shared" si="321"/>
        <v>4.3299430178399998</v>
      </c>
      <c r="BG1480" s="75">
        <f t="shared" si="322"/>
        <v>14.87304</v>
      </c>
      <c r="BH1480" s="11">
        <f t="shared" si="338"/>
        <v>20085.221663248936</v>
      </c>
      <c r="BI1480" s="95">
        <f t="shared" si="339"/>
        <v>3</v>
      </c>
      <c r="BJ1480" t="b">
        <f t="shared" si="340"/>
        <v>0</v>
      </c>
      <c r="BK1480" s="43">
        <v>981.02922189020319</v>
      </c>
      <c r="BL1480" s="37">
        <f t="shared" si="323"/>
        <v>1946.4911801799281</v>
      </c>
    </row>
    <row r="1481" spans="1:64" x14ac:dyDescent="0.35">
      <c r="A1481" s="3">
        <v>17500</v>
      </c>
      <c r="D1481" s="6">
        <v>90</v>
      </c>
      <c r="E1481" s="6"/>
      <c r="F1481" s="6">
        <f t="shared" si="296"/>
        <v>150</v>
      </c>
      <c r="G1481" s="7">
        <v>6</v>
      </c>
      <c r="H1481" s="79" cm="1">
        <f t="array" ref="H1481">INDEX(Archetypes!$F$8:$F$16,$G1481)</f>
        <v>239.1</v>
      </c>
      <c r="I1481" s="7">
        <f t="shared" si="297"/>
        <v>1</v>
      </c>
      <c r="J1481" s="27" cm="1">
        <f t="array" ref="J1481">INDEX(Archetypes!$G$8:$H$16,$G1481,($H$2+1))+$N$2</f>
        <v>18581</v>
      </c>
      <c r="K1481" s="41" cm="1">
        <f t="array" ref="K1481">INDEX(Archetypes!$J$8:$J$16,$G1481)</f>
        <v>3.327</v>
      </c>
      <c r="L1481" s="24" cm="1">
        <f t="array" ref="L1481">INDEX(Archetypes!$I$8:$I$16,$G1481)</f>
        <v>72.380645161290317</v>
      </c>
      <c r="M1481" s="41">
        <f t="shared" si="324"/>
        <v>27.050999999999998</v>
      </c>
      <c r="N1481" s="84">
        <f t="shared" si="298"/>
        <v>0.37373250735359659</v>
      </c>
      <c r="O1481" s="41">
        <f t="shared" si="299"/>
        <v>27.050999999999998</v>
      </c>
      <c r="P1481" s="64">
        <f t="shared" si="337"/>
        <v>3.8644285714285713</v>
      </c>
      <c r="Q1481" s="80">
        <f t="shared" si="325"/>
        <v>3.8644285714285713</v>
      </c>
      <c r="R1481" s="80">
        <f t="shared" si="326"/>
        <v>0</v>
      </c>
      <c r="S1481" s="64">
        <f t="shared" si="327"/>
        <v>27.050999999999998</v>
      </c>
      <c r="T1481" s="64">
        <f t="shared" si="300"/>
        <v>0</v>
      </c>
      <c r="U1481" s="64">
        <f t="shared" si="328"/>
        <v>0</v>
      </c>
      <c r="V1481" s="80">
        <f t="shared" si="329"/>
        <v>1</v>
      </c>
      <c r="W1481" s="80">
        <f t="shared" si="330"/>
        <v>0</v>
      </c>
      <c r="X1481" s="80">
        <f t="shared" si="331"/>
        <v>0</v>
      </c>
      <c r="Y1481" s="4">
        <f t="shared" si="301"/>
        <v>13.01</v>
      </c>
      <c r="Z1481" s="4">
        <f t="shared" si="302"/>
        <v>3.910429816651638</v>
      </c>
      <c r="AA1481" s="64">
        <f t="shared" si="332"/>
        <v>5259.9939999999997</v>
      </c>
      <c r="AB1481" s="81">
        <f t="shared" si="333"/>
        <v>684.32521939999992</v>
      </c>
      <c r="AC1481">
        <f t="shared" si="334"/>
        <v>0.99999999782857152</v>
      </c>
      <c r="AD1481" s="49">
        <f t="shared" si="303"/>
        <v>2737.3008775999997</v>
      </c>
      <c r="AE1481" s="3">
        <f t="shared" si="304"/>
        <v>70000</v>
      </c>
      <c r="AF1481" s="3">
        <f t="shared" si="305"/>
        <v>100000</v>
      </c>
      <c r="AG1481" s="2">
        <f t="shared" si="306"/>
        <v>0</v>
      </c>
      <c r="AH1481" s="49">
        <f t="shared" si="307"/>
        <v>0</v>
      </c>
      <c r="AI1481" s="49">
        <f t="shared" si="308"/>
        <v>3609.7315132376475</v>
      </c>
      <c r="AJ1481" s="27" cm="1">
        <f t="array" ref="AJ1481">INDEX(Archetypes!Q$8:Q$16,$G1481)</f>
        <v>1022</v>
      </c>
      <c r="AK1481" s="27" cm="1">
        <f t="array" ref="AK1481">INDEX(Archetypes!R$8:R$16,$G1481)</f>
        <v>1039</v>
      </c>
      <c r="AL1481" s="27" cm="1">
        <f t="array" ref="AL1481">INDEX(Archetypes!S$8:S$16,$G1481)</f>
        <v>1139</v>
      </c>
      <c r="AM1481" s="5">
        <f t="shared" si="335"/>
        <v>1039</v>
      </c>
      <c r="AN1481" s="5">
        <f t="shared" si="309"/>
        <v>4156</v>
      </c>
      <c r="AO1481" s="49">
        <f t="shared" si="310"/>
        <v>29084.032390837645</v>
      </c>
      <c r="AP1481" s="61" cm="1">
        <f t="array" ref="AP1481">INDEX(Archetypes!$K$8:$N$16,$G1481,$I$2+1+2*$H$2)</f>
        <v>14065</v>
      </c>
      <c r="AQ1481" s="41" cm="1">
        <f t="array" ref="AQ1481">INDEX(Archetypes!$O$8:$P$16,$G1481,$AB$2)</f>
        <v>50</v>
      </c>
      <c r="AR1481" s="4">
        <f t="shared" si="311"/>
        <v>12.348800000000001</v>
      </c>
      <c r="AS1481" s="5">
        <f t="shared" si="312"/>
        <v>2161.04</v>
      </c>
      <c r="AT1481" s="8">
        <f t="shared" si="313"/>
        <v>1589</v>
      </c>
      <c r="AU1481">
        <f t="shared" si="314"/>
        <v>1</v>
      </c>
      <c r="AV1481" s="49">
        <f t="shared" si="315"/>
        <v>8644.16</v>
      </c>
      <c r="AW1481" s="49">
        <f t="shared" si="316"/>
        <v>0</v>
      </c>
      <c r="AX1481" s="61">
        <f t="shared" si="317"/>
        <v>2732.408036902616</v>
      </c>
      <c r="AY1481" s="27" cm="1">
        <f t="array" ref="AY1481">INDEX(Archetypes!T$8:T$16,$G1481)</f>
        <v>1012</v>
      </c>
      <c r="AZ1481" s="27" cm="1">
        <f t="array" ref="AZ1481">INDEX(Archetypes!U$8:U$16,$G1481)</f>
        <v>1497</v>
      </c>
      <c r="BA1481" s="27" cm="1">
        <f t="array" ref="BA1481">INDEX(Archetypes!V$8:V$16,$G1481)</f>
        <v>1668</v>
      </c>
      <c r="BB1481" s="5">
        <f t="shared" si="336"/>
        <v>1497</v>
      </c>
      <c r="BC1481" s="5">
        <f t="shared" si="318"/>
        <v>5988</v>
      </c>
      <c r="BD1481" s="60">
        <f t="shared" si="319"/>
        <v>31429.568036902616</v>
      </c>
      <c r="BE1481" s="28">
        <f t="shared" si="320"/>
        <v>2345.5356460649709</v>
      </c>
      <c r="BF1481" s="75">
        <f t="shared" si="321"/>
        <v>4.3117222816799998</v>
      </c>
      <c r="BG1481" s="75">
        <f t="shared" si="322"/>
        <v>14.87304</v>
      </c>
      <c r="BH1481" s="11">
        <f t="shared" si="338"/>
        <v>20085.221663248936</v>
      </c>
      <c r="BI1481" s="95">
        <f t="shared" si="339"/>
        <v>3</v>
      </c>
      <c r="BJ1481" t="b">
        <f t="shared" si="340"/>
        <v>0</v>
      </c>
      <c r="BK1481" s="43">
        <v>-1157.9228977695311</v>
      </c>
      <c r="BL1481" s="37">
        <f t="shared" si="323"/>
        <v>3503.4585438345021</v>
      </c>
    </row>
    <row r="1482" spans="1:64" x14ac:dyDescent="0.35">
      <c r="A1482" s="3">
        <v>17500</v>
      </c>
      <c r="D1482" s="6">
        <v>90</v>
      </c>
      <c r="E1482" s="6"/>
      <c r="F1482" s="6">
        <f t="shared" si="296"/>
        <v>150</v>
      </c>
      <c r="G1482" s="7">
        <v>7</v>
      </c>
      <c r="H1482" s="79" cm="1">
        <f t="array" ref="H1482">INDEX(Archetypes!$F$8:$F$16,$G1482)</f>
        <v>262.60000000000002</v>
      </c>
      <c r="I1482" s="7">
        <f t="shared" si="297"/>
        <v>1</v>
      </c>
      <c r="J1482" s="27" cm="1">
        <f t="array" ref="J1482">INDEX(Archetypes!$G$8:$H$16,$G1482,($H$2+1))+$N$2</f>
        <v>22881</v>
      </c>
      <c r="K1482" s="41" cm="1">
        <f t="array" ref="K1482">INDEX(Archetypes!$J$8:$J$16,$G1482)</f>
        <v>3.2349999999999999</v>
      </c>
      <c r="L1482" s="24" cm="1">
        <f t="array" ref="L1482">INDEX(Archetypes!$I$8:$I$16,$G1482)</f>
        <v>81.644444444444446</v>
      </c>
      <c r="M1482" s="41">
        <f t="shared" si="324"/>
        <v>27.821000000000002</v>
      </c>
      <c r="N1482" s="84">
        <f t="shared" si="298"/>
        <v>0.34075802939575395</v>
      </c>
      <c r="O1482" s="41">
        <f t="shared" si="299"/>
        <v>27.821000000000002</v>
      </c>
      <c r="P1482" s="64">
        <f t="shared" si="337"/>
        <v>3.9744285714285716</v>
      </c>
      <c r="Q1482" s="80">
        <f t="shared" si="325"/>
        <v>3.9744285714285716</v>
      </c>
      <c r="R1482" s="80">
        <f t="shared" si="326"/>
        <v>0</v>
      </c>
      <c r="S1482" s="64">
        <f t="shared" si="327"/>
        <v>27.821000000000002</v>
      </c>
      <c r="T1482" s="64">
        <f t="shared" si="300"/>
        <v>0</v>
      </c>
      <c r="U1482" s="64">
        <f t="shared" si="328"/>
        <v>0</v>
      </c>
      <c r="V1482" s="80">
        <f t="shared" si="329"/>
        <v>1</v>
      </c>
      <c r="W1482" s="80">
        <f t="shared" si="330"/>
        <v>0</v>
      </c>
      <c r="X1482" s="80">
        <f t="shared" si="331"/>
        <v>0</v>
      </c>
      <c r="Y1482" s="4">
        <f t="shared" si="301"/>
        <v>13.01</v>
      </c>
      <c r="Z1482" s="4">
        <f t="shared" si="302"/>
        <v>4.0216383307573418</v>
      </c>
      <c r="AA1482" s="64">
        <f t="shared" si="332"/>
        <v>5409.5829999999996</v>
      </c>
      <c r="AB1482" s="81">
        <f t="shared" si="333"/>
        <v>703.78674829999989</v>
      </c>
      <c r="AC1482">
        <f t="shared" si="334"/>
        <v>0.99999994257143221</v>
      </c>
      <c r="AD1482" s="49">
        <f t="shared" si="303"/>
        <v>2815.1469931999995</v>
      </c>
      <c r="AE1482" s="3">
        <f t="shared" si="304"/>
        <v>70000</v>
      </c>
      <c r="AF1482" s="3">
        <f t="shared" si="305"/>
        <v>100000</v>
      </c>
      <c r="AG1482" s="2">
        <f t="shared" si="306"/>
        <v>0</v>
      </c>
      <c r="AH1482" s="49">
        <f t="shared" si="307"/>
        <v>0</v>
      </c>
      <c r="AI1482" s="49">
        <f t="shared" si="308"/>
        <v>4445.0926620951841</v>
      </c>
      <c r="AJ1482" s="27" cm="1">
        <f t="array" ref="AJ1482">INDEX(Archetypes!Q$8:Q$16,$G1482)</f>
        <v>1022</v>
      </c>
      <c r="AK1482" s="27" cm="1">
        <f t="array" ref="AK1482">INDEX(Archetypes!R$8:R$16,$G1482)</f>
        <v>1039</v>
      </c>
      <c r="AL1482" s="27" cm="1">
        <f t="array" ref="AL1482">INDEX(Archetypes!S$8:S$16,$G1482)</f>
        <v>1139</v>
      </c>
      <c r="AM1482" s="5">
        <f t="shared" si="335"/>
        <v>1039</v>
      </c>
      <c r="AN1482" s="5">
        <f t="shared" si="309"/>
        <v>4156</v>
      </c>
      <c r="AO1482" s="49">
        <f t="shared" si="310"/>
        <v>34297.239655295183</v>
      </c>
      <c r="AP1482" s="61" cm="1">
        <f t="array" ref="AP1482">INDEX(Archetypes!$K$8:$N$16,$G1482,$I$2+1+2*$H$2)</f>
        <v>17505</v>
      </c>
      <c r="AQ1482" s="41" cm="1">
        <f t="array" ref="AQ1482">INDEX(Archetypes!$O$8:$P$16,$G1482,$AB$2)</f>
        <v>50</v>
      </c>
      <c r="AR1482" s="4">
        <f t="shared" si="311"/>
        <v>12.348800000000001</v>
      </c>
      <c r="AS1482" s="5">
        <f t="shared" si="312"/>
        <v>2161.04</v>
      </c>
      <c r="AT1482" s="8">
        <f t="shared" si="313"/>
        <v>1589</v>
      </c>
      <c r="AU1482">
        <f t="shared" si="314"/>
        <v>1</v>
      </c>
      <c r="AV1482" s="49">
        <f t="shared" si="315"/>
        <v>8644.16</v>
      </c>
      <c r="AW1482" s="49">
        <f t="shared" si="316"/>
        <v>0</v>
      </c>
      <c r="AX1482" s="61">
        <f t="shared" si="317"/>
        <v>3400.6969559886452</v>
      </c>
      <c r="AY1482" s="27" cm="1">
        <f t="array" ref="AY1482">INDEX(Archetypes!T$8:T$16,$G1482)</f>
        <v>1012</v>
      </c>
      <c r="AZ1482" s="27" cm="1">
        <f t="array" ref="AZ1482">INDEX(Archetypes!U$8:U$16,$G1482)</f>
        <v>1497</v>
      </c>
      <c r="BA1482" s="27" cm="1">
        <f t="array" ref="BA1482">INDEX(Archetypes!V$8:V$16,$G1482)</f>
        <v>1668</v>
      </c>
      <c r="BB1482" s="5">
        <f t="shared" si="336"/>
        <v>1497</v>
      </c>
      <c r="BC1482" s="5">
        <f t="shared" si="318"/>
        <v>5988</v>
      </c>
      <c r="BD1482" s="60">
        <f t="shared" si="319"/>
        <v>35537.856955988645</v>
      </c>
      <c r="BE1482" s="28">
        <f t="shared" si="320"/>
        <v>1240.6173006934623</v>
      </c>
      <c r="BF1482" s="75">
        <f t="shared" si="321"/>
        <v>4.4343433767600002</v>
      </c>
      <c r="BG1482" s="75">
        <f t="shared" si="322"/>
        <v>14.87304</v>
      </c>
      <c r="BH1482" s="11">
        <f t="shared" si="338"/>
        <v>20085.221663248936</v>
      </c>
      <c r="BI1482" s="95">
        <f t="shared" si="339"/>
        <v>3</v>
      </c>
      <c r="BJ1482" t="b">
        <f t="shared" si="340"/>
        <v>0</v>
      </c>
      <c r="BK1482" s="43">
        <v>-5049.1223970259744</v>
      </c>
      <c r="BL1482" s="37">
        <f t="shared" si="323"/>
        <v>6289.7396977194367</v>
      </c>
    </row>
    <row r="1483" spans="1:64" x14ac:dyDescent="0.35">
      <c r="A1483" s="3">
        <v>17500</v>
      </c>
      <c r="D1483" s="6">
        <v>90</v>
      </c>
      <c r="E1483" s="6"/>
      <c r="F1483" s="6">
        <f t="shared" si="296"/>
        <v>150</v>
      </c>
      <c r="G1483" s="7">
        <v>8</v>
      </c>
      <c r="H1483" s="79" cm="1">
        <f t="array" ref="H1483">INDEX(Archetypes!$F$8:$F$16,$G1483)</f>
        <v>285.8</v>
      </c>
      <c r="I1483" s="7">
        <f t="shared" si="297"/>
        <v>1</v>
      </c>
      <c r="J1483" s="27" cm="1">
        <f t="array" ref="J1483">INDEX(Archetypes!$G$8:$H$16,$G1483,($H$2+1))+$N$2</f>
        <v>26124</v>
      </c>
      <c r="K1483" s="41" cm="1">
        <f t="array" ref="K1483">INDEX(Archetypes!$J$8:$J$16,$G1483)</f>
        <v>3.2210000000000001</v>
      </c>
      <c r="L1483" s="24" cm="1">
        <f t="array" ref="L1483">INDEX(Archetypes!$I$8:$I$16,$G1483)</f>
        <v>90.076000000000008</v>
      </c>
      <c r="M1483" s="41">
        <f t="shared" si="324"/>
        <v>27.942</v>
      </c>
      <c r="N1483" s="84">
        <f t="shared" si="298"/>
        <v>0.31020471601758515</v>
      </c>
      <c r="O1483" s="41">
        <f t="shared" si="299"/>
        <v>27.942</v>
      </c>
      <c r="P1483" s="64">
        <f t="shared" si="337"/>
        <v>3.9917142857142855</v>
      </c>
      <c r="Q1483" s="80">
        <f t="shared" si="325"/>
        <v>3.9917142857142855</v>
      </c>
      <c r="R1483" s="80">
        <f t="shared" si="326"/>
        <v>0</v>
      </c>
      <c r="S1483" s="64">
        <f t="shared" si="327"/>
        <v>27.942</v>
      </c>
      <c r="T1483" s="64">
        <f t="shared" si="300"/>
        <v>0</v>
      </c>
      <c r="U1483" s="64">
        <f t="shared" si="328"/>
        <v>0</v>
      </c>
      <c r="V1483" s="80">
        <f t="shared" si="329"/>
        <v>1</v>
      </c>
      <c r="W1483" s="80">
        <f t="shared" si="330"/>
        <v>0</v>
      </c>
      <c r="X1483" s="80">
        <f t="shared" si="331"/>
        <v>0</v>
      </c>
      <c r="Y1483" s="4">
        <f t="shared" si="301"/>
        <v>13.01</v>
      </c>
      <c r="Z1483" s="4">
        <f t="shared" si="302"/>
        <v>4.0391182862465067</v>
      </c>
      <c r="AA1483" s="64">
        <f t="shared" si="332"/>
        <v>5433.0950000000003</v>
      </c>
      <c r="AB1483" s="81">
        <f t="shared" si="333"/>
        <v>706.84565950000001</v>
      </c>
      <c r="AC1483">
        <f t="shared" si="334"/>
        <v>1.0000000574285746</v>
      </c>
      <c r="AD1483" s="49">
        <f t="shared" si="303"/>
        <v>2827.382638</v>
      </c>
      <c r="AE1483" s="3">
        <f t="shared" si="304"/>
        <v>70000</v>
      </c>
      <c r="AF1483" s="3">
        <f t="shared" si="305"/>
        <v>100000</v>
      </c>
      <c r="AG1483" s="2">
        <f t="shared" si="306"/>
        <v>0</v>
      </c>
      <c r="AH1483" s="49">
        <f t="shared" si="307"/>
        <v>0</v>
      </c>
      <c r="AI1483" s="49">
        <f t="shared" si="308"/>
        <v>5075.110384361461</v>
      </c>
      <c r="AJ1483" s="27" cm="1">
        <f t="array" ref="AJ1483">INDEX(Archetypes!Q$8:Q$16,$G1483)</f>
        <v>1022</v>
      </c>
      <c r="AK1483" s="27" cm="1">
        <f t="array" ref="AK1483">INDEX(Archetypes!R$8:R$16,$G1483)</f>
        <v>1039</v>
      </c>
      <c r="AL1483" s="27" cm="1">
        <f t="array" ref="AL1483">INDEX(Archetypes!S$8:S$16,$G1483)</f>
        <v>1139</v>
      </c>
      <c r="AM1483" s="5">
        <f t="shared" si="335"/>
        <v>1039</v>
      </c>
      <c r="AN1483" s="5">
        <f t="shared" si="309"/>
        <v>4156</v>
      </c>
      <c r="AO1483" s="49">
        <f t="shared" si="310"/>
        <v>38182.493022361457</v>
      </c>
      <c r="AP1483" s="61" cm="1">
        <f t="array" ref="AP1483">INDEX(Archetypes!$K$8:$N$16,$G1483,$I$2+1+2*$H$2)</f>
        <v>20099</v>
      </c>
      <c r="AQ1483" s="41" cm="1">
        <f t="array" ref="AQ1483">INDEX(Archetypes!$O$8:$P$16,$G1483,$AB$2)</f>
        <v>50</v>
      </c>
      <c r="AR1483" s="4">
        <f t="shared" si="311"/>
        <v>12.348800000000001</v>
      </c>
      <c r="AS1483" s="5">
        <f t="shared" si="312"/>
        <v>2161.04</v>
      </c>
      <c r="AT1483" s="8">
        <f t="shared" si="313"/>
        <v>1589</v>
      </c>
      <c r="AU1483">
        <f t="shared" si="314"/>
        <v>1</v>
      </c>
      <c r="AV1483" s="49">
        <f t="shared" si="315"/>
        <v>8644.16</v>
      </c>
      <c r="AW1483" s="49">
        <f t="shared" si="316"/>
        <v>0</v>
      </c>
      <c r="AX1483" s="61">
        <f t="shared" si="317"/>
        <v>3904.6334257878193</v>
      </c>
      <c r="AY1483" s="27" cm="1">
        <f t="array" ref="AY1483">INDEX(Archetypes!T$8:T$16,$G1483)</f>
        <v>1012</v>
      </c>
      <c r="AZ1483" s="27" cm="1">
        <f t="array" ref="AZ1483">INDEX(Archetypes!U$8:U$16,$G1483)</f>
        <v>1497</v>
      </c>
      <c r="BA1483" s="27" cm="1">
        <f t="array" ref="BA1483">INDEX(Archetypes!V$8:V$16,$G1483)</f>
        <v>1668</v>
      </c>
      <c r="BB1483" s="5">
        <f t="shared" si="336"/>
        <v>1497</v>
      </c>
      <c r="BC1483" s="5">
        <f t="shared" si="318"/>
        <v>5988</v>
      </c>
      <c r="BD1483" s="60">
        <f t="shared" si="319"/>
        <v>38635.793425787822</v>
      </c>
      <c r="BE1483" s="28">
        <f t="shared" si="320"/>
        <v>453.30040342636494</v>
      </c>
      <c r="BF1483" s="75">
        <f t="shared" si="321"/>
        <v>4.4536166334000002</v>
      </c>
      <c r="BG1483" s="75">
        <f t="shared" si="322"/>
        <v>14.87304</v>
      </c>
      <c r="BH1483" s="11">
        <f t="shared" si="338"/>
        <v>20085.221663248936</v>
      </c>
      <c r="BI1483" s="95">
        <f t="shared" si="339"/>
        <v>3</v>
      </c>
      <c r="BJ1483" t="b">
        <f t="shared" si="340"/>
        <v>0</v>
      </c>
      <c r="BK1483" s="43">
        <v>-7889.9066616652708</v>
      </c>
      <c r="BL1483" s="37">
        <f t="shared" si="323"/>
        <v>8343.2070650916357</v>
      </c>
    </row>
    <row r="1484" spans="1:64" x14ac:dyDescent="0.35">
      <c r="A1484" s="3">
        <v>17500</v>
      </c>
      <c r="D1484" s="6">
        <v>90</v>
      </c>
      <c r="E1484" s="6"/>
      <c r="F1484" s="6">
        <f t="shared" si="296"/>
        <v>150</v>
      </c>
      <c r="G1484" s="7">
        <v>9</v>
      </c>
      <c r="H1484" s="79" cm="1">
        <f t="array" ref="H1484">INDEX(Archetypes!$F$8:$F$16,$G1484)</f>
        <v>312.60000000000002</v>
      </c>
      <c r="I1484" s="7">
        <f t="shared" si="297"/>
        <v>1</v>
      </c>
      <c r="J1484" s="27" cm="1">
        <f t="array" ref="J1484">INDEX(Archetypes!$G$8:$H$16,$G1484,($H$2+1))+$N$2</f>
        <v>27151</v>
      </c>
      <c r="K1484" s="41" cm="1">
        <f t="array" ref="K1484">INDEX(Archetypes!$J$8:$J$16,$G1484)</f>
        <v>3.1960000000000002</v>
      </c>
      <c r="L1484" s="24" cm="1">
        <f t="array" ref="L1484">INDEX(Archetypes!$I$8:$I$16,$G1484)</f>
        <v>98.868750000000006</v>
      </c>
      <c r="M1484" s="41">
        <f t="shared" si="324"/>
        <v>28.16</v>
      </c>
      <c r="N1484" s="84">
        <f t="shared" si="298"/>
        <v>0.28482204943422468</v>
      </c>
      <c r="O1484" s="41">
        <f t="shared" si="299"/>
        <v>28.16</v>
      </c>
      <c r="P1484" s="64">
        <f t="shared" si="337"/>
        <v>4.0228571428571431</v>
      </c>
      <c r="Q1484" s="80">
        <f t="shared" si="325"/>
        <v>4.0228571428571431</v>
      </c>
      <c r="R1484" s="80">
        <f t="shared" si="326"/>
        <v>0</v>
      </c>
      <c r="S1484" s="64">
        <f t="shared" si="327"/>
        <v>28.160000000000004</v>
      </c>
      <c r="T1484" s="64">
        <f t="shared" si="300"/>
        <v>0</v>
      </c>
      <c r="U1484" s="64">
        <f t="shared" si="328"/>
        <v>-3.5527136788005009E-15</v>
      </c>
      <c r="V1484" s="80">
        <f t="shared" si="329"/>
        <v>1.0000000000000002</v>
      </c>
      <c r="W1484" s="80">
        <f t="shared" si="330"/>
        <v>0</v>
      </c>
      <c r="X1484" s="80">
        <f t="shared" si="331"/>
        <v>-1.261617073437678E-16</v>
      </c>
      <c r="Y1484" s="4">
        <f t="shared" si="301"/>
        <v>13.009999999999996</v>
      </c>
      <c r="Z1484" s="4">
        <f t="shared" si="302"/>
        <v>4.0707133917396732</v>
      </c>
      <c r="AA1484" s="64">
        <f t="shared" si="332"/>
        <v>5475.5940000000001</v>
      </c>
      <c r="AB1484" s="81">
        <f t="shared" si="333"/>
        <v>712.37477939999985</v>
      </c>
      <c r="AC1484">
        <f t="shared" si="334"/>
        <v>1.0000000900571508</v>
      </c>
      <c r="AD1484" s="49">
        <f t="shared" si="303"/>
        <v>2849.4991175999994</v>
      </c>
      <c r="AE1484" s="3">
        <f t="shared" si="304"/>
        <v>70000</v>
      </c>
      <c r="AF1484" s="3">
        <f t="shared" si="305"/>
        <v>100000</v>
      </c>
      <c r="AG1484" s="2">
        <f t="shared" si="306"/>
        <v>0</v>
      </c>
      <c r="AH1484" s="49">
        <f t="shared" si="307"/>
        <v>0</v>
      </c>
      <c r="AI1484" s="49">
        <f t="shared" si="308"/>
        <v>5274.6257099141794</v>
      </c>
      <c r="AJ1484" s="27" cm="1">
        <f t="array" ref="AJ1484">INDEX(Archetypes!Q$8:Q$16,$G1484)</f>
        <v>1022</v>
      </c>
      <c r="AK1484" s="27" cm="1">
        <f t="array" ref="AK1484">INDEX(Archetypes!R$8:R$16,$G1484)</f>
        <v>1039</v>
      </c>
      <c r="AL1484" s="27" cm="1">
        <f t="array" ref="AL1484">INDEX(Archetypes!S$8:S$16,$G1484)</f>
        <v>1139</v>
      </c>
      <c r="AM1484" s="5">
        <f t="shared" si="335"/>
        <v>1039</v>
      </c>
      <c r="AN1484" s="5">
        <f t="shared" si="309"/>
        <v>4156</v>
      </c>
      <c r="AO1484" s="49">
        <f t="shared" si="310"/>
        <v>39431.124827514177</v>
      </c>
      <c r="AP1484" s="61" cm="1">
        <f t="array" ref="AP1484">INDEX(Archetypes!$K$8:$N$16,$G1484,$I$2+1+2*$H$2)</f>
        <v>20920</v>
      </c>
      <c r="AQ1484" s="41" cm="1">
        <f t="array" ref="AQ1484">INDEX(Archetypes!$O$8:$P$16,$G1484,$AB$2)</f>
        <v>50</v>
      </c>
      <c r="AR1484" s="4">
        <f t="shared" si="311"/>
        <v>12.348800000000001</v>
      </c>
      <c r="AS1484" s="5">
        <f t="shared" si="312"/>
        <v>2161.04</v>
      </c>
      <c r="AT1484" s="8">
        <f t="shared" si="313"/>
        <v>1589</v>
      </c>
      <c r="AU1484">
        <f t="shared" si="314"/>
        <v>1</v>
      </c>
      <c r="AV1484" s="49">
        <f t="shared" si="315"/>
        <v>8644.16</v>
      </c>
      <c r="AW1484" s="49">
        <f t="shared" si="316"/>
        <v>0</v>
      </c>
      <c r="AX1484" s="61">
        <f t="shared" si="317"/>
        <v>4064.1291242092234</v>
      </c>
      <c r="AY1484" s="27" cm="1">
        <f t="array" ref="AY1484">INDEX(Archetypes!T$8:T$16,$G1484)</f>
        <v>1012</v>
      </c>
      <c r="AZ1484" s="27" cm="1">
        <f t="array" ref="AZ1484">INDEX(Archetypes!U$8:U$16,$G1484)</f>
        <v>1497</v>
      </c>
      <c r="BA1484" s="27" cm="1">
        <f t="array" ref="BA1484">INDEX(Archetypes!V$8:V$16,$G1484)</f>
        <v>1668</v>
      </c>
      <c r="BB1484" s="5">
        <f t="shared" si="336"/>
        <v>1497</v>
      </c>
      <c r="BC1484" s="5">
        <f t="shared" si="318"/>
        <v>5988</v>
      </c>
      <c r="BD1484" s="60">
        <f t="shared" si="319"/>
        <v>39616.289124209223</v>
      </c>
      <c r="BE1484" s="28">
        <f t="shared" si="320"/>
        <v>185.16429669504578</v>
      </c>
      <c r="BF1484" s="75">
        <f t="shared" si="321"/>
        <v>4.4884539136800008</v>
      </c>
      <c r="BG1484" s="75">
        <f t="shared" si="322"/>
        <v>14.87304</v>
      </c>
      <c r="BH1484" s="11">
        <f t="shared" si="338"/>
        <v>20085.221663248936</v>
      </c>
      <c r="BI1484" s="95">
        <f t="shared" si="339"/>
        <v>3</v>
      </c>
      <c r="BJ1484" t="b">
        <f t="shared" si="340"/>
        <v>0</v>
      </c>
      <c r="BK1484" s="43">
        <v>-8826.0175901672046</v>
      </c>
      <c r="BL1484" s="37">
        <f t="shared" si="323"/>
        <v>9011.1818868622504</v>
      </c>
    </row>
    <row r="1485" spans="1:64" x14ac:dyDescent="0.35">
      <c r="A1485" s="3">
        <v>17500</v>
      </c>
      <c r="D1485" s="6">
        <v>105</v>
      </c>
      <c r="E1485" s="6"/>
      <c r="F1485" s="6">
        <f t="shared" si="296"/>
        <v>175</v>
      </c>
      <c r="G1485" s="7">
        <v>4</v>
      </c>
      <c r="H1485" s="79" cm="1">
        <f t="array" ref="H1485">INDEX(Archetypes!$F$8:$F$16,$G1485)</f>
        <v>188.9</v>
      </c>
      <c r="I1485" s="7">
        <f t="shared" si="297"/>
        <v>1</v>
      </c>
      <c r="J1485" s="27" cm="1">
        <f t="array" ref="J1485">INDEX(Archetypes!$G$8:$H$16,$G1485,($H$2+1))+$N$2</f>
        <v>14619</v>
      </c>
      <c r="K1485" s="41" cm="1">
        <f t="array" ref="K1485">INDEX(Archetypes!$J$8:$J$16,$G1485)</f>
        <v>3.3879999999999999</v>
      </c>
      <c r="L1485" s="24" cm="1">
        <f t="array" ref="L1485">INDEX(Archetypes!$I$8:$I$16,$G1485)</f>
        <v>57.854166666666664</v>
      </c>
      <c r="M1485" s="41">
        <f t="shared" si="324"/>
        <v>30.992000000000001</v>
      </c>
      <c r="N1485" s="84">
        <f t="shared" si="298"/>
        <v>0.5356917536910335</v>
      </c>
      <c r="O1485" s="41">
        <f t="shared" si="299"/>
        <v>30.992000000000001</v>
      </c>
      <c r="P1485" s="64">
        <f t="shared" si="337"/>
        <v>4.4274285714285719</v>
      </c>
      <c r="Q1485" s="80">
        <f t="shared" si="325"/>
        <v>4.4274285714285719</v>
      </c>
      <c r="R1485" s="80">
        <f t="shared" si="326"/>
        <v>0</v>
      </c>
      <c r="S1485" s="64">
        <f t="shared" si="327"/>
        <v>30.992000000000004</v>
      </c>
      <c r="T1485" s="64">
        <f t="shared" si="300"/>
        <v>0</v>
      </c>
      <c r="U1485" s="64">
        <f t="shared" si="328"/>
        <v>-3.5527136788005009E-15</v>
      </c>
      <c r="V1485" s="80">
        <f t="shared" si="329"/>
        <v>1.0000000000000002</v>
      </c>
      <c r="W1485" s="80">
        <f t="shared" si="330"/>
        <v>0</v>
      </c>
      <c r="X1485" s="80">
        <f t="shared" si="331"/>
        <v>-1.1463324983223094E-16</v>
      </c>
      <c r="Y1485" s="4">
        <f t="shared" si="301"/>
        <v>13.009999999999998</v>
      </c>
      <c r="Z1485" s="4">
        <f t="shared" si="302"/>
        <v>3.8400236127508851</v>
      </c>
      <c r="AA1485" s="64">
        <f t="shared" si="332"/>
        <v>5165.2889999999998</v>
      </c>
      <c r="AB1485" s="81">
        <f t="shared" si="333"/>
        <v>672.0040988999998</v>
      </c>
      <c r="AC1485">
        <f t="shared" si="334"/>
        <v>1.0000000496000028</v>
      </c>
      <c r="AD1485" s="49">
        <f t="shared" si="303"/>
        <v>2688.0163955999992</v>
      </c>
      <c r="AE1485" s="3">
        <f t="shared" si="304"/>
        <v>70000</v>
      </c>
      <c r="AF1485" s="3">
        <f t="shared" si="305"/>
        <v>100000</v>
      </c>
      <c r="AG1485" s="2">
        <f t="shared" si="306"/>
        <v>0</v>
      </c>
      <c r="AH1485" s="49">
        <f t="shared" si="307"/>
        <v>0</v>
      </c>
      <c r="AI1485" s="49">
        <f t="shared" si="308"/>
        <v>2840.0336360810056</v>
      </c>
      <c r="AJ1485" s="27" cm="1">
        <f t="array" ref="AJ1485">INDEX(Archetypes!Q$8:Q$16,$G1485)</f>
        <v>1022</v>
      </c>
      <c r="AK1485" s="27" cm="1">
        <f t="array" ref="AK1485">INDEX(Archetypes!R$8:R$16,$G1485)</f>
        <v>1039</v>
      </c>
      <c r="AL1485" s="27" cm="1">
        <f t="array" ref="AL1485">INDEX(Archetypes!S$8:S$16,$G1485)</f>
        <v>1139</v>
      </c>
      <c r="AM1485" s="5">
        <f t="shared" si="335"/>
        <v>1039</v>
      </c>
      <c r="AN1485" s="5">
        <f t="shared" si="309"/>
        <v>4156</v>
      </c>
      <c r="AO1485" s="49">
        <f t="shared" si="310"/>
        <v>24303.050031681007</v>
      </c>
      <c r="AP1485" s="61" cm="1">
        <f t="array" ref="AP1485">INDEX(Archetypes!$K$8:$N$16,$G1485,$I$2+1+2*$H$2)</f>
        <v>10895</v>
      </c>
      <c r="AQ1485" s="41" cm="1">
        <f t="array" ref="AQ1485">INDEX(Archetypes!$O$8:$P$16,$G1485,$AB$2)</f>
        <v>50</v>
      </c>
      <c r="AR1485" s="4">
        <f t="shared" si="311"/>
        <v>12.348800000000001</v>
      </c>
      <c r="AS1485" s="5">
        <f t="shared" si="312"/>
        <v>2161.04</v>
      </c>
      <c r="AT1485" s="8">
        <f t="shared" si="313"/>
        <v>1589</v>
      </c>
      <c r="AU1485">
        <f t="shared" si="314"/>
        <v>1</v>
      </c>
      <c r="AV1485" s="49">
        <f t="shared" si="315"/>
        <v>8644.16</v>
      </c>
      <c r="AW1485" s="49">
        <f t="shared" si="316"/>
        <v>0</v>
      </c>
      <c r="AX1485" s="61">
        <f t="shared" si="317"/>
        <v>2116.5720271634555</v>
      </c>
      <c r="AY1485" s="27" cm="1">
        <f t="array" ref="AY1485">INDEX(Archetypes!T$8:T$16,$G1485)</f>
        <v>1012</v>
      </c>
      <c r="AZ1485" s="27" cm="1">
        <f t="array" ref="AZ1485">INDEX(Archetypes!U$8:U$16,$G1485)</f>
        <v>1497</v>
      </c>
      <c r="BA1485" s="27" cm="1">
        <f t="array" ref="BA1485">INDEX(Archetypes!V$8:V$16,$G1485)</f>
        <v>1668</v>
      </c>
      <c r="BB1485" s="5">
        <f t="shared" si="336"/>
        <v>1497</v>
      </c>
      <c r="BC1485" s="5">
        <f t="shared" si="318"/>
        <v>5988</v>
      </c>
      <c r="BD1485" s="60">
        <f t="shared" si="319"/>
        <v>27643.732027163456</v>
      </c>
      <c r="BE1485" s="28">
        <f t="shared" si="320"/>
        <v>3340.6819954824496</v>
      </c>
      <c r="BF1485" s="75">
        <f t="shared" si="321"/>
        <v>4.2340906990800002</v>
      </c>
      <c r="BG1485" s="75">
        <f t="shared" si="322"/>
        <v>14.87304</v>
      </c>
      <c r="BH1485" s="11">
        <f t="shared" si="338"/>
        <v>24303.050031681007</v>
      </c>
      <c r="BI1485" s="95">
        <f t="shared" si="339"/>
        <v>4</v>
      </c>
      <c r="BJ1485" t="b">
        <f t="shared" si="340"/>
        <v>1</v>
      </c>
      <c r="BK1485" s="43">
        <v>2381.1370381625457</v>
      </c>
      <c r="BL1485" s="37">
        <f t="shared" si="323"/>
        <v>959.54495731990392</v>
      </c>
    </row>
    <row r="1486" spans="1:64" x14ac:dyDescent="0.35">
      <c r="A1486" s="3">
        <v>17500</v>
      </c>
      <c r="D1486" s="6">
        <v>105</v>
      </c>
      <c r="E1486" s="6"/>
      <c r="F1486" s="6">
        <f t="shared" si="296"/>
        <v>175</v>
      </c>
      <c r="G1486" s="7">
        <v>5</v>
      </c>
      <c r="H1486" s="79" cm="1">
        <f t="array" ref="H1486">INDEX(Archetypes!$F$8:$F$16,$G1486)</f>
        <v>213.7</v>
      </c>
      <c r="I1486" s="7">
        <f t="shared" si="297"/>
        <v>1</v>
      </c>
      <c r="J1486" s="27" cm="1">
        <f t="array" ref="J1486">INDEX(Archetypes!$G$8:$H$16,$G1486,($H$2+1))+$N$2</f>
        <v>16092</v>
      </c>
      <c r="K1486" s="41" cm="1">
        <f t="array" ref="K1486">INDEX(Archetypes!$J$8:$J$16,$G1486)</f>
        <v>3.3130000000000002</v>
      </c>
      <c r="L1486" s="24" cm="1">
        <f t="array" ref="L1486">INDEX(Archetypes!$I$8:$I$16,$G1486)</f>
        <v>65.243478260869566</v>
      </c>
      <c r="M1486" s="41">
        <f t="shared" si="324"/>
        <v>31.693000000000001</v>
      </c>
      <c r="N1486" s="84">
        <f t="shared" si="298"/>
        <v>0.4857650273224044</v>
      </c>
      <c r="O1486" s="41">
        <f t="shared" si="299"/>
        <v>31.693000000000001</v>
      </c>
      <c r="P1486" s="64">
        <f t="shared" si="337"/>
        <v>4.527571428571429</v>
      </c>
      <c r="Q1486" s="80">
        <f t="shared" si="325"/>
        <v>4.527571428571429</v>
      </c>
      <c r="R1486" s="80">
        <f t="shared" si="326"/>
        <v>0</v>
      </c>
      <c r="S1486" s="64">
        <f t="shared" si="327"/>
        <v>31.693000000000005</v>
      </c>
      <c r="T1486" s="64">
        <f t="shared" si="300"/>
        <v>0</v>
      </c>
      <c r="U1486" s="64">
        <f t="shared" si="328"/>
        <v>-3.5527136788005009E-15</v>
      </c>
      <c r="V1486" s="80">
        <f t="shared" si="329"/>
        <v>1.0000000000000002</v>
      </c>
      <c r="W1486" s="80">
        <f t="shared" si="330"/>
        <v>0</v>
      </c>
      <c r="X1486" s="80">
        <f t="shared" si="331"/>
        <v>-1.1209774015714829E-16</v>
      </c>
      <c r="Y1486" s="4">
        <f t="shared" si="301"/>
        <v>13.009999999999998</v>
      </c>
      <c r="Z1486" s="4">
        <f t="shared" si="302"/>
        <v>3.9269544219740409</v>
      </c>
      <c r="AA1486" s="64">
        <f t="shared" si="332"/>
        <v>5282.2219999999998</v>
      </c>
      <c r="AB1486" s="81">
        <f t="shared" si="333"/>
        <v>687.21708219999982</v>
      </c>
      <c r="AC1486">
        <f t="shared" si="334"/>
        <v>0.9999999150857215</v>
      </c>
      <c r="AD1486" s="49">
        <f t="shared" si="303"/>
        <v>2748.8683287999993</v>
      </c>
      <c r="AE1486" s="3">
        <f t="shared" si="304"/>
        <v>70000</v>
      </c>
      <c r="AF1486" s="3">
        <f t="shared" si="305"/>
        <v>100000</v>
      </c>
      <c r="AG1486" s="2">
        <f t="shared" si="306"/>
        <v>0</v>
      </c>
      <c r="AH1486" s="49">
        <f t="shared" si="307"/>
        <v>0</v>
      </c>
      <c r="AI1486" s="49">
        <f t="shared" si="308"/>
        <v>3126.1933970733662</v>
      </c>
      <c r="AJ1486" s="27" cm="1">
        <f t="array" ref="AJ1486">INDEX(Archetypes!Q$8:Q$16,$G1486)</f>
        <v>1022</v>
      </c>
      <c r="AK1486" s="27" cm="1">
        <f t="array" ref="AK1486">INDEX(Archetypes!R$8:R$16,$G1486)</f>
        <v>1039</v>
      </c>
      <c r="AL1486" s="27" cm="1">
        <f t="array" ref="AL1486">INDEX(Archetypes!S$8:S$16,$G1486)</f>
        <v>1139</v>
      </c>
      <c r="AM1486" s="5">
        <f t="shared" si="335"/>
        <v>1039</v>
      </c>
      <c r="AN1486" s="5">
        <f t="shared" si="309"/>
        <v>4156</v>
      </c>
      <c r="AO1486" s="49">
        <f t="shared" si="310"/>
        <v>26123.061725873366</v>
      </c>
      <c r="AP1486" s="61" cm="1">
        <f t="array" ref="AP1486">INDEX(Archetypes!$K$8:$N$16,$G1486,$I$2+1+2*$H$2)</f>
        <v>12073</v>
      </c>
      <c r="AQ1486" s="41" cm="1">
        <f t="array" ref="AQ1486">INDEX(Archetypes!$O$8:$P$16,$G1486,$AB$2)</f>
        <v>50</v>
      </c>
      <c r="AR1486" s="4">
        <f t="shared" si="311"/>
        <v>12.348800000000001</v>
      </c>
      <c r="AS1486" s="5">
        <f t="shared" si="312"/>
        <v>2161.04</v>
      </c>
      <c r="AT1486" s="8">
        <f t="shared" si="313"/>
        <v>1589</v>
      </c>
      <c r="AU1486">
        <f t="shared" si="314"/>
        <v>1</v>
      </c>
      <c r="AV1486" s="49">
        <f t="shared" si="315"/>
        <v>8644.16</v>
      </c>
      <c r="AW1486" s="49">
        <f t="shared" si="316"/>
        <v>0</v>
      </c>
      <c r="AX1486" s="61">
        <f t="shared" si="317"/>
        <v>2345.4221279434969</v>
      </c>
      <c r="AY1486" s="27" cm="1">
        <f t="array" ref="AY1486">INDEX(Archetypes!T$8:T$16,$G1486)</f>
        <v>1012</v>
      </c>
      <c r="AZ1486" s="27" cm="1">
        <f t="array" ref="AZ1486">INDEX(Archetypes!U$8:U$16,$G1486)</f>
        <v>1497</v>
      </c>
      <c r="BA1486" s="27" cm="1">
        <f t="array" ref="BA1486">INDEX(Archetypes!V$8:V$16,$G1486)</f>
        <v>1668</v>
      </c>
      <c r="BB1486" s="5">
        <f t="shared" si="336"/>
        <v>1497</v>
      </c>
      <c r="BC1486" s="5">
        <f t="shared" si="318"/>
        <v>5988</v>
      </c>
      <c r="BD1486" s="60">
        <f t="shared" si="319"/>
        <v>29050.582127943497</v>
      </c>
      <c r="BE1486" s="28">
        <f t="shared" si="320"/>
        <v>2927.5204020701312</v>
      </c>
      <c r="BF1486" s="75">
        <f t="shared" si="321"/>
        <v>4.3299430178400007</v>
      </c>
      <c r="BG1486" s="75">
        <f t="shared" si="322"/>
        <v>14.87304</v>
      </c>
      <c r="BH1486" s="11">
        <f t="shared" si="338"/>
        <v>24303.050031681007</v>
      </c>
      <c r="BI1486" s="95">
        <f t="shared" si="339"/>
        <v>4</v>
      </c>
      <c r="BJ1486" t="b">
        <f t="shared" si="340"/>
        <v>0</v>
      </c>
      <c r="BK1486" s="43">
        <v>981.02922189020319</v>
      </c>
      <c r="BL1486" s="37">
        <f t="shared" si="323"/>
        <v>1946.4911801799281</v>
      </c>
    </row>
    <row r="1487" spans="1:64" x14ac:dyDescent="0.35">
      <c r="A1487" s="3">
        <v>17500</v>
      </c>
      <c r="D1487" s="6">
        <v>105</v>
      </c>
      <c r="E1487" s="6"/>
      <c r="F1487" s="6">
        <f t="shared" si="296"/>
        <v>175</v>
      </c>
      <c r="G1487" s="7">
        <v>6</v>
      </c>
      <c r="H1487" s="79" cm="1">
        <f t="array" ref="H1487">INDEX(Archetypes!$F$8:$F$16,$G1487)</f>
        <v>239.1</v>
      </c>
      <c r="I1487" s="7">
        <f t="shared" si="297"/>
        <v>1</v>
      </c>
      <c r="J1487" s="27" cm="1">
        <f t="array" ref="J1487">INDEX(Archetypes!$G$8:$H$16,$G1487,($H$2+1))+$N$2</f>
        <v>18581</v>
      </c>
      <c r="K1487" s="41" cm="1">
        <f t="array" ref="K1487">INDEX(Archetypes!$J$8:$J$16,$G1487)</f>
        <v>3.327</v>
      </c>
      <c r="L1487" s="24" cm="1">
        <f t="array" ref="L1487">INDEX(Archetypes!$I$8:$I$16,$G1487)</f>
        <v>72.380645161290317</v>
      </c>
      <c r="M1487" s="41">
        <f t="shared" si="324"/>
        <v>31.56</v>
      </c>
      <c r="N1487" s="84">
        <f t="shared" si="298"/>
        <v>0.43602816650325343</v>
      </c>
      <c r="O1487" s="41">
        <f t="shared" si="299"/>
        <v>31.56</v>
      </c>
      <c r="P1487" s="64">
        <f t="shared" si="337"/>
        <v>4.508571428571428</v>
      </c>
      <c r="Q1487" s="80">
        <f t="shared" si="325"/>
        <v>4.508571428571428</v>
      </c>
      <c r="R1487" s="80">
        <f t="shared" si="326"/>
        <v>0</v>
      </c>
      <c r="S1487" s="64">
        <f t="shared" si="327"/>
        <v>31.559999999999995</v>
      </c>
      <c r="T1487" s="64">
        <f t="shared" si="300"/>
        <v>0</v>
      </c>
      <c r="U1487" s="64">
        <f t="shared" si="328"/>
        <v>3.5527136788005009E-15</v>
      </c>
      <c r="V1487" s="80">
        <f t="shared" si="329"/>
        <v>0.99999999999999989</v>
      </c>
      <c r="W1487" s="80">
        <f t="shared" si="330"/>
        <v>0</v>
      </c>
      <c r="X1487" s="80">
        <f t="shared" si="331"/>
        <v>1.1257014191383084E-16</v>
      </c>
      <c r="Y1487" s="4">
        <f t="shared" si="301"/>
        <v>13.010000000000003</v>
      </c>
      <c r="Z1487" s="4">
        <f t="shared" si="302"/>
        <v>3.9104298166516394</v>
      </c>
      <c r="AA1487" s="64">
        <f t="shared" si="332"/>
        <v>5259.9939999999997</v>
      </c>
      <c r="AB1487" s="81">
        <f t="shared" si="333"/>
        <v>684.32521940000015</v>
      </c>
      <c r="AC1487">
        <f t="shared" si="334"/>
        <v>0.99999999782857152</v>
      </c>
      <c r="AD1487" s="49">
        <f t="shared" si="303"/>
        <v>2737.3008776000006</v>
      </c>
      <c r="AE1487" s="3">
        <f t="shared" si="304"/>
        <v>70000</v>
      </c>
      <c r="AF1487" s="3">
        <f t="shared" si="305"/>
        <v>100000</v>
      </c>
      <c r="AG1487" s="2">
        <f t="shared" si="306"/>
        <v>0</v>
      </c>
      <c r="AH1487" s="49">
        <f t="shared" si="307"/>
        <v>0</v>
      </c>
      <c r="AI1487" s="49">
        <f t="shared" si="308"/>
        <v>3609.7315132376475</v>
      </c>
      <c r="AJ1487" s="27" cm="1">
        <f t="array" ref="AJ1487">INDEX(Archetypes!Q$8:Q$16,$G1487)</f>
        <v>1022</v>
      </c>
      <c r="AK1487" s="27" cm="1">
        <f t="array" ref="AK1487">INDEX(Archetypes!R$8:R$16,$G1487)</f>
        <v>1039</v>
      </c>
      <c r="AL1487" s="27" cm="1">
        <f t="array" ref="AL1487">INDEX(Archetypes!S$8:S$16,$G1487)</f>
        <v>1139</v>
      </c>
      <c r="AM1487" s="5">
        <f t="shared" si="335"/>
        <v>1039</v>
      </c>
      <c r="AN1487" s="5">
        <f t="shared" si="309"/>
        <v>4156</v>
      </c>
      <c r="AO1487" s="49">
        <f t="shared" si="310"/>
        <v>29084.032390837645</v>
      </c>
      <c r="AP1487" s="61" cm="1">
        <f t="array" ref="AP1487">INDEX(Archetypes!$K$8:$N$16,$G1487,$I$2+1+2*$H$2)</f>
        <v>14065</v>
      </c>
      <c r="AQ1487" s="41" cm="1">
        <f t="array" ref="AQ1487">INDEX(Archetypes!$O$8:$P$16,$G1487,$AB$2)</f>
        <v>50</v>
      </c>
      <c r="AR1487" s="4">
        <f t="shared" si="311"/>
        <v>12.348800000000001</v>
      </c>
      <c r="AS1487" s="5">
        <f t="shared" si="312"/>
        <v>2161.04</v>
      </c>
      <c r="AT1487" s="8">
        <f t="shared" si="313"/>
        <v>1589</v>
      </c>
      <c r="AU1487">
        <f t="shared" si="314"/>
        <v>1</v>
      </c>
      <c r="AV1487" s="49">
        <f t="shared" si="315"/>
        <v>8644.16</v>
      </c>
      <c r="AW1487" s="49">
        <f t="shared" si="316"/>
        <v>0</v>
      </c>
      <c r="AX1487" s="61">
        <f t="shared" si="317"/>
        <v>2732.408036902616</v>
      </c>
      <c r="AY1487" s="27" cm="1">
        <f t="array" ref="AY1487">INDEX(Archetypes!T$8:T$16,$G1487)</f>
        <v>1012</v>
      </c>
      <c r="AZ1487" s="27" cm="1">
        <f t="array" ref="AZ1487">INDEX(Archetypes!U$8:U$16,$G1487)</f>
        <v>1497</v>
      </c>
      <c r="BA1487" s="27" cm="1">
        <f t="array" ref="BA1487">INDEX(Archetypes!V$8:V$16,$G1487)</f>
        <v>1668</v>
      </c>
      <c r="BB1487" s="5">
        <f t="shared" si="336"/>
        <v>1497</v>
      </c>
      <c r="BC1487" s="5">
        <f t="shared" si="318"/>
        <v>5988</v>
      </c>
      <c r="BD1487" s="60">
        <f t="shared" si="319"/>
        <v>31429.568036902616</v>
      </c>
      <c r="BE1487" s="28">
        <f t="shared" si="320"/>
        <v>2345.5356460649709</v>
      </c>
      <c r="BF1487" s="75">
        <f t="shared" si="321"/>
        <v>4.3117222816799998</v>
      </c>
      <c r="BG1487" s="75">
        <f t="shared" si="322"/>
        <v>14.87304</v>
      </c>
      <c r="BH1487" s="11">
        <f t="shared" si="338"/>
        <v>24303.050031681007</v>
      </c>
      <c r="BI1487" s="95">
        <f t="shared" si="339"/>
        <v>4</v>
      </c>
      <c r="BJ1487" t="b">
        <f t="shared" si="340"/>
        <v>0</v>
      </c>
      <c r="BK1487" s="43">
        <v>-1157.9228977695311</v>
      </c>
      <c r="BL1487" s="37">
        <f t="shared" si="323"/>
        <v>3503.4585438345021</v>
      </c>
    </row>
    <row r="1488" spans="1:64" x14ac:dyDescent="0.35">
      <c r="A1488" s="3">
        <v>17500</v>
      </c>
      <c r="D1488" s="6">
        <v>105</v>
      </c>
      <c r="E1488" s="6"/>
      <c r="F1488" s="6">
        <f t="shared" si="296"/>
        <v>175</v>
      </c>
      <c r="G1488" s="7">
        <v>7</v>
      </c>
      <c r="H1488" s="79" cm="1">
        <f t="array" ref="H1488">INDEX(Archetypes!$F$8:$F$16,$G1488)</f>
        <v>262.60000000000002</v>
      </c>
      <c r="I1488" s="7">
        <f t="shared" si="297"/>
        <v>1</v>
      </c>
      <c r="J1488" s="27" cm="1">
        <f t="array" ref="J1488">INDEX(Archetypes!$G$8:$H$16,$G1488,($H$2+1))+$N$2</f>
        <v>22881</v>
      </c>
      <c r="K1488" s="41" cm="1">
        <f t="array" ref="K1488">INDEX(Archetypes!$J$8:$J$16,$G1488)</f>
        <v>3.2349999999999999</v>
      </c>
      <c r="L1488" s="24" cm="1">
        <f t="array" ref="L1488">INDEX(Archetypes!$I$8:$I$16,$G1488)</f>
        <v>81.644444444444446</v>
      </c>
      <c r="M1488" s="41">
        <f t="shared" si="324"/>
        <v>32.457000000000001</v>
      </c>
      <c r="N1488" s="84">
        <f t="shared" si="298"/>
        <v>0.39754082743603703</v>
      </c>
      <c r="O1488" s="41">
        <f t="shared" si="299"/>
        <v>32.457000000000001</v>
      </c>
      <c r="P1488" s="64">
        <f t="shared" si="337"/>
        <v>4.6367142857142856</v>
      </c>
      <c r="Q1488" s="80">
        <f t="shared" si="325"/>
        <v>4.6367142857142856</v>
      </c>
      <c r="R1488" s="80">
        <f t="shared" si="326"/>
        <v>0</v>
      </c>
      <c r="S1488" s="64">
        <f t="shared" si="327"/>
        <v>32.457000000000001</v>
      </c>
      <c r="T1488" s="64">
        <f t="shared" si="300"/>
        <v>0</v>
      </c>
      <c r="U1488" s="64">
        <f t="shared" si="328"/>
        <v>0</v>
      </c>
      <c r="V1488" s="80">
        <f t="shared" si="329"/>
        <v>1</v>
      </c>
      <c r="W1488" s="80">
        <f t="shared" si="330"/>
        <v>0</v>
      </c>
      <c r="X1488" s="80">
        <f t="shared" si="331"/>
        <v>0</v>
      </c>
      <c r="Y1488" s="4">
        <f t="shared" si="301"/>
        <v>13.01</v>
      </c>
      <c r="Z1488" s="4">
        <f t="shared" si="302"/>
        <v>4.0216383307573418</v>
      </c>
      <c r="AA1488" s="64">
        <f t="shared" si="332"/>
        <v>5409.5829999999996</v>
      </c>
      <c r="AB1488" s="81">
        <f t="shared" si="333"/>
        <v>703.78674829999989</v>
      </c>
      <c r="AC1488">
        <f t="shared" si="334"/>
        <v>0.99999994257143221</v>
      </c>
      <c r="AD1488" s="49">
        <f t="shared" si="303"/>
        <v>2815.1469931999995</v>
      </c>
      <c r="AE1488" s="3">
        <f t="shared" si="304"/>
        <v>70000</v>
      </c>
      <c r="AF1488" s="3">
        <f t="shared" si="305"/>
        <v>100000</v>
      </c>
      <c r="AG1488" s="2">
        <f t="shared" si="306"/>
        <v>0</v>
      </c>
      <c r="AH1488" s="49">
        <f t="shared" si="307"/>
        <v>0</v>
      </c>
      <c r="AI1488" s="49">
        <f t="shared" si="308"/>
        <v>4445.0926620951841</v>
      </c>
      <c r="AJ1488" s="27" cm="1">
        <f t="array" ref="AJ1488">INDEX(Archetypes!Q$8:Q$16,$G1488)</f>
        <v>1022</v>
      </c>
      <c r="AK1488" s="27" cm="1">
        <f t="array" ref="AK1488">INDEX(Archetypes!R$8:R$16,$G1488)</f>
        <v>1039</v>
      </c>
      <c r="AL1488" s="27" cm="1">
        <f t="array" ref="AL1488">INDEX(Archetypes!S$8:S$16,$G1488)</f>
        <v>1139</v>
      </c>
      <c r="AM1488" s="5">
        <f t="shared" si="335"/>
        <v>1039</v>
      </c>
      <c r="AN1488" s="5">
        <f t="shared" si="309"/>
        <v>4156</v>
      </c>
      <c r="AO1488" s="49">
        <f t="shared" si="310"/>
        <v>34297.239655295183</v>
      </c>
      <c r="AP1488" s="61" cm="1">
        <f t="array" ref="AP1488">INDEX(Archetypes!$K$8:$N$16,$G1488,$I$2+1+2*$H$2)</f>
        <v>17505</v>
      </c>
      <c r="AQ1488" s="41" cm="1">
        <f t="array" ref="AQ1488">INDEX(Archetypes!$O$8:$P$16,$G1488,$AB$2)</f>
        <v>50</v>
      </c>
      <c r="AR1488" s="4">
        <f t="shared" si="311"/>
        <v>12.348800000000001</v>
      </c>
      <c r="AS1488" s="5">
        <f t="shared" si="312"/>
        <v>2161.04</v>
      </c>
      <c r="AT1488" s="8">
        <f t="shared" si="313"/>
        <v>1589</v>
      </c>
      <c r="AU1488">
        <f t="shared" si="314"/>
        <v>1</v>
      </c>
      <c r="AV1488" s="49">
        <f t="shared" si="315"/>
        <v>8644.16</v>
      </c>
      <c r="AW1488" s="49">
        <f t="shared" si="316"/>
        <v>0</v>
      </c>
      <c r="AX1488" s="61">
        <f t="shared" si="317"/>
        <v>3400.6969559886452</v>
      </c>
      <c r="AY1488" s="27" cm="1">
        <f t="array" ref="AY1488">INDEX(Archetypes!T$8:T$16,$G1488)</f>
        <v>1012</v>
      </c>
      <c r="AZ1488" s="27" cm="1">
        <f t="array" ref="AZ1488">INDEX(Archetypes!U$8:U$16,$G1488)</f>
        <v>1497</v>
      </c>
      <c r="BA1488" s="27" cm="1">
        <f t="array" ref="BA1488">INDEX(Archetypes!V$8:V$16,$G1488)</f>
        <v>1668</v>
      </c>
      <c r="BB1488" s="5">
        <f t="shared" si="336"/>
        <v>1497</v>
      </c>
      <c r="BC1488" s="5">
        <f t="shared" si="318"/>
        <v>5988</v>
      </c>
      <c r="BD1488" s="60">
        <f t="shared" si="319"/>
        <v>35537.856955988645</v>
      </c>
      <c r="BE1488" s="28">
        <f t="shared" si="320"/>
        <v>1240.6173006934623</v>
      </c>
      <c r="BF1488" s="75">
        <f t="shared" si="321"/>
        <v>4.4343433767600002</v>
      </c>
      <c r="BG1488" s="75">
        <f t="shared" si="322"/>
        <v>14.87304</v>
      </c>
      <c r="BH1488" s="11">
        <f t="shared" si="338"/>
        <v>24303.050031681007</v>
      </c>
      <c r="BI1488" s="95">
        <f t="shared" si="339"/>
        <v>4</v>
      </c>
      <c r="BJ1488" t="b">
        <f t="shared" si="340"/>
        <v>0</v>
      </c>
      <c r="BK1488" s="43">
        <v>-5049.1223970259744</v>
      </c>
      <c r="BL1488" s="37">
        <f t="shared" si="323"/>
        <v>6289.7396977194367</v>
      </c>
    </row>
    <row r="1489" spans="1:64" x14ac:dyDescent="0.35">
      <c r="A1489" s="3">
        <v>17500</v>
      </c>
      <c r="D1489" s="6">
        <v>105</v>
      </c>
      <c r="E1489" s="6"/>
      <c r="F1489" s="6">
        <f t="shared" si="296"/>
        <v>175</v>
      </c>
      <c r="G1489" s="7">
        <v>8</v>
      </c>
      <c r="H1489" s="79" cm="1">
        <f t="array" ref="H1489">INDEX(Archetypes!$F$8:$F$16,$G1489)</f>
        <v>285.8</v>
      </c>
      <c r="I1489" s="7">
        <f t="shared" si="297"/>
        <v>1</v>
      </c>
      <c r="J1489" s="27" cm="1">
        <f t="array" ref="J1489">INDEX(Archetypes!$G$8:$H$16,$G1489,($H$2+1))+$N$2</f>
        <v>26124</v>
      </c>
      <c r="K1489" s="41" cm="1">
        <f t="array" ref="K1489">INDEX(Archetypes!$J$8:$J$16,$G1489)</f>
        <v>3.2210000000000001</v>
      </c>
      <c r="L1489" s="24" cm="1">
        <f t="array" ref="L1489">INDEX(Archetypes!$I$8:$I$16,$G1489)</f>
        <v>90.076000000000008</v>
      </c>
      <c r="M1489" s="41">
        <f t="shared" si="324"/>
        <v>32.598999999999997</v>
      </c>
      <c r="N1489" s="84">
        <f t="shared" si="298"/>
        <v>0.36190550202051597</v>
      </c>
      <c r="O1489" s="41">
        <f t="shared" si="299"/>
        <v>32.598999999999997</v>
      </c>
      <c r="P1489" s="64">
        <f t="shared" si="337"/>
        <v>4.6569999999999991</v>
      </c>
      <c r="Q1489" s="80">
        <f t="shared" si="325"/>
        <v>4.6569999999999991</v>
      </c>
      <c r="R1489" s="80">
        <f t="shared" si="326"/>
        <v>0</v>
      </c>
      <c r="S1489" s="64">
        <f t="shared" si="327"/>
        <v>32.598999999999997</v>
      </c>
      <c r="T1489" s="64">
        <f t="shared" si="300"/>
        <v>0</v>
      </c>
      <c r="U1489" s="64">
        <f t="shared" si="328"/>
        <v>0</v>
      </c>
      <c r="V1489" s="80">
        <f t="shared" si="329"/>
        <v>1</v>
      </c>
      <c r="W1489" s="80">
        <f t="shared" si="330"/>
        <v>0</v>
      </c>
      <c r="X1489" s="80">
        <f t="shared" si="331"/>
        <v>0</v>
      </c>
      <c r="Y1489" s="4">
        <f t="shared" si="301"/>
        <v>13.01</v>
      </c>
      <c r="Z1489" s="4">
        <f t="shared" si="302"/>
        <v>4.0391182862465067</v>
      </c>
      <c r="AA1489" s="64">
        <f t="shared" si="332"/>
        <v>5433.0950000000003</v>
      </c>
      <c r="AB1489" s="81">
        <f t="shared" si="333"/>
        <v>706.84565950000001</v>
      </c>
      <c r="AC1489">
        <f t="shared" si="334"/>
        <v>1.0000000574285746</v>
      </c>
      <c r="AD1489" s="49">
        <f t="shared" si="303"/>
        <v>2827.382638</v>
      </c>
      <c r="AE1489" s="3">
        <f t="shared" si="304"/>
        <v>70000</v>
      </c>
      <c r="AF1489" s="3">
        <f t="shared" si="305"/>
        <v>100000</v>
      </c>
      <c r="AG1489" s="2">
        <f t="shared" si="306"/>
        <v>0</v>
      </c>
      <c r="AH1489" s="49">
        <f t="shared" si="307"/>
        <v>0</v>
      </c>
      <c r="AI1489" s="49">
        <f t="shared" si="308"/>
        <v>5075.110384361461</v>
      </c>
      <c r="AJ1489" s="27" cm="1">
        <f t="array" ref="AJ1489">INDEX(Archetypes!Q$8:Q$16,$G1489)</f>
        <v>1022</v>
      </c>
      <c r="AK1489" s="27" cm="1">
        <f t="array" ref="AK1489">INDEX(Archetypes!R$8:R$16,$G1489)</f>
        <v>1039</v>
      </c>
      <c r="AL1489" s="27" cm="1">
        <f t="array" ref="AL1489">INDEX(Archetypes!S$8:S$16,$G1489)</f>
        <v>1139</v>
      </c>
      <c r="AM1489" s="5">
        <f t="shared" si="335"/>
        <v>1039</v>
      </c>
      <c r="AN1489" s="5">
        <f t="shared" si="309"/>
        <v>4156</v>
      </c>
      <c r="AO1489" s="49">
        <f t="shared" si="310"/>
        <v>38182.493022361457</v>
      </c>
      <c r="AP1489" s="61" cm="1">
        <f t="array" ref="AP1489">INDEX(Archetypes!$K$8:$N$16,$G1489,$I$2+1+2*$H$2)</f>
        <v>20099</v>
      </c>
      <c r="AQ1489" s="41" cm="1">
        <f t="array" ref="AQ1489">INDEX(Archetypes!$O$8:$P$16,$G1489,$AB$2)</f>
        <v>50</v>
      </c>
      <c r="AR1489" s="4">
        <f t="shared" si="311"/>
        <v>12.348800000000001</v>
      </c>
      <c r="AS1489" s="5">
        <f t="shared" si="312"/>
        <v>2161.04</v>
      </c>
      <c r="AT1489" s="8">
        <f t="shared" si="313"/>
        <v>1589</v>
      </c>
      <c r="AU1489">
        <f t="shared" si="314"/>
        <v>1</v>
      </c>
      <c r="AV1489" s="49">
        <f t="shared" si="315"/>
        <v>8644.16</v>
      </c>
      <c r="AW1489" s="49">
        <f t="shared" si="316"/>
        <v>0</v>
      </c>
      <c r="AX1489" s="61">
        <f t="shared" si="317"/>
        <v>3904.6334257878193</v>
      </c>
      <c r="AY1489" s="27" cm="1">
        <f t="array" ref="AY1489">INDEX(Archetypes!T$8:T$16,$G1489)</f>
        <v>1012</v>
      </c>
      <c r="AZ1489" s="27" cm="1">
        <f t="array" ref="AZ1489">INDEX(Archetypes!U$8:U$16,$G1489)</f>
        <v>1497</v>
      </c>
      <c r="BA1489" s="27" cm="1">
        <f t="array" ref="BA1489">INDEX(Archetypes!V$8:V$16,$G1489)</f>
        <v>1668</v>
      </c>
      <c r="BB1489" s="5">
        <f t="shared" si="336"/>
        <v>1497</v>
      </c>
      <c r="BC1489" s="5">
        <f t="shared" si="318"/>
        <v>5988</v>
      </c>
      <c r="BD1489" s="60">
        <f t="shared" si="319"/>
        <v>38635.793425787822</v>
      </c>
      <c r="BE1489" s="28">
        <f t="shared" si="320"/>
        <v>453.30040342636494</v>
      </c>
      <c r="BF1489" s="75">
        <f t="shared" si="321"/>
        <v>4.4536166334000002</v>
      </c>
      <c r="BG1489" s="75">
        <f t="shared" si="322"/>
        <v>14.87304</v>
      </c>
      <c r="BH1489" s="11">
        <f t="shared" si="338"/>
        <v>24303.050031681007</v>
      </c>
      <c r="BI1489" s="95">
        <f t="shared" si="339"/>
        <v>4</v>
      </c>
      <c r="BJ1489" t="b">
        <f t="shared" si="340"/>
        <v>0</v>
      </c>
      <c r="BK1489" s="43">
        <v>-7889.9066616652708</v>
      </c>
      <c r="BL1489" s="37">
        <f t="shared" si="323"/>
        <v>8343.2070650916357</v>
      </c>
    </row>
    <row r="1490" spans="1:64" x14ac:dyDescent="0.35">
      <c r="A1490" s="3">
        <v>17500</v>
      </c>
      <c r="D1490" s="6">
        <v>105</v>
      </c>
      <c r="E1490" s="6"/>
      <c r="F1490" s="6">
        <f t="shared" si="296"/>
        <v>175</v>
      </c>
      <c r="G1490" s="7">
        <v>9</v>
      </c>
      <c r="H1490" s="79" cm="1">
        <f t="array" ref="H1490">INDEX(Archetypes!$F$8:$F$16,$G1490)</f>
        <v>312.60000000000002</v>
      </c>
      <c r="I1490" s="7">
        <f t="shared" si="297"/>
        <v>1</v>
      </c>
      <c r="J1490" s="27" cm="1">
        <f t="array" ref="J1490">INDEX(Archetypes!$G$8:$H$16,$G1490,($H$2+1))+$N$2</f>
        <v>27151</v>
      </c>
      <c r="K1490" s="41" cm="1">
        <f t="array" ref="K1490">INDEX(Archetypes!$J$8:$J$16,$G1490)</f>
        <v>3.1960000000000002</v>
      </c>
      <c r="L1490" s="24" cm="1">
        <f t="array" ref="L1490">INDEX(Archetypes!$I$8:$I$16,$G1490)</f>
        <v>98.868750000000006</v>
      </c>
      <c r="M1490" s="41">
        <f t="shared" si="324"/>
        <v>32.853999999999999</v>
      </c>
      <c r="N1490" s="84">
        <f t="shared" si="298"/>
        <v>0.3322991339528415</v>
      </c>
      <c r="O1490" s="41">
        <f t="shared" si="299"/>
        <v>32.853999999999999</v>
      </c>
      <c r="P1490" s="64">
        <f t="shared" si="337"/>
        <v>4.6934285714285711</v>
      </c>
      <c r="Q1490" s="80">
        <f t="shared" si="325"/>
        <v>4.6934285714285711</v>
      </c>
      <c r="R1490" s="80">
        <f t="shared" si="326"/>
        <v>0</v>
      </c>
      <c r="S1490" s="64">
        <f t="shared" si="327"/>
        <v>32.853999999999999</v>
      </c>
      <c r="T1490" s="64">
        <f t="shared" si="300"/>
        <v>0</v>
      </c>
      <c r="U1490" s="64">
        <f t="shared" si="328"/>
        <v>0</v>
      </c>
      <c r="V1490" s="80">
        <f t="shared" si="329"/>
        <v>1</v>
      </c>
      <c r="W1490" s="80">
        <f t="shared" si="330"/>
        <v>0</v>
      </c>
      <c r="X1490" s="80">
        <f t="shared" si="331"/>
        <v>0</v>
      </c>
      <c r="Y1490" s="4">
        <f t="shared" si="301"/>
        <v>13.01</v>
      </c>
      <c r="Z1490" s="4">
        <f t="shared" si="302"/>
        <v>4.0707133917396741</v>
      </c>
      <c r="AA1490" s="64">
        <f t="shared" si="332"/>
        <v>5475.5940000000001</v>
      </c>
      <c r="AB1490" s="81">
        <f t="shared" si="333"/>
        <v>712.37477939999997</v>
      </c>
      <c r="AC1490">
        <f t="shared" si="334"/>
        <v>1.0000000900571508</v>
      </c>
      <c r="AD1490" s="49">
        <f t="shared" si="303"/>
        <v>2849.4991175999999</v>
      </c>
      <c r="AE1490" s="3">
        <f t="shared" si="304"/>
        <v>70000</v>
      </c>
      <c r="AF1490" s="3">
        <f t="shared" si="305"/>
        <v>100000</v>
      </c>
      <c r="AG1490" s="2">
        <f t="shared" si="306"/>
        <v>0</v>
      </c>
      <c r="AH1490" s="49">
        <f t="shared" si="307"/>
        <v>0</v>
      </c>
      <c r="AI1490" s="49">
        <f t="shared" si="308"/>
        <v>5274.6257099141794</v>
      </c>
      <c r="AJ1490" s="27" cm="1">
        <f t="array" ref="AJ1490">INDEX(Archetypes!Q$8:Q$16,$G1490)</f>
        <v>1022</v>
      </c>
      <c r="AK1490" s="27" cm="1">
        <f t="array" ref="AK1490">INDEX(Archetypes!R$8:R$16,$G1490)</f>
        <v>1039</v>
      </c>
      <c r="AL1490" s="27" cm="1">
        <f t="array" ref="AL1490">INDEX(Archetypes!S$8:S$16,$G1490)</f>
        <v>1139</v>
      </c>
      <c r="AM1490" s="5">
        <f t="shared" si="335"/>
        <v>1039</v>
      </c>
      <c r="AN1490" s="5">
        <f t="shared" si="309"/>
        <v>4156</v>
      </c>
      <c r="AO1490" s="49">
        <f t="shared" si="310"/>
        <v>39431.124827514177</v>
      </c>
      <c r="AP1490" s="61" cm="1">
        <f t="array" ref="AP1490">INDEX(Archetypes!$K$8:$N$16,$G1490,$I$2+1+2*$H$2)</f>
        <v>20920</v>
      </c>
      <c r="AQ1490" s="41" cm="1">
        <f t="array" ref="AQ1490">INDEX(Archetypes!$O$8:$P$16,$G1490,$AB$2)</f>
        <v>50</v>
      </c>
      <c r="AR1490" s="4">
        <f t="shared" si="311"/>
        <v>12.348800000000001</v>
      </c>
      <c r="AS1490" s="5">
        <f t="shared" si="312"/>
        <v>2161.04</v>
      </c>
      <c r="AT1490" s="8">
        <f t="shared" si="313"/>
        <v>1589</v>
      </c>
      <c r="AU1490">
        <f t="shared" si="314"/>
        <v>1</v>
      </c>
      <c r="AV1490" s="49">
        <f t="shared" si="315"/>
        <v>8644.16</v>
      </c>
      <c r="AW1490" s="49">
        <f t="shared" si="316"/>
        <v>0</v>
      </c>
      <c r="AX1490" s="61">
        <f t="shared" si="317"/>
        <v>4064.1291242092234</v>
      </c>
      <c r="AY1490" s="27" cm="1">
        <f t="array" ref="AY1490">INDEX(Archetypes!T$8:T$16,$G1490)</f>
        <v>1012</v>
      </c>
      <c r="AZ1490" s="27" cm="1">
        <f t="array" ref="AZ1490">INDEX(Archetypes!U$8:U$16,$G1490)</f>
        <v>1497</v>
      </c>
      <c r="BA1490" s="27" cm="1">
        <f t="array" ref="BA1490">INDEX(Archetypes!V$8:V$16,$G1490)</f>
        <v>1668</v>
      </c>
      <c r="BB1490" s="5">
        <f t="shared" si="336"/>
        <v>1497</v>
      </c>
      <c r="BC1490" s="5">
        <f t="shared" si="318"/>
        <v>5988</v>
      </c>
      <c r="BD1490" s="60">
        <f t="shared" si="319"/>
        <v>39616.289124209223</v>
      </c>
      <c r="BE1490" s="28">
        <f t="shared" si="320"/>
        <v>185.16429669504578</v>
      </c>
      <c r="BF1490" s="75">
        <f t="shared" si="321"/>
        <v>4.4884539136800008</v>
      </c>
      <c r="BG1490" s="75">
        <f t="shared" si="322"/>
        <v>14.87304</v>
      </c>
      <c r="BH1490" s="11">
        <f t="shared" si="338"/>
        <v>24303.050031681007</v>
      </c>
      <c r="BI1490" s="95">
        <f t="shared" si="339"/>
        <v>4</v>
      </c>
      <c r="BJ1490" t="b">
        <f t="shared" si="340"/>
        <v>0</v>
      </c>
      <c r="BK1490" s="43">
        <v>-8826.0175901672046</v>
      </c>
      <c r="BL1490" s="37">
        <f t="shared" si="323"/>
        <v>9011.1818868622504</v>
      </c>
    </row>
    <row r="1491" spans="1:64" x14ac:dyDescent="0.35">
      <c r="A1491" s="3">
        <v>17500</v>
      </c>
      <c r="D1491" s="6">
        <v>120</v>
      </c>
      <c r="E1491" s="6"/>
      <c r="F1491" s="6">
        <f t="shared" si="296"/>
        <v>200</v>
      </c>
      <c r="G1491" s="7">
        <v>5</v>
      </c>
      <c r="H1491" s="79" cm="1">
        <f t="array" ref="H1491">INDEX(Archetypes!$F$8:$F$16,$G1491)</f>
        <v>213.7</v>
      </c>
      <c r="I1491" s="7">
        <f t="shared" si="297"/>
        <v>1</v>
      </c>
      <c r="J1491" s="27" cm="1">
        <f t="array" ref="J1491">INDEX(Archetypes!$G$8:$H$16,$G1491,($H$2+1))+$N$2</f>
        <v>16092</v>
      </c>
      <c r="K1491" s="41" cm="1">
        <f t="array" ref="K1491">INDEX(Archetypes!$J$8:$J$16,$G1491)</f>
        <v>3.3130000000000002</v>
      </c>
      <c r="L1491" s="24" cm="1">
        <f t="array" ref="L1491">INDEX(Archetypes!$I$8:$I$16,$G1491)</f>
        <v>65.243478260869566</v>
      </c>
      <c r="M1491" s="41">
        <f t="shared" si="324"/>
        <v>36.220999999999997</v>
      </c>
      <c r="N1491" s="84">
        <f t="shared" si="298"/>
        <v>0.55516660002665597</v>
      </c>
      <c r="O1491" s="41">
        <f t="shared" si="299"/>
        <v>36.220999999999997</v>
      </c>
      <c r="P1491" s="64">
        <f t="shared" si="337"/>
        <v>5.1744285714285709</v>
      </c>
      <c r="Q1491" s="80">
        <f t="shared" si="325"/>
        <v>5.1744285714285709</v>
      </c>
      <c r="R1491" s="80">
        <f t="shared" si="326"/>
        <v>0</v>
      </c>
      <c r="S1491" s="64">
        <f t="shared" si="327"/>
        <v>36.220999999999997</v>
      </c>
      <c r="T1491" s="64">
        <f t="shared" si="300"/>
        <v>0</v>
      </c>
      <c r="U1491" s="64">
        <f t="shared" si="328"/>
        <v>0</v>
      </c>
      <c r="V1491" s="80">
        <f t="shared" si="329"/>
        <v>1</v>
      </c>
      <c r="W1491" s="80">
        <f t="shared" si="330"/>
        <v>0</v>
      </c>
      <c r="X1491" s="80">
        <f t="shared" si="331"/>
        <v>0</v>
      </c>
      <c r="Y1491" s="4">
        <f t="shared" si="301"/>
        <v>13.01</v>
      </c>
      <c r="Z1491" s="4">
        <f t="shared" si="302"/>
        <v>3.9269544219740413</v>
      </c>
      <c r="AA1491" s="64">
        <f t="shared" si="332"/>
        <v>5282.2219999999998</v>
      </c>
      <c r="AB1491" s="81">
        <f t="shared" si="333"/>
        <v>687.21708220000005</v>
      </c>
      <c r="AC1491">
        <f t="shared" si="334"/>
        <v>0.9999999150857215</v>
      </c>
      <c r="AD1491" s="49">
        <f t="shared" si="303"/>
        <v>2748.8683288000002</v>
      </c>
      <c r="AE1491" s="3">
        <f t="shared" si="304"/>
        <v>70000</v>
      </c>
      <c r="AF1491" s="3">
        <f t="shared" si="305"/>
        <v>100000</v>
      </c>
      <c r="AG1491" s="2">
        <f t="shared" si="306"/>
        <v>0</v>
      </c>
      <c r="AH1491" s="49">
        <f t="shared" si="307"/>
        <v>0</v>
      </c>
      <c r="AI1491" s="49">
        <f t="shared" si="308"/>
        <v>3126.1933970733662</v>
      </c>
      <c r="AJ1491" s="27" cm="1">
        <f t="array" ref="AJ1491">INDEX(Archetypes!Q$8:Q$16,$G1491)</f>
        <v>1022</v>
      </c>
      <c r="AK1491" s="27" cm="1">
        <f t="array" ref="AK1491">INDEX(Archetypes!R$8:R$16,$G1491)</f>
        <v>1039</v>
      </c>
      <c r="AL1491" s="27" cm="1">
        <f t="array" ref="AL1491">INDEX(Archetypes!S$8:S$16,$G1491)</f>
        <v>1139</v>
      </c>
      <c r="AM1491" s="5">
        <f t="shared" si="335"/>
        <v>1039</v>
      </c>
      <c r="AN1491" s="5">
        <f t="shared" si="309"/>
        <v>4156</v>
      </c>
      <c r="AO1491" s="49">
        <f t="shared" si="310"/>
        <v>26123.061725873366</v>
      </c>
      <c r="AP1491" s="61" cm="1">
        <f t="array" ref="AP1491">INDEX(Archetypes!$K$8:$N$16,$G1491,$I$2+1+2*$H$2)</f>
        <v>12073</v>
      </c>
      <c r="AQ1491" s="41" cm="1">
        <f t="array" ref="AQ1491">INDEX(Archetypes!$O$8:$P$16,$G1491,$AB$2)</f>
        <v>50</v>
      </c>
      <c r="AR1491" s="4">
        <f t="shared" si="311"/>
        <v>12.348800000000001</v>
      </c>
      <c r="AS1491" s="5">
        <f t="shared" si="312"/>
        <v>2161.04</v>
      </c>
      <c r="AT1491" s="8">
        <f t="shared" si="313"/>
        <v>1589</v>
      </c>
      <c r="AU1491">
        <f t="shared" si="314"/>
        <v>1</v>
      </c>
      <c r="AV1491" s="49">
        <f t="shared" si="315"/>
        <v>8644.16</v>
      </c>
      <c r="AW1491" s="49">
        <f t="shared" si="316"/>
        <v>0</v>
      </c>
      <c r="AX1491" s="61">
        <f t="shared" si="317"/>
        <v>2345.4221279434969</v>
      </c>
      <c r="AY1491" s="27" cm="1">
        <f t="array" ref="AY1491">INDEX(Archetypes!T$8:T$16,$G1491)</f>
        <v>1012</v>
      </c>
      <c r="AZ1491" s="27" cm="1">
        <f t="array" ref="AZ1491">INDEX(Archetypes!U$8:U$16,$G1491)</f>
        <v>1497</v>
      </c>
      <c r="BA1491" s="27" cm="1">
        <f t="array" ref="BA1491">INDEX(Archetypes!V$8:V$16,$G1491)</f>
        <v>1668</v>
      </c>
      <c r="BB1491" s="5">
        <f t="shared" si="336"/>
        <v>1497</v>
      </c>
      <c r="BC1491" s="5">
        <f t="shared" si="318"/>
        <v>5988</v>
      </c>
      <c r="BD1491" s="60">
        <f t="shared" si="319"/>
        <v>29050.582127943497</v>
      </c>
      <c r="BE1491" s="28">
        <f t="shared" si="320"/>
        <v>2927.5204020701312</v>
      </c>
      <c r="BF1491" s="75">
        <f t="shared" si="321"/>
        <v>4.3299430178399998</v>
      </c>
      <c r="BG1491" s="75">
        <f t="shared" si="322"/>
        <v>14.87304</v>
      </c>
      <c r="BH1491" s="11">
        <f t="shared" si="338"/>
        <v>26123.061725873366</v>
      </c>
      <c r="BI1491" s="95">
        <f t="shared" si="339"/>
        <v>5</v>
      </c>
      <c r="BJ1491" t="b">
        <f t="shared" si="340"/>
        <v>1</v>
      </c>
      <c r="BK1491" s="43">
        <v>981.02922189020319</v>
      </c>
      <c r="BL1491" s="37">
        <f t="shared" si="323"/>
        <v>1946.4911801799281</v>
      </c>
    </row>
    <row r="1492" spans="1:64" x14ac:dyDescent="0.35">
      <c r="A1492" s="3">
        <v>17500</v>
      </c>
      <c r="D1492" s="6">
        <v>120</v>
      </c>
      <c r="E1492" s="6"/>
      <c r="F1492" s="6">
        <f t="shared" ref="F1492:F1555" si="341">ROUND(D1492/0.6,1)</f>
        <v>200</v>
      </c>
      <c r="G1492" s="7">
        <v>6</v>
      </c>
      <c r="H1492" s="79" cm="1">
        <f t="array" ref="H1492">INDEX(Archetypes!$F$8:$F$16,$G1492)</f>
        <v>239.1</v>
      </c>
      <c r="I1492" s="7">
        <f t="shared" ref="I1492:I1555" si="342">1*(H1492&gt;=F1492)</f>
        <v>1</v>
      </c>
      <c r="J1492" s="27" cm="1">
        <f t="array" ref="J1492">INDEX(Archetypes!$G$8:$H$16,$G1492,($H$2+1))+$N$2</f>
        <v>18581</v>
      </c>
      <c r="K1492" s="41" cm="1">
        <f t="array" ref="K1492">INDEX(Archetypes!$J$8:$J$16,$G1492)</f>
        <v>3.327</v>
      </c>
      <c r="L1492" s="24" cm="1">
        <f t="array" ref="L1492">INDEX(Archetypes!$I$8:$I$16,$G1492)</f>
        <v>72.380645161290317</v>
      </c>
      <c r="M1492" s="41">
        <f t="shared" si="324"/>
        <v>36.069000000000003</v>
      </c>
      <c r="N1492" s="84">
        <f t="shared" ref="N1492:N1555" si="343">M1492/L1492</f>
        <v>0.49832382565291033</v>
      </c>
      <c r="O1492" s="41">
        <f t="shared" ref="O1492:O1555" si="344">ROUND(M1492/W$2,3)</f>
        <v>36.069000000000003</v>
      </c>
      <c r="P1492" s="64">
        <f t="shared" si="337"/>
        <v>5.1527142857142865</v>
      </c>
      <c r="Q1492" s="80">
        <f t="shared" si="325"/>
        <v>5.1527142857142865</v>
      </c>
      <c r="R1492" s="80">
        <f t="shared" si="326"/>
        <v>0</v>
      </c>
      <c r="S1492" s="64">
        <f t="shared" si="327"/>
        <v>36.069000000000003</v>
      </c>
      <c r="T1492" s="64">
        <f t="shared" ref="T1492:T1555" si="345">$O$2*R1492</f>
        <v>0</v>
      </c>
      <c r="U1492" s="64">
        <f t="shared" si="328"/>
        <v>0</v>
      </c>
      <c r="V1492" s="80">
        <f t="shared" si="329"/>
        <v>1</v>
      </c>
      <c r="W1492" s="80">
        <f t="shared" si="330"/>
        <v>0</v>
      </c>
      <c r="X1492" s="80">
        <f t="shared" si="331"/>
        <v>0</v>
      </c>
      <c r="Y1492" s="4">
        <f t="shared" ref="Y1492:Y1555" si="346">SUMPRODUCT($V1492:$X1492,$S$2:$U$2)</f>
        <v>13.01</v>
      </c>
      <c r="Z1492" s="4">
        <f t="shared" ref="Z1492:Z1555" si="347">Y1492/K1492/$W$2</f>
        <v>3.910429816651638</v>
      </c>
      <c r="AA1492" s="64">
        <f t="shared" si="332"/>
        <v>5259.9939999999997</v>
      </c>
      <c r="AB1492" s="81">
        <f t="shared" si="333"/>
        <v>684.32521939999992</v>
      </c>
      <c r="AC1492">
        <f t="shared" si="334"/>
        <v>0.99999999782857152</v>
      </c>
      <c r="AD1492" s="49">
        <f t="shared" ref="AD1492:AD1555" si="348">$L$2*AB1492</f>
        <v>2737.3008775999997</v>
      </c>
      <c r="AE1492" s="3">
        <f t="shared" ref="AE1492:AE1555" si="349">L$2*$A1492</f>
        <v>70000</v>
      </c>
      <c r="AF1492" s="3">
        <f t="shared" ref="AF1492:AF1555" si="350">$Y$2</f>
        <v>100000</v>
      </c>
      <c r="AG1492" s="2">
        <f t="shared" ref="AG1492:AG1555" si="351">INT(A1492*L$2/AF1492-0.000001)</f>
        <v>0</v>
      </c>
      <c r="AH1492" s="49">
        <f t="shared" ref="AH1492:AH1555" si="352">($J1492-N$2)*$AG1492</f>
        <v>0</v>
      </c>
      <c r="AI1492" s="49">
        <f t="shared" ref="AI1492:AI1555" si="353">$M$2*($J1492+AH1492)</f>
        <v>3609.7315132376475</v>
      </c>
      <c r="AJ1492" s="27" cm="1">
        <f t="array" ref="AJ1492">INDEX(Archetypes!Q$8:Q$16,$G1492)</f>
        <v>1022</v>
      </c>
      <c r="AK1492" s="27" cm="1">
        <f t="array" ref="AK1492">INDEX(Archetypes!R$8:R$16,$G1492)</f>
        <v>1039</v>
      </c>
      <c r="AL1492" s="27" cm="1">
        <f t="array" ref="AL1492">INDEX(Archetypes!S$8:S$16,$G1492)</f>
        <v>1139</v>
      </c>
      <c r="AM1492" s="5">
        <f t="shared" si="335"/>
        <v>1039</v>
      </c>
      <c r="AN1492" s="5">
        <f t="shared" ref="AN1492:AN1555" si="354">$L$2*AM1492</f>
        <v>4156</v>
      </c>
      <c r="AO1492" s="49">
        <f t="shared" ref="AO1492:AO1555" si="355">SUM(J1492,AD1492,AH1492:AI1492,AN1492)</f>
        <v>29084.032390837645</v>
      </c>
      <c r="AP1492" s="61" cm="1">
        <f t="array" ref="AP1492">INDEX(Archetypes!$K$8:$N$16,$G1492,$I$2+1+2*$H$2)</f>
        <v>14065</v>
      </c>
      <c r="AQ1492" s="41" cm="1">
        <f t="array" ref="AQ1492">INDEX(Archetypes!$O$8:$P$16,$G1492,$AB$2)</f>
        <v>50</v>
      </c>
      <c r="AR1492" s="4">
        <f t="shared" ref="AR1492:AR1555" si="356">100*$X$2/($AQ1492/$AC$2)</f>
        <v>12.348800000000001</v>
      </c>
      <c r="AS1492" s="5">
        <f t="shared" ref="AS1492:AS1555" si="357">$A1492*AR1492/100</f>
        <v>2161.04</v>
      </c>
      <c r="AT1492" s="8">
        <f t="shared" ref="AT1492:AT1555" si="358">A1492/AQ1492*$AC$2</f>
        <v>1589</v>
      </c>
      <c r="AU1492">
        <f t="shared" ref="AU1492:AU1555" si="359">AT1492*X$2/AS1492</f>
        <v>1</v>
      </c>
      <c r="AV1492" s="49">
        <f t="shared" ref="AV1492:AV1555" si="360">$L$2*AS1492</f>
        <v>8644.16</v>
      </c>
      <c r="AW1492" s="49">
        <f t="shared" ref="AW1492:AW1555" si="361">$AP1492*$AG1492</f>
        <v>0</v>
      </c>
      <c r="AX1492" s="61">
        <f t="shared" ref="AX1492:AX1555" si="362">$M$2*(AP1492+AW1492)</f>
        <v>2732.408036902616</v>
      </c>
      <c r="AY1492" s="27" cm="1">
        <f t="array" ref="AY1492">INDEX(Archetypes!T$8:T$16,$G1492)</f>
        <v>1012</v>
      </c>
      <c r="AZ1492" s="27" cm="1">
        <f t="array" ref="AZ1492">INDEX(Archetypes!U$8:U$16,$G1492)</f>
        <v>1497</v>
      </c>
      <c r="BA1492" s="27" cm="1">
        <f t="array" ref="BA1492">INDEX(Archetypes!V$8:V$16,$G1492)</f>
        <v>1668</v>
      </c>
      <c r="BB1492" s="5">
        <f t="shared" si="336"/>
        <v>1497</v>
      </c>
      <c r="BC1492" s="5">
        <f t="shared" ref="BC1492:BC1555" si="363">L$2*BB1492</f>
        <v>5988</v>
      </c>
      <c r="BD1492" s="60">
        <f t="shared" ref="BD1492:BD1555" si="364">SUM(AP1492,AV1492:AX1492,BC1492)</f>
        <v>31429.568036902616</v>
      </c>
      <c r="BE1492" s="28">
        <f t="shared" ref="BE1492:BE1555" si="365">BD1492-AO1492</f>
        <v>2345.5356460649709</v>
      </c>
      <c r="BF1492" s="75">
        <f t="shared" ref="BF1492:BF1555" si="366">$L$2*AA1492*(V1492*$AD$2+(W1492+X1492)*$AE$2)/1000</f>
        <v>4.3117222816799998</v>
      </c>
      <c r="BG1492" s="75">
        <f t="shared" ref="BG1492:BG1555" si="367">$L$2*AT1492*AF$2/1000</f>
        <v>14.87304</v>
      </c>
      <c r="BH1492" s="11">
        <f t="shared" si="338"/>
        <v>26123.061725873366</v>
      </c>
      <c r="BI1492" s="95">
        <f t="shared" si="339"/>
        <v>5</v>
      </c>
      <c r="BJ1492" t="b">
        <f t="shared" si="340"/>
        <v>0</v>
      </c>
      <c r="BK1492" s="43">
        <v>-1157.9228977695311</v>
      </c>
      <c r="BL1492" s="37">
        <f t="shared" ref="BL1492:BL1555" si="368">BE1492-BK1492</f>
        <v>3503.4585438345021</v>
      </c>
    </row>
    <row r="1493" spans="1:64" x14ac:dyDescent="0.35">
      <c r="A1493" s="3">
        <v>17500</v>
      </c>
      <c r="D1493" s="6">
        <v>120</v>
      </c>
      <c r="E1493" s="6"/>
      <c r="F1493" s="6">
        <f t="shared" si="341"/>
        <v>200</v>
      </c>
      <c r="G1493" s="7">
        <v>7</v>
      </c>
      <c r="H1493" s="79" cm="1">
        <f t="array" ref="H1493">INDEX(Archetypes!$F$8:$F$16,$G1493)</f>
        <v>262.60000000000002</v>
      </c>
      <c r="I1493" s="7">
        <f t="shared" si="342"/>
        <v>1</v>
      </c>
      <c r="J1493" s="27" cm="1">
        <f t="array" ref="J1493">INDEX(Archetypes!$G$8:$H$16,$G1493,($H$2+1))+$N$2</f>
        <v>22881</v>
      </c>
      <c r="K1493" s="41" cm="1">
        <f t="array" ref="K1493">INDEX(Archetypes!$J$8:$J$16,$G1493)</f>
        <v>3.2349999999999999</v>
      </c>
      <c r="L1493" s="24" cm="1">
        <f t="array" ref="L1493">INDEX(Archetypes!$I$8:$I$16,$G1493)</f>
        <v>81.644444444444446</v>
      </c>
      <c r="M1493" s="41">
        <f t="shared" ref="M1493:M1556" si="369">ROUND(D1493/K1493,3)</f>
        <v>37.094000000000001</v>
      </c>
      <c r="N1493" s="84">
        <f t="shared" si="343"/>
        <v>0.45433587370713119</v>
      </c>
      <c r="O1493" s="41">
        <f t="shared" si="344"/>
        <v>37.094000000000001</v>
      </c>
      <c r="P1493" s="64">
        <f t="shared" si="337"/>
        <v>5.2991428571428569</v>
      </c>
      <c r="Q1493" s="80">
        <f t="shared" ref="Q1493:Q1556" si="370">MIN(P1493,R$2)</f>
        <v>5.2991428571428569</v>
      </c>
      <c r="R1493" s="80">
        <f t="shared" ref="R1493:R1556" si="371">P1493-Q1493</f>
        <v>0</v>
      </c>
      <c r="S1493" s="64">
        <f t="shared" ref="S1493:S1556" si="372">$O$2*Q1493</f>
        <v>37.094000000000001</v>
      </c>
      <c r="T1493" s="64">
        <f t="shared" si="345"/>
        <v>0</v>
      </c>
      <c r="U1493" s="64">
        <f t="shared" ref="U1493:U1556" si="373">O1493-S1493-T1493</f>
        <v>0</v>
      </c>
      <c r="V1493" s="80">
        <f t="shared" ref="V1493:V1556" si="374">S1493/$O1493</f>
        <v>1</v>
      </c>
      <c r="W1493" s="80">
        <f t="shared" ref="W1493:W1556" si="375">T1493/$O1493</f>
        <v>0</v>
      </c>
      <c r="X1493" s="80">
        <f t="shared" ref="X1493:X1556" si="376">U1493/$O1493</f>
        <v>0</v>
      </c>
      <c r="Y1493" s="4">
        <f t="shared" si="346"/>
        <v>13.01</v>
      </c>
      <c r="Z1493" s="4">
        <f t="shared" si="347"/>
        <v>4.0216383307573418</v>
      </c>
      <c r="AA1493" s="64">
        <f t="shared" ref="AA1493:AA1556" si="377">ROUND(A1493/K1493/$W$2,3)</f>
        <v>5409.5829999999996</v>
      </c>
      <c r="AB1493" s="81">
        <f t="shared" ref="AB1493:AB1556" si="378">Y1493*AA1493/100</f>
        <v>703.78674829999989</v>
      </c>
      <c r="AC1493">
        <f t="shared" ref="AC1493:AC1556" si="379">A1493*Z1493/100/AB1493</f>
        <v>0.99999994257143221</v>
      </c>
      <c r="AD1493" s="49">
        <f t="shared" si="348"/>
        <v>2815.1469931999995</v>
      </c>
      <c r="AE1493" s="3">
        <f t="shared" si="349"/>
        <v>70000</v>
      </c>
      <c r="AF1493" s="3">
        <f t="shared" si="350"/>
        <v>100000</v>
      </c>
      <c r="AG1493" s="2">
        <f t="shared" si="351"/>
        <v>0</v>
      </c>
      <c r="AH1493" s="49">
        <f t="shared" si="352"/>
        <v>0</v>
      </c>
      <c r="AI1493" s="49">
        <f t="shared" si="353"/>
        <v>4445.0926620951841</v>
      </c>
      <c r="AJ1493" s="27" cm="1">
        <f t="array" ref="AJ1493">INDEX(Archetypes!Q$8:Q$16,$G1493)</f>
        <v>1022</v>
      </c>
      <c r="AK1493" s="27" cm="1">
        <f t="array" ref="AK1493">INDEX(Archetypes!R$8:R$16,$G1493)</f>
        <v>1039</v>
      </c>
      <c r="AL1493" s="27" cm="1">
        <f t="array" ref="AL1493">INDEX(Archetypes!S$8:S$16,$G1493)</f>
        <v>1139</v>
      </c>
      <c r="AM1493" s="5">
        <f t="shared" ref="AM1493:AM1556" si="380">CHOOSE($K$2+1,AJ1493,AK1493,AL1493)</f>
        <v>1039</v>
      </c>
      <c r="AN1493" s="5">
        <f t="shared" si="354"/>
        <v>4156</v>
      </c>
      <c r="AO1493" s="49">
        <f t="shared" si="355"/>
        <v>34297.239655295183</v>
      </c>
      <c r="AP1493" s="61" cm="1">
        <f t="array" ref="AP1493">INDEX(Archetypes!$K$8:$N$16,$G1493,$I$2+1+2*$H$2)</f>
        <v>17505</v>
      </c>
      <c r="AQ1493" s="41" cm="1">
        <f t="array" ref="AQ1493">INDEX(Archetypes!$O$8:$P$16,$G1493,$AB$2)</f>
        <v>50</v>
      </c>
      <c r="AR1493" s="4">
        <f t="shared" si="356"/>
        <v>12.348800000000001</v>
      </c>
      <c r="AS1493" s="5">
        <f t="shared" si="357"/>
        <v>2161.04</v>
      </c>
      <c r="AT1493" s="8">
        <f t="shared" si="358"/>
        <v>1589</v>
      </c>
      <c r="AU1493">
        <f t="shared" si="359"/>
        <v>1</v>
      </c>
      <c r="AV1493" s="49">
        <f t="shared" si="360"/>
        <v>8644.16</v>
      </c>
      <c r="AW1493" s="49">
        <f t="shared" si="361"/>
        <v>0</v>
      </c>
      <c r="AX1493" s="61">
        <f t="shared" si="362"/>
        <v>3400.6969559886452</v>
      </c>
      <c r="AY1493" s="27" cm="1">
        <f t="array" ref="AY1493">INDEX(Archetypes!T$8:T$16,$G1493)</f>
        <v>1012</v>
      </c>
      <c r="AZ1493" s="27" cm="1">
        <f t="array" ref="AZ1493">INDEX(Archetypes!U$8:U$16,$G1493)</f>
        <v>1497</v>
      </c>
      <c r="BA1493" s="27" cm="1">
        <f t="array" ref="BA1493">INDEX(Archetypes!V$8:V$16,$G1493)</f>
        <v>1668</v>
      </c>
      <c r="BB1493" s="5">
        <f t="shared" ref="BB1493:BB1556" si="381">CHOOSE($K$2+1,AY1493,AZ1493,BA1493)</f>
        <v>1497</v>
      </c>
      <c r="BC1493" s="5">
        <f t="shared" si="363"/>
        <v>5988</v>
      </c>
      <c r="BD1493" s="60">
        <f t="shared" si="364"/>
        <v>35537.856955988645</v>
      </c>
      <c r="BE1493" s="28">
        <f t="shared" si="365"/>
        <v>1240.6173006934623</v>
      </c>
      <c r="BF1493" s="75">
        <f t="shared" si="366"/>
        <v>4.4343433767600002</v>
      </c>
      <c r="BG1493" s="75">
        <f t="shared" si="367"/>
        <v>14.87304</v>
      </c>
      <c r="BH1493" s="11">
        <f t="shared" si="338"/>
        <v>26123.061725873366</v>
      </c>
      <c r="BI1493" s="95">
        <f t="shared" si="339"/>
        <v>5</v>
      </c>
      <c r="BJ1493" t="b">
        <f t="shared" si="340"/>
        <v>0</v>
      </c>
      <c r="BK1493" s="43">
        <v>-5049.1223970259744</v>
      </c>
      <c r="BL1493" s="37">
        <f t="shared" si="368"/>
        <v>6289.7396977194367</v>
      </c>
    </row>
    <row r="1494" spans="1:64" x14ac:dyDescent="0.35">
      <c r="A1494" s="3">
        <v>17500</v>
      </c>
      <c r="D1494" s="6">
        <v>120</v>
      </c>
      <c r="E1494" s="6"/>
      <c r="F1494" s="6">
        <f t="shared" si="341"/>
        <v>200</v>
      </c>
      <c r="G1494" s="7">
        <v>8</v>
      </c>
      <c r="H1494" s="79" cm="1">
        <f t="array" ref="H1494">INDEX(Archetypes!$F$8:$F$16,$G1494)</f>
        <v>285.8</v>
      </c>
      <c r="I1494" s="7">
        <f t="shared" si="342"/>
        <v>1</v>
      </c>
      <c r="J1494" s="27" cm="1">
        <f t="array" ref="J1494">INDEX(Archetypes!$G$8:$H$16,$G1494,($H$2+1))+$N$2</f>
        <v>26124</v>
      </c>
      <c r="K1494" s="41" cm="1">
        <f t="array" ref="K1494">INDEX(Archetypes!$J$8:$J$16,$G1494)</f>
        <v>3.2210000000000001</v>
      </c>
      <c r="L1494" s="24" cm="1">
        <f t="array" ref="L1494">INDEX(Archetypes!$I$8:$I$16,$G1494)</f>
        <v>90.076000000000008</v>
      </c>
      <c r="M1494" s="41">
        <f t="shared" si="369"/>
        <v>37.256</v>
      </c>
      <c r="N1494" s="84">
        <f t="shared" si="343"/>
        <v>0.41360628802344684</v>
      </c>
      <c r="O1494" s="41">
        <f t="shared" si="344"/>
        <v>37.256</v>
      </c>
      <c r="P1494" s="64">
        <f t="shared" si="337"/>
        <v>5.3222857142857141</v>
      </c>
      <c r="Q1494" s="80">
        <f t="shared" si="370"/>
        <v>5.3222857142857141</v>
      </c>
      <c r="R1494" s="80">
        <f t="shared" si="371"/>
        <v>0</v>
      </c>
      <c r="S1494" s="64">
        <f t="shared" si="372"/>
        <v>37.256</v>
      </c>
      <c r="T1494" s="64">
        <f t="shared" si="345"/>
        <v>0</v>
      </c>
      <c r="U1494" s="64">
        <f t="shared" si="373"/>
        <v>0</v>
      </c>
      <c r="V1494" s="80">
        <f t="shared" si="374"/>
        <v>1</v>
      </c>
      <c r="W1494" s="80">
        <f t="shared" si="375"/>
        <v>0</v>
      </c>
      <c r="X1494" s="80">
        <f t="shared" si="376"/>
        <v>0</v>
      </c>
      <c r="Y1494" s="4">
        <f t="shared" si="346"/>
        <v>13.01</v>
      </c>
      <c r="Z1494" s="4">
        <f t="shared" si="347"/>
        <v>4.0391182862465067</v>
      </c>
      <c r="AA1494" s="64">
        <f t="shared" si="377"/>
        <v>5433.0950000000003</v>
      </c>
      <c r="AB1494" s="81">
        <f t="shared" si="378"/>
        <v>706.84565950000001</v>
      </c>
      <c r="AC1494">
        <f t="shared" si="379"/>
        <v>1.0000000574285746</v>
      </c>
      <c r="AD1494" s="49">
        <f t="shared" si="348"/>
        <v>2827.382638</v>
      </c>
      <c r="AE1494" s="3">
        <f t="shared" si="349"/>
        <v>70000</v>
      </c>
      <c r="AF1494" s="3">
        <f t="shared" si="350"/>
        <v>100000</v>
      </c>
      <c r="AG1494" s="2">
        <f t="shared" si="351"/>
        <v>0</v>
      </c>
      <c r="AH1494" s="49">
        <f t="shared" si="352"/>
        <v>0</v>
      </c>
      <c r="AI1494" s="49">
        <f t="shared" si="353"/>
        <v>5075.110384361461</v>
      </c>
      <c r="AJ1494" s="27" cm="1">
        <f t="array" ref="AJ1494">INDEX(Archetypes!Q$8:Q$16,$G1494)</f>
        <v>1022</v>
      </c>
      <c r="AK1494" s="27" cm="1">
        <f t="array" ref="AK1494">INDEX(Archetypes!R$8:R$16,$G1494)</f>
        <v>1039</v>
      </c>
      <c r="AL1494" s="27" cm="1">
        <f t="array" ref="AL1494">INDEX(Archetypes!S$8:S$16,$G1494)</f>
        <v>1139</v>
      </c>
      <c r="AM1494" s="5">
        <f t="shared" si="380"/>
        <v>1039</v>
      </c>
      <c r="AN1494" s="5">
        <f t="shared" si="354"/>
        <v>4156</v>
      </c>
      <c r="AO1494" s="49">
        <f t="shared" si="355"/>
        <v>38182.493022361457</v>
      </c>
      <c r="AP1494" s="61" cm="1">
        <f t="array" ref="AP1494">INDEX(Archetypes!$K$8:$N$16,$G1494,$I$2+1+2*$H$2)</f>
        <v>20099</v>
      </c>
      <c r="AQ1494" s="41" cm="1">
        <f t="array" ref="AQ1494">INDEX(Archetypes!$O$8:$P$16,$G1494,$AB$2)</f>
        <v>50</v>
      </c>
      <c r="AR1494" s="4">
        <f t="shared" si="356"/>
        <v>12.348800000000001</v>
      </c>
      <c r="AS1494" s="5">
        <f t="shared" si="357"/>
        <v>2161.04</v>
      </c>
      <c r="AT1494" s="8">
        <f t="shared" si="358"/>
        <v>1589</v>
      </c>
      <c r="AU1494">
        <f t="shared" si="359"/>
        <v>1</v>
      </c>
      <c r="AV1494" s="49">
        <f t="shared" si="360"/>
        <v>8644.16</v>
      </c>
      <c r="AW1494" s="49">
        <f t="shared" si="361"/>
        <v>0</v>
      </c>
      <c r="AX1494" s="61">
        <f t="shared" si="362"/>
        <v>3904.6334257878193</v>
      </c>
      <c r="AY1494" s="27" cm="1">
        <f t="array" ref="AY1494">INDEX(Archetypes!T$8:T$16,$G1494)</f>
        <v>1012</v>
      </c>
      <c r="AZ1494" s="27" cm="1">
        <f t="array" ref="AZ1494">INDEX(Archetypes!U$8:U$16,$G1494)</f>
        <v>1497</v>
      </c>
      <c r="BA1494" s="27" cm="1">
        <f t="array" ref="BA1494">INDEX(Archetypes!V$8:V$16,$G1494)</f>
        <v>1668</v>
      </c>
      <c r="BB1494" s="5">
        <f t="shared" si="381"/>
        <v>1497</v>
      </c>
      <c r="BC1494" s="5">
        <f t="shared" si="363"/>
        <v>5988</v>
      </c>
      <c r="BD1494" s="60">
        <f t="shared" si="364"/>
        <v>38635.793425787822</v>
      </c>
      <c r="BE1494" s="28">
        <f t="shared" si="365"/>
        <v>453.30040342636494</v>
      </c>
      <c r="BF1494" s="75">
        <f t="shared" si="366"/>
        <v>4.4536166334000002</v>
      </c>
      <c r="BG1494" s="75">
        <f t="shared" si="367"/>
        <v>14.87304</v>
      </c>
      <c r="BH1494" s="11">
        <f t="shared" si="338"/>
        <v>26123.061725873366</v>
      </c>
      <c r="BI1494" s="95">
        <f t="shared" si="339"/>
        <v>5</v>
      </c>
      <c r="BJ1494" t="b">
        <f t="shared" si="340"/>
        <v>0</v>
      </c>
      <c r="BK1494" s="43">
        <v>-7889.9066616652708</v>
      </c>
      <c r="BL1494" s="37">
        <f t="shared" si="368"/>
        <v>8343.2070650916357</v>
      </c>
    </row>
    <row r="1495" spans="1:64" x14ac:dyDescent="0.35">
      <c r="A1495" s="3">
        <v>17500</v>
      </c>
      <c r="D1495" s="6">
        <v>120</v>
      </c>
      <c r="E1495" s="6"/>
      <c r="F1495" s="6">
        <f t="shared" si="341"/>
        <v>200</v>
      </c>
      <c r="G1495" s="7">
        <v>9</v>
      </c>
      <c r="H1495" s="79" cm="1">
        <f t="array" ref="H1495">INDEX(Archetypes!$F$8:$F$16,$G1495)</f>
        <v>312.60000000000002</v>
      </c>
      <c r="I1495" s="7">
        <f t="shared" si="342"/>
        <v>1</v>
      </c>
      <c r="J1495" s="27" cm="1">
        <f t="array" ref="J1495">INDEX(Archetypes!$G$8:$H$16,$G1495,($H$2+1))+$N$2</f>
        <v>27151</v>
      </c>
      <c r="K1495" s="41" cm="1">
        <f t="array" ref="K1495">INDEX(Archetypes!$J$8:$J$16,$G1495)</f>
        <v>3.1960000000000002</v>
      </c>
      <c r="L1495" s="24" cm="1">
        <f t="array" ref="L1495">INDEX(Archetypes!$I$8:$I$16,$G1495)</f>
        <v>98.868750000000006</v>
      </c>
      <c r="M1495" s="41">
        <f t="shared" si="369"/>
        <v>37.546999999999997</v>
      </c>
      <c r="N1495" s="84">
        <f t="shared" si="343"/>
        <v>0.37976610405208922</v>
      </c>
      <c r="O1495" s="41">
        <f t="shared" si="344"/>
        <v>37.546999999999997</v>
      </c>
      <c r="P1495" s="64">
        <f t="shared" si="337"/>
        <v>5.3638571428571424</v>
      </c>
      <c r="Q1495" s="80">
        <f t="shared" si="370"/>
        <v>5.3638571428571424</v>
      </c>
      <c r="R1495" s="80">
        <f t="shared" si="371"/>
        <v>0</v>
      </c>
      <c r="S1495" s="64">
        <f t="shared" si="372"/>
        <v>37.546999999999997</v>
      </c>
      <c r="T1495" s="64">
        <f t="shared" si="345"/>
        <v>0</v>
      </c>
      <c r="U1495" s="64">
        <f t="shared" si="373"/>
        <v>0</v>
      </c>
      <c r="V1495" s="80">
        <f t="shared" si="374"/>
        <v>1</v>
      </c>
      <c r="W1495" s="80">
        <f t="shared" si="375"/>
        <v>0</v>
      </c>
      <c r="X1495" s="80">
        <f t="shared" si="376"/>
        <v>0</v>
      </c>
      <c r="Y1495" s="4">
        <f t="shared" si="346"/>
        <v>13.01</v>
      </c>
      <c r="Z1495" s="4">
        <f t="shared" si="347"/>
        <v>4.0707133917396741</v>
      </c>
      <c r="AA1495" s="64">
        <f t="shared" si="377"/>
        <v>5475.5940000000001</v>
      </c>
      <c r="AB1495" s="81">
        <f t="shared" si="378"/>
        <v>712.37477939999997</v>
      </c>
      <c r="AC1495">
        <f t="shared" si="379"/>
        <v>1.0000000900571508</v>
      </c>
      <c r="AD1495" s="49">
        <f t="shared" si="348"/>
        <v>2849.4991175999999</v>
      </c>
      <c r="AE1495" s="3">
        <f t="shared" si="349"/>
        <v>70000</v>
      </c>
      <c r="AF1495" s="3">
        <f t="shared" si="350"/>
        <v>100000</v>
      </c>
      <c r="AG1495" s="2">
        <f t="shared" si="351"/>
        <v>0</v>
      </c>
      <c r="AH1495" s="49">
        <f t="shared" si="352"/>
        <v>0</v>
      </c>
      <c r="AI1495" s="49">
        <f t="shared" si="353"/>
        <v>5274.6257099141794</v>
      </c>
      <c r="AJ1495" s="27" cm="1">
        <f t="array" ref="AJ1495">INDEX(Archetypes!Q$8:Q$16,$G1495)</f>
        <v>1022</v>
      </c>
      <c r="AK1495" s="27" cm="1">
        <f t="array" ref="AK1495">INDEX(Archetypes!R$8:R$16,$G1495)</f>
        <v>1039</v>
      </c>
      <c r="AL1495" s="27" cm="1">
        <f t="array" ref="AL1495">INDEX(Archetypes!S$8:S$16,$G1495)</f>
        <v>1139</v>
      </c>
      <c r="AM1495" s="5">
        <f t="shared" si="380"/>
        <v>1039</v>
      </c>
      <c r="AN1495" s="5">
        <f t="shared" si="354"/>
        <v>4156</v>
      </c>
      <c r="AO1495" s="49">
        <f t="shared" si="355"/>
        <v>39431.124827514177</v>
      </c>
      <c r="AP1495" s="61" cm="1">
        <f t="array" ref="AP1495">INDEX(Archetypes!$K$8:$N$16,$G1495,$I$2+1+2*$H$2)</f>
        <v>20920</v>
      </c>
      <c r="AQ1495" s="41" cm="1">
        <f t="array" ref="AQ1495">INDEX(Archetypes!$O$8:$P$16,$G1495,$AB$2)</f>
        <v>50</v>
      </c>
      <c r="AR1495" s="4">
        <f t="shared" si="356"/>
        <v>12.348800000000001</v>
      </c>
      <c r="AS1495" s="5">
        <f t="shared" si="357"/>
        <v>2161.04</v>
      </c>
      <c r="AT1495" s="8">
        <f t="shared" si="358"/>
        <v>1589</v>
      </c>
      <c r="AU1495">
        <f t="shared" si="359"/>
        <v>1</v>
      </c>
      <c r="AV1495" s="49">
        <f t="shared" si="360"/>
        <v>8644.16</v>
      </c>
      <c r="AW1495" s="49">
        <f t="shared" si="361"/>
        <v>0</v>
      </c>
      <c r="AX1495" s="61">
        <f t="shared" si="362"/>
        <v>4064.1291242092234</v>
      </c>
      <c r="AY1495" s="27" cm="1">
        <f t="array" ref="AY1495">INDEX(Archetypes!T$8:T$16,$G1495)</f>
        <v>1012</v>
      </c>
      <c r="AZ1495" s="27" cm="1">
        <f t="array" ref="AZ1495">INDEX(Archetypes!U$8:U$16,$G1495)</f>
        <v>1497</v>
      </c>
      <c r="BA1495" s="27" cm="1">
        <f t="array" ref="BA1495">INDEX(Archetypes!V$8:V$16,$G1495)</f>
        <v>1668</v>
      </c>
      <c r="BB1495" s="5">
        <f t="shared" si="381"/>
        <v>1497</v>
      </c>
      <c r="BC1495" s="5">
        <f t="shared" si="363"/>
        <v>5988</v>
      </c>
      <c r="BD1495" s="60">
        <f t="shared" si="364"/>
        <v>39616.289124209223</v>
      </c>
      <c r="BE1495" s="28">
        <f t="shared" si="365"/>
        <v>185.16429669504578</v>
      </c>
      <c r="BF1495" s="75">
        <f t="shared" si="366"/>
        <v>4.4884539136800008</v>
      </c>
      <c r="BG1495" s="75">
        <f t="shared" si="367"/>
        <v>14.87304</v>
      </c>
      <c r="BH1495" s="11">
        <f t="shared" si="338"/>
        <v>26123.061725873366</v>
      </c>
      <c r="BI1495" s="95">
        <f t="shared" si="339"/>
        <v>5</v>
      </c>
      <c r="BJ1495" t="b">
        <f t="shared" si="340"/>
        <v>0</v>
      </c>
      <c r="BK1495" s="43">
        <v>-8826.0175901672046</v>
      </c>
      <c r="BL1495" s="37">
        <f t="shared" si="368"/>
        <v>9011.1818868622504</v>
      </c>
    </row>
    <row r="1496" spans="1:64" x14ac:dyDescent="0.35">
      <c r="A1496" s="3">
        <v>17500</v>
      </c>
      <c r="D1496" s="6">
        <v>135</v>
      </c>
      <c r="E1496" s="6"/>
      <c r="F1496" s="6">
        <f t="shared" si="341"/>
        <v>225</v>
      </c>
      <c r="G1496" s="7">
        <v>6</v>
      </c>
      <c r="H1496" s="79" cm="1">
        <f t="array" ref="H1496">INDEX(Archetypes!$F$8:$F$16,$G1496)</f>
        <v>239.1</v>
      </c>
      <c r="I1496" s="7">
        <f t="shared" si="342"/>
        <v>1</v>
      </c>
      <c r="J1496" s="27" cm="1">
        <f t="array" ref="J1496">INDEX(Archetypes!$G$8:$H$16,$G1496,($H$2+1))+$N$2</f>
        <v>18581</v>
      </c>
      <c r="K1496" s="41" cm="1">
        <f t="array" ref="K1496">INDEX(Archetypes!$J$8:$J$16,$G1496)</f>
        <v>3.327</v>
      </c>
      <c r="L1496" s="24" cm="1">
        <f t="array" ref="L1496">INDEX(Archetypes!$I$8:$I$16,$G1496)</f>
        <v>72.380645161290317</v>
      </c>
      <c r="M1496" s="41">
        <f t="shared" si="369"/>
        <v>40.576999999999998</v>
      </c>
      <c r="N1496" s="84">
        <f t="shared" si="343"/>
        <v>0.5606056689544523</v>
      </c>
      <c r="O1496" s="41">
        <f t="shared" si="344"/>
        <v>40.576999999999998</v>
      </c>
      <c r="P1496" s="64">
        <f t="shared" si="337"/>
        <v>5.7967142857142857</v>
      </c>
      <c r="Q1496" s="80">
        <f t="shared" si="370"/>
        <v>5.7967142857142857</v>
      </c>
      <c r="R1496" s="80">
        <f t="shared" si="371"/>
        <v>0</v>
      </c>
      <c r="S1496" s="64">
        <f t="shared" si="372"/>
        <v>40.576999999999998</v>
      </c>
      <c r="T1496" s="64">
        <f t="shared" si="345"/>
        <v>0</v>
      </c>
      <c r="U1496" s="64">
        <f t="shared" si="373"/>
        <v>0</v>
      </c>
      <c r="V1496" s="80">
        <f t="shared" si="374"/>
        <v>1</v>
      </c>
      <c r="W1496" s="80">
        <f t="shared" si="375"/>
        <v>0</v>
      </c>
      <c r="X1496" s="80">
        <f t="shared" si="376"/>
        <v>0</v>
      </c>
      <c r="Y1496" s="4">
        <f t="shared" si="346"/>
        <v>13.01</v>
      </c>
      <c r="Z1496" s="4">
        <f t="shared" si="347"/>
        <v>3.910429816651638</v>
      </c>
      <c r="AA1496" s="64">
        <f t="shared" si="377"/>
        <v>5259.9939999999997</v>
      </c>
      <c r="AB1496" s="81">
        <f t="shared" si="378"/>
        <v>684.32521939999992</v>
      </c>
      <c r="AC1496">
        <f t="shared" si="379"/>
        <v>0.99999999782857152</v>
      </c>
      <c r="AD1496" s="49">
        <f t="shared" si="348"/>
        <v>2737.3008775999997</v>
      </c>
      <c r="AE1496" s="3">
        <f t="shared" si="349"/>
        <v>70000</v>
      </c>
      <c r="AF1496" s="3">
        <f t="shared" si="350"/>
        <v>100000</v>
      </c>
      <c r="AG1496" s="2">
        <f t="shared" si="351"/>
        <v>0</v>
      </c>
      <c r="AH1496" s="49">
        <f t="shared" si="352"/>
        <v>0</v>
      </c>
      <c r="AI1496" s="49">
        <f t="shared" si="353"/>
        <v>3609.7315132376475</v>
      </c>
      <c r="AJ1496" s="27" cm="1">
        <f t="array" ref="AJ1496">INDEX(Archetypes!Q$8:Q$16,$G1496)</f>
        <v>1022</v>
      </c>
      <c r="AK1496" s="27" cm="1">
        <f t="array" ref="AK1496">INDEX(Archetypes!R$8:R$16,$G1496)</f>
        <v>1039</v>
      </c>
      <c r="AL1496" s="27" cm="1">
        <f t="array" ref="AL1496">INDEX(Archetypes!S$8:S$16,$G1496)</f>
        <v>1139</v>
      </c>
      <c r="AM1496" s="5">
        <f t="shared" si="380"/>
        <v>1039</v>
      </c>
      <c r="AN1496" s="5">
        <f t="shared" si="354"/>
        <v>4156</v>
      </c>
      <c r="AO1496" s="49">
        <f t="shared" si="355"/>
        <v>29084.032390837645</v>
      </c>
      <c r="AP1496" s="61" cm="1">
        <f t="array" ref="AP1496">INDEX(Archetypes!$K$8:$N$16,$G1496,$I$2+1+2*$H$2)</f>
        <v>14065</v>
      </c>
      <c r="AQ1496" s="41" cm="1">
        <f t="array" ref="AQ1496">INDEX(Archetypes!$O$8:$P$16,$G1496,$AB$2)</f>
        <v>50</v>
      </c>
      <c r="AR1496" s="4">
        <f t="shared" si="356"/>
        <v>12.348800000000001</v>
      </c>
      <c r="AS1496" s="5">
        <f t="shared" si="357"/>
        <v>2161.04</v>
      </c>
      <c r="AT1496" s="8">
        <f t="shared" si="358"/>
        <v>1589</v>
      </c>
      <c r="AU1496">
        <f t="shared" si="359"/>
        <v>1</v>
      </c>
      <c r="AV1496" s="49">
        <f t="shared" si="360"/>
        <v>8644.16</v>
      </c>
      <c r="AW1496" s="49">
        <f t="shared" si="361"/>
        <v>0</v>
      </c>
      <c r="AX1496" s="61">
        <f t="shared" si="362"/>
        <v>2732.408036902616</v>
      </c>
      <c r="AY1496" s="27" cm="1">
        <f t="array" ref="AY1496">INDEX(Archetypes!T$8:T$16,$G1496)</f>
        <v>1012</v>
      </c>
      <c r="AZ1496" s="27" cm="1">
        <f t="array" ref="AZ1496">INDEX(Archetypes!U$8:U$16,$G1496)</f>
        <v>1497</v>
      </c>
      <c r="BA1496" s="27" cm="1">
        <f t="array" ref="BA1496">INDEX(Archetypes!V$8:V$16,$G1496)</f>
        <v>1668</v>
      </c>
      <c r="BB1496" s="5">
        <f t="shared" si="381"/>
        <v>1497</v>
      </c>
      <c r="BC1496" s="5">
        <f t="shared" si="363"/>
        <v>5988</v>
      </c>
      <c r="BD1496" s="60">
        <f t="shared" si="364"/>
        <v>31429.568036902616</v>
      </c>
      <c r="BE1496" s="28">
        <f t="shared" si="365"/>
        <v>2345.5356460649709</v>
      </c>
      <c r="BF1496" s="75">
        <f t="shared" si="366"/>
        <v>4.3117222816799998</v>
      </c>
      <c r="BG1496" s="75">
        <f t="shared" si="367"/>
        <v>14.87304</v>
      </c>
      <c r="BH1496" s="11">
        <f t="shared" si="338"/>
        <v>29084.032390837645</v>
      </c>
      <c r="BI1496" s="95">
        <f t="shared" si="339"/>
        <v>6</v>
      </c>
      <c r="BJ1496" t="b">
        <f t="shared" si="340"/>
        <v>1</v>
      </c>
      <c r="BK1496" s="43">
        <v>-1157.9228977695311</v>
      </c>
      <c r="BL1496" s="37">
        <f t="shared" si="368"/>
        <v>3503.4585438345021</v>
      </c>
    </row>
    <row r="1497" spans="1:64" x14ac:dyDescent="0.35">
      <c r="A1497" s="3">
        <v>17500</v>
      </c>
      <c r="D1497" s="6">
        <v>135</v>
      </c>
      <c r="E1497" s="6"/>
      <c r="F1497" s="6">
        <f t="shared" si="341"/>
        <v>225</v>
      </c>
      <c r="G1497" s="7">
        <v>7</v>
      </c>
      <c r="H1497" s="79" cm="1">
        <f t="array" ref="H1497">INDEX(Archetypes!$F$8:$F$16,$G1497)</f>
        <v>262.60000000000002</v>
      </c>
      <c r="I1497" s="7">
        <f t="shared" si="342"/>
        <v>1</v>
      </c>
      <c r="J1497" s="27" cm="1">
        <f t="array" ref="J1497">INDEX(Archetypes!$G$8:$H$16,$G1497,($H$2+1))+$N$2</f>
        <v>22881</v>
      </c>
      <c r="K1497" s="41" cm="1">
        <f t="array" ref="K1497">INDEX(Archetypes!$J$8:$J$16,$G1497)</f>
        <v>3.2349999999999999</v>
      </c>
      <c r="L1497" s="24" cm="1">
        <f t="array" ref="L1497">INDEX(Archetypes!$I$8:$I$16,$G1497)</f>
        <v>81.644444444444446</v>
      </c>
      <c r="M1497" s="41">
        <f t="shared" si="369"/>
        <v>41.731000000000002</v>
      </c>
      <c r="N1497" s="84">
        <f t="shared" si="343"/>
        <v>0.51113091997822535</v>
      </c>
      <c r="O1497" s="41">
        <f t="shared" si="344"/>
        <v>41.731000000000002</v>
      </c>
      <c r="P1497" s="64">
        <f t="shared" si="337"/>
        <v>5.9615714285714292</v>
      </c>
      <c r="Q1497" s="80">
        <f t="shared" si="370"/>
        <v>5.9615714285714292</v>
      </c>
      <c r="R1497" s="80">
        <f t="shared" si="371"/>
        <v>0</v>
      </c>
      <c r="S1497" s="64">
        <f t="shared" si="372"/>
        <v>41.731000000000002</v>
      </c>
      <c r="T1497" s="64">
        <f t="shared" si="345"/>
        <v>0</v>
      </c>
      <c r="U1497" s="64">
        <f t="shared" si="373"/>
        <v>0</v>
      </c>
      <c r="V1497" s="80">
        <f t="shared" si="374"/>
        <v>1</v>
      </c>
      <c r="W1497" s="80">
        <f t="shared" si="375"/>
        <v>0</v>
      </c>
      <c r="X1497" s="80">
        <f t="shared" si="376"/>
        <v>0</v>
      </c>
      <c r="Y1497" s="4">
        <f t="shared" si="346"/>
        <v>13.01</v>
      </c>
      <c r="Z1497" s="4">
        <f t="shared" si="347"/>
        <v>4.0216383307573418</v>
      </c>
      <c r="AA1497" s="64">
        <f t="shared" si="377"/>
        <v>5409.5829999999996</v>
      </c>
      <c r="AB1497" s="81">
        <f t="shared" si="378"/>
        <v>703.78674829999989</v>
      </c>
      <c r="AC1497">
        <f t="shared" si="379"/>
        <v>0.99999994257143221</v>
      </c>
      <c r="AD1497" s="49">
        <f t="shared" si="348"/>
        <v>2815.1469931999995</v>
      </c>
      <c r="AE1497" s="3">
        <f t="shared" si="349"/>
        <v>70000</v>
      </c>
      <c r="AF1497" s="3">
        <f t="shared" si="350"/>
        <v>100000</v>
      </c>
      <c r="AG1497" s="2">
        <f t="shared" si="351"/>
        <v>0</v>
      </c>
      <c r="AH1497" s="49">
        <f t="shared" si="352"/>
        <v>0</v>
      </c>
      <c r="AI1497" s="49">
        <f t="shared" si="353"/>
        <v>4445.0926620951841</v>
      </c>
      <c r="AJ1497" s="27" cm="1">
        <f t="array" ref="AJ1497">INDEX(Archetypes!Q$8:Q$16,$G1497)</f>
        <v>1022</v>
      </c>
      <c r="AK1497" s="27" cm="1">
        <f t="array" ref="AK1497">INDEX(Archetypes!R$8:R$16,$G1497)</f>
        <v>1039</v>
      </c>
      <c r="AL1497" s="27" cm="1">
        <f t="array" ref="AL1497">INDEX(Archetypes!S$8:S$16,$G1497)</f>
        <v>1139</v>
      </c>
      <c r="AM1497" s="5">
        <f t="shared" si="380"/>
        <v>1039</v>
      </c>
      <c r="AN1497" s="5">
        <f t="shared" si="354"/>
        <v>4156</v>
      </c>
      <c r="AO1497" s="49">
        <f t="shared" si="355"/>
        <v>34297.239655295183</v>
      </c>
      <c r="AP1497" s="61" cm="1">
        <f t="array" ref="AP1497">INDEX(Archetypes!$K$8:$N$16,$G1497,$I$2+1+2*$H$2)</f>
        <v>17505</v>
      </c>
      <c r="AQ1497" s="41" cm="1">
        <f t="array" ref="AQ1497">INDEX(Archetypes!$O$8:$P$16,$G1497,$AB$2)</f>
        <v>50</v>
      </c>
      <c r="AR1497" s="4">
        <f t="shared" si="356"/>
        <v>12.348800000000001</v>
      </c>
      <c r="AS1497" s="5">
        <f t="shared" si="357"/>
        <v>2161.04</v>
      </c>
      <c r="AT1497" s="8">
        <f t="shared" si="358"/>
        <v>1589</v>
      </c>
      <c r="AU1497">
        <f t="shared" si="359"/>
        <v>1</v>
      </c>
      <c r="AV1497" s="49">
        <f t="shared" si="360"/>
        <v>8644.16</v>
      </c>
      <c r="AW1497" s="49">
        <f t="shared" si="361"/>
        <v>0</v>
      </c>
      <c r="AX1497" s="61">
        <f t="shared" si="362"/>
        <v>3400.6969559886452</v>
      </c>
      <c r="AY1497" s="27" cm="1">
        <f t="array" ref="AY1497">INDEX(Archetypes!T$8:T$16,$G1497)</f>
        <v>1012</v>
      </c>
      <c r="AZ1497" s="27" cm="1">
        <f t="array" ref="AZ1497">INDEX(Archetypes!U$8:U$16,$G1497)</f>
        <v>1497</v>
      </c>
      <c r="BA1497" s="27" cm="1">
        <f t="array" ref="BA1497">INDEX(Archetypes!V$8:V$16,$G1497)</f>
        <v>1668</v>
      </c>
      <c r="BB1497" s="5">
        <f t="shared" si="381"/>
        <v>1497</v>
      </c>
      <c r="BC1497" s="5">
        <f t="shared" si="363"/>
        <v>5988</v>
      </c>
      <c r="BD1497" s="60">
        <f t="shared" si="364"/>
        <v>35537.856955988645</v>
      </c>
      <c r="BE1497" s="28">
        <f t="shared" si="365"/>
        <v>1240.6173006934623</v>
      </c>
      <c r="BF1497" s="75">
        <f t="shared" si="366"/>
        <v>4.4343433767600002</v>
      </c>
      <c r="BG1497" s="75">
        <f t="shared" si="367"/>
        <v>14.87304</v>
      </c>
      <c r="BH1497" s="11">
        <f t="shared" si="338"/>
        <v>29084.032390837645</v>
      </c>
      <c r="BI1497" s="95">
        <f t="shared" si="339"/>
        <v>6</v>
      </c>
      <c r="BJ1497" t="b">
        <f t="shared" si="340"/>
        <v>0</v>
      </c>
      <c r="BK1497" s="43">
        <v>-5049.1223970259744</v>
      </c>
      <c r="BL1497" s="37">
        <f t="shared" si="368"/>
        <v>6289.7396977194367</v>
      </c>
    </row>
    <row r="1498" spans="1:64" x14ac:dyDescent="0.35">
      <c r="A1498" s="3">
        <v>17500</v>
      </c>
      <c r="D1498" s="6">
        <v>135</v>
      </c>
      <c r="E1498" s="6"/>
      <c r="F1498" s="6">
        <f t="shared" si="341"/>
        <v>225</v>
      </c>
      <c r="G1498" s="7">
        <v>8</v>
      </c>
      <c r="H1498" s="79" cm="1">
        <f t="array" ref="H1498">INDEX(Archetypes!$F$8:$F$16,$G1498)</f>
        <v>285.8</v>
      </c>
      <c r="I1498" s="7">
        <f t="shared" si="342"/>
        <v>1</v>
      </c>
      <c r="J1498" s="27" cm="1">
        <f t="array" ref="J1498">INDEX(Archetypes!$G$8:$H$16,$G1498,($H$2+1))+$N$2</f>
        <v>26124</v>
      </c>
      <c r="K1498" s="41" cm="1">
        <f t="array" ref="K1498">INDEX(Archetypes!$J$8:$J$16,$G1498)</f>
        <v>3.2210000000000001</v>
      </c>
      <c r="L1498" s="24" cm="1">
        <f t="array" ref="L1498">INDEX(Archetypes!$I$8:$I$16,$G1498)</f>
        <v>90.076000000000008</v>
      </c>
      <c r="M1498" s="41">
        <f t="shared" si="369"/>
        <v>41.911999999999999</v>
      </c>
      <c r="N1498" s="84">
        <f t="shared" si="343"/>
        <v>0.46529597229006614</v>
      </c>
      <c r="O1498" s="41">
        <f t="shared" si="344"/>
        <v>41.911999999999999</v>
      </c>
      <c r="P1498" s="64">
        <f t="shared" ref="P1498:P1561" si="382">E$2*MIN(O1498/O$2,Q$2)</f>
        <v>5.9874285714285715</v>
      </c>
      <c r="Q1498" s="80">
        <f t="shared" si="370"/>
        <v>5.9874285714285715</v>
      </c>
      <c r="R1498" s="80">
        <f t="shared" si="371"/>
        <v>0</v>
      </c>
      <c r="S1498" s="64">
        <f t="shared" si="372"/>
        <v>41.911999999999999</v>
      </c>
      <c r="T1498" s="64">
        <f t="shared" si="345"/>
        <v>0</v>
      </c>
      <c r="U1498" s="64">
        <f t="shared" si="373"/>
        <v>0</v>
      </c>
      <c r="V1498" s="80">
        <f t="shared" si="374"/>
        <v>1</v>
      </c>
      <c r="W1498" s="80">
        <f t="shared" si="375"/>
        <v>0</v>
      </c>
      <c r="X1498" s="80">
        <f t="shared" si="376"/>
        <v>0</v>
      </c>
      <c r="Y1498" s="4">
        <f t="shared" si="346"/>
        <v>13.01</v>
      </c>
      <c r="Z1498" s="4">
        <f t="shared" si="347"/>
        <v>4.0391182862465067</v>
      </c>
      <c r="AA1498" s="64">
        <f t="shared" si="377"/>
        <v>5433.0950000000003</v>
      </c>
      <c r="AB1498" s="81">
        <f t="shared" si="378"/>
        <v>706.84565950000001</v>
      </c>
      <c r="AC1498">
        <f t="shared" si="379"/>
        <v>1.0000000574285746</v>
      </c>
      <c r="AD1498" s="49">
        <f t="shared" si="348"/>
        <v>2827.382638</v>
      </c>
      <c r="AE1498" s="3">
        <f t="shared" si="349"/>
        <v>70000</v>
      </c>
      <c r="AF1498" s="3">
        <f t="shared" si="350"/>
        <v>100000</v>
      </c>
      <c r="AG1498" s="2">
        <f t="shared" si="351"/>
        <v>0</v>
      </c>
      <c r="AH1498" s="49">
        <f t="shared" si="352"/>
        <v>0</v>
      </c>
      <c r="AI1498" s="49">
        <f t="shared" si="353"/>
        <v>5075.110384361461</v>
      </c>
      <c r="AJ1498" s="27" cm="1">
        <f t="array" ref="AJ1498">INDEX(Archetypes!Q$8:Q$16,$G1498)</f>
        <v>1022</v>
      </c>
      <c r="AK1498" s="27" cm="1">
        <f t="array" ref="AK1498">INDEX(Archetypes!R$8:R$16,$G1498)</f>
        <v>1039</v>
      </c>
      <c r="AL1498" s="27" cm="1">
        <f t="array" ref="AL1498">INDEX(Archetypes!S$8:S$16,$G1498)</f>
        <v>1139</v>
      </c>
      <c r="AM1498" s="5">
        <f t="shared" si="380"/>
        <v>1039</v>
      </c>
      <c r="AN1498" s="5">
        <f t="shared" si="354"/>
        <v>4156</v>
      </c>
      <c r="AO1498" s="49">
        <f t="shared" si="355"/>
        <v>38182.493022361457</v>
      </c>
      <c r="AP1498" s="61" cm="1">
        <f t="array" ref="AP1498">INDEX(Archetypes!$K$8:$N$16,$G1498,$I$2+1+2*$H$2)</f>
        <v>20099</v>
      </c>
      <c r="AQ1498" s="41" cm="1">
        <f t="array" ref="AQ1498">INDEX(Archetypes!$O$8:$P$16,$G1498,$AB$2)</f>
        <v>50</v>
      </c>
      <c r="AR1498" s="4">
        <f t="shared" si="356"/>
        <v>12.348800000000001</v>
      </c>
      <c r="AS1498" s="5">
        <f t="shared" si="357"/>
        <v>2161.04</v>
      </c>
      <c r="AT1498" s="8">
        <f t="shared" si="358"/>
        <v>1589</v>
      </c>
      <c r="AU1498">
        <f t="shared" si="359"/>
        <v>1</v>
      </c>
      <c r="AV1498" s="49">
        <f t="shared" si="360"/>
        <v>8644.16</v>
      </c>
      <c r="AW1498" s="49">
        <f t="shared" si="361"/>
        <v>0</v>
      </c>
      <c r="AX1498" s="61">
        <f t="shared" si="362"/>
        <v>3904.6334257878193</v>
      </c>
      <c r="AY1498" s="27" cm="1">
        <f t="array" ref="AY1498">INDEX(Archetypes!T$8:T$16,$G1498)</f>
        <v>1012</v>
      </c>
      <c r="AZ1498" s="27" cm="1">
        <f t="array" ref="AZ1498">INDEX(Archetypes!U$8:U$16,$G1498)</f>
        <v>1497</v>
      </c>
      <c r="BA1498" s="27" cm="1">
        <f t="array" ref="BA1498">INDEX(Archetypes!V$8:V$16,$G1498)</f>
        <v>1668</v>
      </c>
      <c r="BB1498" s="5">
        <f t="shared" si="381"/>
        <v>1497</v>
      </c>
      <c r="BC1498" s="5">
        <f t="shared" si="363"/>
        <v>5988</v>
      </c>
      <c r="BD1498" s="60">
        <f t="shared" si="364"/>
        <v>38635.793425787822</v>
      </c>
      <c r="BE1498" s="28">
        <f t="shared" si="365"/>
        <v>453.30040342636494</v>
      </c>
      <c r="BF1498" s="75">
        <f t="shared" si="366"/>
        <v>4.4536166334000002</v>
      </c>
      <c r="BG1498" s="75">
        <f t="shared" si="367"/>
        <v>14.87304</v>
      </c>
      <c r="BH1498" s="11">
        <f t="shared" si="338"/>
        <v>29084.032390837645</v>
      </c>
      <c r="BI1498" s="95">
        <f t="shared" si="339"/>
        <v>6</v>
      </c>
      <c r="BJ1498" t="b">
        <f t="shared" si="340"/>
        <v>0</v>
      </c>
      <c r="BK1498" s="43">
        <v>-7889.9066616652708</v>
      </c>
      <c r="BL1498" s="37">
        <f t="shared" si="368"/>
        <v>8343.2070650916357</v>
      </c>
    </row>
    <row r="1499" spans="1:64" x14ac:dyDescent="0.35">
      <c r="A1499" s="3">
        <v>17500</v>
      </c>
      <c r="D1499" s="6">
        <v>135</v>
      </c>
      <c r="E1499" s="6"/>
      <c r="F1499" s="6">
        <f t="shared" si="341"/>
        <v>225</v>
      </c>
      <c r="G1499" s="7">
        <v>9</v>
      </c>
      <c r="H1499" s="79" cm="1">
        <f t="array" ref="H1499">INDEX(Archetypes!$F$8:$F$16,$G1499)</f>
        <v>312.60000000000002</v>
      </c>
      <c r="I1499" s="7">
        <f t="shared" si="342"/>
        <v>1</v>
      </c>
      <c r="J1499" s="27" cm="1">
        <f t="array" ref="J1499">INDEX(Archetypes!$G$8:$H$16,$G1499,($H$2+1))+$N$2</f>
        <v>27151</v>
      </c>
      <c r="K1499" s="41" cm="1">
        <f t="array" ref="K1499">INDEX(Archetypes!$J$8:$J$16,$G1499)</f>
        <v>3.1960000000000002</v>
      </c>
      <c r="L1499" s="24" cm="1">
        <f t="array" ref="L1499">INDEX(Archetypes!$I$8:$I$16,$G1499)</f>
        <v>98.868750000000006</v>
      </c>
      <c r="M1499" s="41">
        <f t="shared" si="369"/>
        <v>42.24</v>
      </c>
      <c r="N1499" s="84">
        <f t="shared" si="343"/>
        <v>0.42723307415133699</v>
      </c>
      <c r="O1499" s="41">
        <f t="shared" si="344"/>
        <v>42.24</v>
      </c>
      <c r="P1499" s="64">
        <f t="shared" si="382"/>
        <v>6.0342857142857147</v>
      </c>
      <c r="Q1499" s="80">
        <f t="shared" si="370"/>
        <v>6.0342857142857147</v>
      </c>
      <c r="R1499" s="80">
        <f t="shared" si="371"/>
        <v>0</v>
      </c>
      <c r="S1499" s="64">
        <f t="shared" si="372"/>
        <v>42.24</v>
      </c>
      <c r="T1499" s="64">
        <f t="shared" si="345"/>
        <v>0</v>
      </c>
      <c r="U1499" s="64">
        <f t="shared" si="373"/>
        <v>0</v>
      </c>
      <c r="V1499" s="80">
        <f t="shared" si="374"/>
        <v>1</v>
      </c>
      <c r="W1499" s="80">
        <f t="shared" si="375"/>
        <v>0</v>
      </c>
      <c r="X1499" s="80">
        <f t="shared" si="376"/>
        <v>0</v>
      </c>
      <c r="Y1499" s="4">
        <f t="shared" si="346"/>
        <v>13.01</v>
      </c>
      <c r="Z1499" s="4">
        <f t="shared" si="347"/>
        <v>4.0707133917396741</v>
      </c>
      <c r="AA1499" s="64">
        <f t="shared" si="377"/>
        <v>5475.5940000000001</v>
      </c>
      <c r="AB1499" s="81">
        <f t="shared" si="378"/>
        <v>712.37477939999997</v>
      </c>
      <c r="AC1499">
        <f t="shared" si="379"/>
        <v>1.0000000900571508</v>
      </c>
      <c r="AD1499" s="49">
        <f t="shared" si="348"/>
        <v>2849.4991175999999</v>
      </c>
      <c r="AE1499" s="3">
        <f t="shared" si="349"/>
        <v>70000</v>
      </c>
      <c r="AF1499" s="3">
        <f t="shared" si="350"/>
        <v>100000</v>
      </c>
      <c r="AG1499" s="2">
        <f t="shared" si="351"/>
        <v>0</v>
      </c>
      <c r="AH1499" s="49">
        <f t="shared" si="352"/>
        <v>0</v>
      </c>
      <c r="AI1499" s="49">
        <f t="shared" si="353"/>
        <v>5274.6257099141794</v>
      </c>
      <c r="AJ1499" s="27" cm="1">
        <f t="array" ref="AJ1499">INDEX(Archetypes!Q$8:Q$16,$G1499)</f>
        <v>1022</v>
      </c>
      <c r="AK1499" s="27" cm="1">
        <f t="array" ref="AK1499">INDEX(Archetypes!R$8:R$16,$G1499)</f>
        <v>1039</v>
      </c>
      <c r="AL1499" s="27" cm="1">
        <f t="array" ref="AL1499">INDEX(Archetypes!S$8:S$16,$G1499)</f>
        <v>1139</v>
      </c>
      <c r="AM1499" s="5">
        <f t="shared" si="380"/>
        <v>1039</v>
      </c>
      <c r="AN1499" s="5">
        <f t="shared" si="354"/>
        <v>4156</v>
      </c>
      <c r="AO1499" s="49">
        <f t="shared" si="355"/>
        <v>39431.124827514177</v>
      </c>
      <c r="AP1499" s="61" cm="1">
        <f t="array" ref="AP1499">INDEX(Archetypes!$K$8:$N$16,$G1499,$I$2+1+2*$H$2)</f>
        <v>20920</v>
      </c>
      <c r="AQ1499" s="41" cm="1">
        <f t="array" ref="AQ1499">INDEX(Archetypes!$O$8:$P$16,$G1499,$AB$2)</f>
        <v>50</v>
      </c>
      <c r="AR1499" s="4">
        <f t="shared" si="356"/>
        <v>12.348800000000001</v>
      </c>
      <c r="AS1499" s="5">
        <f t="shared" si="357"/>
        <v>2161.04</v>
      </c>
      <c r="AT1499" s="8">
        <f t="shared" si="358"/>
        <v>1589</v>
      </c>
      <c r="AU1499">
        <f t="shared" si="359"/>
        <v>1</v>
      </c>
      <c r="AV1499" s="49">
        <f t="shared" si="360"/>
        <v>8644.16</v>
      </c>
      <c r="AW1499" s="49">
        <f t="shared" si="361"/>
        <v>0</v>
      </c>
      <c r="AX1499" s="61">
        <f t="shared" si="362"/>
        <v>4064.1291242092234</v>
      </c>
      <c r="AY1499" s="27" cm="1">
        <f t="array" ref="AY1499">INDEX(Archetypes!T$8:T$16,$G1499)</f>
        <v>1012</v>
      </c>
      <c r="AZ1499" s="27" cm="1">
        <f t="array" ref="AZ1499">INDEX(Archetypes!U$8:U$16,$G1499)</f>
        <v>1497</v>
      </c>
      <c r="BA1499" s="27" cm="1">
        <f t="array" ref="BA1499">INDEX(Archetypes!V$8:V$16,$G1499)</f>
        <v>1668</v>
      </c>
      <c r="BB1499" s="5">
        <f t="shared" si="381"/>
        <v>1497</v>
      </c>
      <c r="BC1499" s="5">
        <f t="shared" si="363"/>
        <v>5988</v>
      </c>
      <c r="BD1499" s="60">
        <f t="shared" si="364"/>
        <v>39616.289124209223</v>
      </c>
      <c r="BE1499" s="28">
        <f t="shared" si="365"/>
        <v>185.16429669504578</v>
      </c>
      <c r="BF1499" s="75">
        <f t="shared" si="366"/>
        <v>4.4884539136800008</v>
      </c>
      <c r="BG1499" s="75">
        <f t="shared" si="367"/>
        <v>14.87304</v>
      </c>
      <c r="BH1499" s="11">
        <f t="shared" ref="BH1499:BH1562" si="383">_xlfn.MINIFS($AO$1236:$AO$1822,$A$1236:$A$1822,$A1499,$D$1236:$D$1822,$D1499)</f>
        <v>29084.032390837645</v>
      </c>
      <c r="BI1499" s="95">
        <f t="shared" ref="BI1499:BI1562" si="384">INDEX($G$1236:$G$1822,MATCH(BH1499,$AO$1236:$AO$1822,0))</f>
        <v>6</v>
      </c>
      <c r="BJ1499" t="b">
        <f t="shared" ref="BJ1499:BJ1562" si="385">BH1499=AO1499</f>
        <v>0</v>
      </c>
      <c r="BK1499" s="43">
        <v>-8826.0175901672046</v>
      </c>
      <c r="BL1499" s="37">
        <f t="shared" si="368"/>
        <v>9011.1818868622504</v>
      </c>
    </row>
    <row r="1500" spans="1:64" x14ac:dyDescent="0.35">
      <c r="A1500" s="3">
        <v>17500</v>
      </c>
      <c r="D1500" s="6">
        <v>150</v>
      </c>
      <c r="E1500" s="6"/>
      <c r="F1500" s="6">
        <f t="shared" si="341"/>
        <v>250</v>
      </c>
      <c r="G1500" s="7">
        <v>7</v>
      </c>
      <c r="H1500" s="79" cm="1">
        <f t="array" ref="H1500">INDEX(Archetypes!$F$8:$F$16,$G1500)</f>
        <v>262.60000000000002</v>
      </c>
      <c r="I1500" s="7">
        <f t="shared" si="342"/>
        <v>1</v>
      </c>
      <c r="J1500" s="27" cm="1">
        <f t="array" ref="J1500">INDEX(Archetypes!$G$8:$H$16,$G1500,($H$2+1))+$N$2</f>
        <v>22881</v>
      </c>
      <c r="K1500" s="41" cm="1">
        <f t="array" ref="K1500">INDEX(Archetypes!$J$8:$J$16,$G1500)</f>
        <v>3.2349999999999999</v>
      </c>
      <c r="L1500" s="24" cm="1">
        <f t="array" ref="L1500">INDEX(Archetypes!$I$8:$I$16,$G1500)</f>
        <v>81.644444444444446</v>
      </c>
      <c r="M1500" s="41">
        <f t="shared" si="369"/>
        <v>46.368000000000002</v>
      </c>
      <c r="N1500" s="84">
        <f t="shared" si="343"/>
        <v>0.56792596624931957</v>
      </c>
      <c r="O1500" s="41">
        <f t="shared" si="344"/>
        <v>46.368000000000002</v>
      </c>
      <c r="P1500" s="64">
        <f t="shared" si="382"/>
        <v>6.6240000000000006</v>
      </c>
      <c r="Q1500" s="80">
        <f t="shared" si="370"/>
        <v>6.6240000000000006</v>
      </c>
      <c r="R1500" s="80">
        <f t="shared" si="371"/>
        <v>0</v>
      </c>
      <c r="S1500" s="64">
        <f t="shared" si="372"/>
        <v>46.368000000000002</v>
      </c>
      <c r="T1500" s="64">
        <f t="shared" si="345"/>
        <v>0</v>
      </c>
      <c r="U1500" s="64">
        <f t="shared" si="373"/>
        <v>0</v>
      </c>
      <c r="V1500" s="80">
        <f t="shared" si="374"/>
        <v>1</v>
      </c>
      <c r="W1500" s="80">
        <f t="shared" si="375"/>
        <v>0</v>
      </c>
      <c r="X1500" s="80">
        <f t="shared" si="376"/>
        <v>0</v>
      </c>
      <c r="Y1500" s="4">
        <f t="shared" si="346"/>
        <v>13.01</v>
      </c>
      <c r="Z1500" s="4">
        <f t="shared" si="347"/>
        <v>4.0216383307573418</v>
      </c>
      <c r="AA1500" s="64">
        <f t="shared" si="377"/>
        <v>5409.5829999999996</v>
      </c>
      <c r="AB1500" s="81">
        <f t="shared" si="378"/>
        <v>703.78674829999989</v>
      </c>
      <c r="AC1500">
        <f t="shared" si="379"/>
        <v>0.99999994257143221</v>
      </c>
      <c r="AD1500" s="49">
        <f t="shared" si="348"/>
        <v>2815.1469931999995</v>
      </c>
      <c r="AE1500" s="3">
        <f t="shared" si="349"/>
        <v>70000</v>
      </c>
      <c r="AF1500" s="3">
        <f t="shared" si="350"/>
        <v>100000</v>
      </c>
      <c r="AG1500" s="2">
        <f t="shared" si="351"/>
        <v>0</v>
      </c>
      <c r="AH1500" s="49">
        <f t="shared" si="352"/>
        <v>0</v>
      </c>
      <c r="AI1500" s="49">
        <f t="shared" si="353"/>
        <v>4445.0926620951841</v>
      </c>
      <c r="AJ1500" s="27" cm="1">
        <f t="array" ref="AJ1500">INDEX(Archetypes!Q$8:Q$16,$G1500)</f>
        <v>1022</v>
      </c>
      <c r="AK1500" s="27" cm="1">
        <f t="array" ref="AK1500">INDEX(Archetypes!R$8:R$16,$G1500)</f>
        <v>1039</v>
      </c>
      <c r="AL1500" s="27" cm="1">
        <f t="array" ref="AL1500">INDEX(Archetypes!S$8:S$16,$G1500)</f>
        <v>1139</v>
      </c>
      <c r="AM1500" s="5">
        <f t="shared" si="380"/>
        <v>1039</v>
      </c>
      <c r="AN1500" s="5">
        <f t="shared" si="354"/>
        <v>4156</v>
      </c>
      <c r="AO1500" s="49">
        <f t="shared" si="355"/>
        <v>34297.239655295183</v>
      </c>
      <c r="AP1500" s="61" cm="1">
        <f t="array" ref="AP1500">INDEX(Archetypes!$K$8:$N$16,$G1500,$I$2+1+2*$H$2)</f>
        <v>17505</v>
      </c>
      <c r="AQ1500" s="41" cm="1">
        <f t="array" ref="AQ1500">INDEX(Archetypes!$O$8:$P$16,$G1500,$AB$2)</f>
        <v>50</v>
      </c>
      <c r="AR1500" s="4">
        <f t="shared" si="356"/>
        <v>12.348800000000001</v>
      </c>
      <c r="AS1500" s="5">
        <f t="shared" si="357"/>
        <v>2161.04</v>
      </c>
      <c r="AT1500" s="8">
        <f t="shared" si="358"/>
        <v>1589</v>
      </c>
      <c r="AU1500">
        <f t="shared" si="359"/>
        <v>1</v>
      </c>
      <c r="AV1500" s="49">
        <f t="shared" si="360"/>
        <v>8644.16</v>
      </c>
      <c r="AW1500" s="49">
        <f t="shared" si="361"/>
        <v>0</v>
      </c>
      <c r="AX1500" s="61">
        <f t="shared" si="362"/>
        <v>3400.6969559886452</v>
      </c>
      <c r="AY1500" s="27" cm="1">
        <f t="array" ref="AY1500">INDEX(Archetypes!T$8:T$16,$G1500)</f>
        <v>1012</v>
      </c>
      <c r="AZ1500" s="27" cm="1">
        <f t="array" ref="AZ1500">INDEX(Archetypes!U$8:U$16,$G1500)</f>
        <v>1497</v>
      </c>
      <c r="BA1500" s="27" cm="1">
        <f t="array" ref="BA1500">INDEX(Archetypes!V$8:V$16,$G1500)</f>
        <v>1668</v>
      </c>
      <c r="BB1500" s="5">
        <f t="shared" si="381"/>
        <v>1497</v>
      </c>
      <c r="BC1500" s="5">
        <f t="shared" si="363"/>
        <v>5988</v>
      </c>
      <c r="BD1500" s="60">
        <f t="shared" si="364"/>
        <v>35537.856955988645</v>
      </c>
      <c r="BE1500" s="28">
        <f t="shared" si="365"/>
        <v>1240.6173006934623</v>
      </c>
      <c r="BF1500" s="75">
        <f t="shared" si="366"/>
        <v>4.4343433767600002</v>
      </c>
      <c r="BG1500" s="75">
        <f t="shared" si="367"/>
        <v>14.87304</v>
      </c>
      <c r="BH1500" s="11">
        <f t="shared" si="383"/>
        <v>34297.239655295183</v>
      </c>
      <c r="BI1500" s="95">
        <f t="shared" si="384"/>
        <v>7</v>
      </c>
      <c r="BJ1500" t="b">
        <f t="shared" si="385"/>
        <v>1</v>
      </c>
      <c r="BK1500" s="43">
        <v>-5049.1223970259744</v>
      </c>
      <c r="BL1500" s="37">
        <f t="shared" si="368"/>
        <v>6289.7396977194367</v>
      </c>
    </row>
    <row r="1501" spans="1:64" x14ac:dyDescent="0.35">
      <c r="A1501" s="3">
        <v>17500</v>
      </c>
      <c r="D1501" s="6">
        <v>150</v>
      </c>
      <c r="E1501" s="6"/>
      <c r="F1501" s="6">
        <f t="shared" si="341"/>
        <v>250</v>
      </c>
      <c r="G1501" s="7">
        <v>8</v>
      </c>
      <c r="H1501" s="79" cm="1">
        <f t="array" ref="H1501">INDEX(Archetypes!$F$8:$F$16,$G1501)</f>
        <v>285.8</v>
      </c>
      <c r="I1501" s="7">
        <f t="shared" si="342"/>
        <v>1</v>
      </c>
      <c r="J1501" s="27" cm="1">
        <f t="array" ref="J1501">INDEX(Archetypes!$G$8:$H$16,$G1501,($H$2+1))+$N$2</f>
        <v>26124</v>
      </c>
      <c r="K1501" s="41" cm="1">
        <f t="array" ref="K1501">INDEX(Archetypes!$J$8:$J$16,$G1501)</f>
        <v>3.2210000000000001</v>
      </c>
      <c r="L1501" s="24" cm="1">
        <f t="array" ref="L1501">INDEX(Archetypes!$I$8:$I$16,$G1501)</f>
        <v>90.076000000000008</v>
      </c>
      <c r="M1501" s="41">
        <f t="shared" si="369"/>
        <v>46.569000000000003</v>
      </c>
      <c r="N1501" s="84">
        <f t="shared" si="343"/>
        <v>0.51699675829299696</v>
      </c>
      <c r="O1501" s="41">
        <f t="shared" si="344"/>
        <v>46.569000000000003</v>
      </c>
      <c r="P1501" s="64">
        <f t="shared" si="382"/>
        <v>6.6527142857142865</v>
      </c>
      <c r="Q1501" s="80">
        <f t="shared" si="370"/>
        <v>6.6527142857142865</v>
      </c>
      <c r="R1501" s="80">
        <f t="shared" si="371"/>
        <v>0</v>
      </c>
      <c r="S1501" s="64">
        <f t="shared" si="372"/>
        <v>46.569000000000003</v>
      </c>
      <c r="T1501" s="64">
        <f t="shared" si="345"/>
        <v>0</v>
      </c>
      <c r="U1501" s="64">
        <f t="shared" si="373"/>
        <v>0</v>
      </c>
      <c r="V1501" s="80">
        <f t="shared" si="374"/>
        <v>1</v>
      </c>
      <c r="W1501" s="80">
        <f t="shared" si="375"/>
        <v>0</v>
      </c>
      <c r="X1501" s="80">
        <f t="shared" si="376"/>
        <v>0</v>
      </c>
      <c r="Y1501" s="4">
        <f t="shared" si="346"/>
        <v>13.01</v>
      </c>
      <c r="Z1501" s="4">
        <f t="shared" si="347"/>
        <v>4.0391182862465067</v>
      </c>
      <c r="AA1501" s="64">
        <f t="shared" si="377"/>
        <v>5433.0950000000003</v>
      </c>
      <c r="AB1501" s="81">
        <f t="shared" si="378"/>
        <v>706.84565950000001</v>
      </c>
      <c r="AC1501">
        <f t="shared" si="379"/>
        <v>1.0000000574285746</v>
      </c>
      <c r="AD1501" s="49">
        <f t="shared" si="348"/>
        <v>2827.382638</v>
      </c>
      <c r="AE1501" s="3">
        <f t="shared" si="349"/>
        <v>70000</v>
      </c>
      <c r="AF1501" s="3">
        <f t="shared" si="350"/>
        <v>100000</v>
      </c>
      <c r="AG1501" s="2">
        <f t="shared" si="351"/>
        <v>0</v>
      </c>
      <c r="AH1501" s="49">
        <f t="shared" si="352"/>
        <v>0</v>
      </c>
      <c r="AI1501" s="49">
        <f t="shared" si="353"/>
        <v>5075.110384361461</v>
      </c>
      <c r="AJ1501" s="27" cm="1">
        <f t="array" ref="AJ1501">INDEX(Archetypes!Q$8:Q$16,$G1501)</f>
        <v>1022</v>
      </c>
      <c r="AK1501" s="27" cm="1">
        <f t="array" ref="AK1501">INDEX(Archetypes!R$8:R$16,$G1501)</f>
        <v>1039</v>
      </c>
      <c r="AL1501" s="27" cm="1">
        <f t="array" ref="AL1501">INDEX(Archetypes!S$8:S$16,$G1501)</f>
        <v>1139</v>
      </c>
      <c r="AM1501" s="5">
        <f t="shared" si="380"/>
        <v>1039</v>
      </c>
      <c r="AN1501" s="5">
        <f t="shared" si="354"/>
        <v>4156</v>
      </c>
      <c r="AO1501" s="49">
        <f t="shared" si="355"/>
        <v>38182.493022361457</v>
      </c>
      <c r="AP1501" s="61" cm="1">
        <f t="array" ref="AP1501">INDEX(Archetypes!$K$8:$N$16,$G1501,$I$2+1+2*$H$2)</f>
        <v>20099</v>
      </c>
      <c r="AQ1501" s="41" cm="1">
        <f t="array" ref="AQ1501">INDEX(Archetypes!$O$8:$P$16,$G1501,$AB$2)</f>
        <v>50</v>
      </c>
      <c r="AR1501" s="4">
        <f t="shared" si="356"/>
        <v>12.348800000000001</v>
      </c>
      <c r="AS1501" s="5">
        <f t="shared" si="357"/>
        <v>2161.04</v>
      </c>
      <c r="AT1501" s="8">
        <f t="shared" si="358"/>
        <v>1589</v>
      </c>
      <c r="AU1501">
        <f t="shared" si="359"/>
        <v>1</v>
      </c>
      <c r="AV1501" s="49">
        <f t="shared" si="360"/>
        <v>8644.16</v>
      </c>
      <c r="AW1501" s="49">
        <f t="shared" si="361"/>
        <v>0</v>
      </c>
      <c r="AX1501" s="61">
        <f t="shared" si="362"/>
        <v>3904.6334257878193</v>
      </c>
      <c r="AY1501" s="27" cm="1">
        <f t="array" ref="AY1501">INDEX(Archetypes!T$8:T$16,$G1501)</f>
        <v>1012</v>
      </c>
      <c r="AZ1501" s="27" cm="1">
        <f t="array" ref="AZ1501">INDEX(Archetypes!U$8:U$16,$G1501)</f>
        <v>1497</v>
      </c>
      <c r="BA1501" s="27" cm="1">
        <f t="array" ref="BA1501">INDEX(Archetypes!V$8:V$16,$G1501)</f>
        <v>1668</v>
      </c>
      <c r="BB1501" s="5">
        <f t="shared" si="381"/>
        <v>1497</v>
      </c>
      <c r="BC1501" s="5">
        <f t="shared" si="363"/>
        <v>5988</v>
      </c>
      <c r="BD1501" s="60">
        <f t="shared" si="364"/>
        <v>38635.793425787822</v>
      </c>
      <c r="BE1501" s="28">
        <f t="shared" si="365"/>
        <v>453.30040342636494</v>
      </c>
      <c r="BF1501" s="75">
        <f t="shared" si="366"/>
        <v>4.4536166334000002</v>
      </c>
      <c r="BG1501" s="75">
        <f t="shared" si="367"/>
        <v>14.87304</v>
      </c>
      <c r="BH1501" s="11">
        <f t="shared" si="383"/>
        <v>34297.239655295183</v>
      </c>
      <c r="BI1501" s="95">
        <f t="shared" si="384"/>
        <v>7</v>
      </c>
      <c r="BJ1501" t="b">
        <f t="shared" si="385"/>
        <v>0</v>
      </c>
      <c r="BK1501" s="43">
        <v>-7889.9066616652708</v>
      </c>
      <c r="BL1501" s="37">
        <f t="shared" si="368"/>
        <v>8343.2070650916357</v>
      </c>
    </row>
    <row r="1502" spans="1:64" x14ac:dyDescent="0.35">
      <c r="A1502" s="3">
        <v>17500</v>
      </c>
      <c r="D1502" s="6">
        <v>150</v>
      </c>
      <c r="E1502" s="6"/>
      <c r="F1502" s="6">
        <f t="shared" si="341"/>
        <v>250</v>
      </c>
      <c r="G1502" s="7">
        <v>9</v>
      </c>
      <c r="H1502" s="79" cm="1">
        <f t="array" ref="H1502">INDEX(Archetypes!$F$8:$F$16,$G1502)</f>
        <v>312.60000000000002</v>
      </c>
      <c r="I1502" s="7">
        <f t="shared" si="342"/>
        <v>1</v>
      </c>
      <c r="J1502" s="27" cm="1">
        <f t="array" ref="J1502">INDEX(Archetypes!$G$8:$H$16,$G1502,($H$2+1))+$N$2</f>
        <v>27151</v>
      </c>
      <c r="K1502" s="41" cm="1">
        <f t="array" ref="K1502">INDEX(Archetypes!$J$8:$J$16,$G1502)</f>
        <v>3.1960000000000002</v>
      </c>
      <c r="L1502" s="24" cm="1">
        <f t="array" ref="L1502">INDEX(Archetypes!$I$8:$I$16,$G1502)</f>
        <v>98.868750000000006</v>
      </c>
      <c r="M1502" s="41">
        <f t="shared" si="369"/>
        <v>46.933999999999997</v>
      </c>
      <c r="N1502" s="84">
        <f t="shared" si="343"/>
        <v>0.47471015866995381</v>
      </c>
      <c r="O1502" s="41">
        <f t="shared" si="344"/>
        <v>46.933999999999997</v>
      </c>
      <c r="P1502" s="64">
        <f t="shared" si="382"/>
        <v>6.7048571428571426</v>
      </c>
      <c r="Q1502" s="80">
        <f t="shared" si="370"/>
        <v>6.7048571428571426</v>
      </c>
      <c r="R1502" s="80">
        <f t="shared" si="371"/>
        <v>0</v>
      </c>
      <c r="S1502" s="64">
        <f t="shared" si="372"/>
        <v>46.933999999999997</v>
      </c>
      <c r="T1502" s="64">
        <f t="shared" si="345"/>
        <v>0</v>
      </c>
      <c r="U1502" s="64">
        <f t="shared" si="373"/>
        <v>0</v>
      </c>
      <c r="V1502" s="80">
        <f t="shared" si="374"/>
        <v>1</v>
      </c>
      <c r="W1502" s="80">
        <f t="shared" si="375"/>
        <v>0</v>
      </c>
      <c r="X1502" s="80">
        <f t="shared" si="376"/>
        <v>0</v>
      </c>
      <c r="Y1502" s="4">
        <f t="shared" si="346"/>
        <v>13.01</v>
      </c>
      <c r="Z1502" s="4">
        <f t="shared" si="347"/>
        <v>4.0707133917396741</v>
      </c>
      <c r="AA1502" s="64">
        <f t="shared" si="377"/>
        <v>5475.5940000000001</v>
      </c>
      <c r="AB1502" s="81">
        <f t="shared" si="378"/>
        <v>712.37477939999997</v>
      </c>
      <c r="AC1502">
        <f t="shared" si="379"/>
        <v>1.0000000900571508</v>
      </c>
      <c r="AD1502" s="49">
        <f t="shared" si="348"/>
        <v>2849.4991175999999</v>
      </c>
      <c r="AE1502" s="3">
        <f t="shared" si="349"/>
        <v>70000</v>
      </c>
      <c r="AF1502" s="3">
        <f t="shared" si="350"/>
        <v>100000</v>
      </c>
      <c r="AG1502" s="2">
        <f t="shared" si="351"/>
        <v>0</v>
      </c>
      <c r="AH1502" s="49">
        <f t="shared" si="352"/>
        <v>0</v>
      </c>
      <c r="AI1502" s="49">
        <f t="shared" si="353"/>
        <v>5274.6257099141794</v>
      </c>
      <c r="AJ1502" s="27" cm="1">
        <f t="array" ref="AJ1502">INDEX(Archetypes!Q$8:Q$16,$G1502)</f>
        <v>1022</v>
      </c>
      <c r="AK1502" s="27" cm="1">
        <f t="array" ref="AK1502">INDEX(Archetypes!R$8:R$16,$G1502)</f>
        <v>1039</v>
      </c>
      <c r="AL1502" s="27" cm="1">
        <f t="array" ref="AL1502">INDEX(Archetypes!S$8:S$16,$G1502)</f>
        <v>1139</v>
      </c>
      <c r="AM1502" s="5">
        <f t="shared" si="380"/>
        <v>1039</v>
      </c>
      <c r="AN1502" s="5">
        <f t="shared" si="354"/>
        <v>4156</v>
      </c>
      <c r="AO1502" s="49">
        <f t="shared" si="355"/>
        <v>39431.124827514177</v>
      </c>
      <c r="AP1502" s="61" cm="1">
        <f t="array" ref="AP1502">INDEX(Archetypes!$K$8:$N$16,$G1502,$I$2+1+2*$H$2)</f>
        <v>20920</v>
      </c>
      <c r="AQ1502" s="41" cm="1">
        <f t="array" ref="AQ1502">INDEX(Archetypes!$O$8:$P$16,$G1502,$AB$2)</f>
        <v>50</v>
      </c>
      <c r="AR1502" s="4">
        <f t="shared" si="356"/>
        <v>12.348800000000001</v>
      </c>
      <c r="AS1502" s="5">
        <f t="shared" si="357"/>
        <v>2161.04</v>
      </c>
      <c r="AT1502" s="8">
        <f t="shared" si="358"/>
        <v>1589</v>
      </c>
      <c r="AU1502">
        <f t="shared" si="359"/>
        <v>1</v>
      </c>
      <c r="AV1502" s="49">
        <f t="shared" si="360"/>
        <v>8644.16</v>
      </c>
      <c r="AW1502" s="49">
        <f t="shared" si="361"/>
        <v>0</v>
      </c>
      <c r="AX1502" s="61">
        <f t="shared" si="362"/>
        <v>4064.1291242092234</v>
      </c>
      <c r="AY1502" s="27" cm="1">
        <f t="array" ref="AY1502">INDEX(Archetypes!T$8:T$16,$G1502)</f>
        <v>1012</v>
      </c>
      <c r="AZ1502" s="27" cm="1">
        <f t="array" ref="AZ1502">INDEX(Archetypes!U$8:U$16,$G1502)</f>
        <v>1497</v>
      </c>
      <c r="BA1502" s="27" cm="1">
        <f t="array" ref="BA1502">INDEX(Archetypes!V$8:V$16,$G1502)</f>
        <v>1668</v>
      </c>
      <c r="BB1502" s="5">
        <f t="shared" si="381"/>
        <v>1497</v>
      </c>
      <c r="BC1502" s="5">
        <f t="shared" si="363"/>
        <v>5988</v>
      </c>
      <c r="BD1502" s="60">
        <f t="shared" si="364"/>
        <v>39616.289124209223</v>
      </c>
      <c r="BE1502" s="28">
        <f t="shared" si="365"/>
        <v>185.16429669504578</v>
      </c>
      <c r="BF1502" s="75">
        <f t="shared" si="366"/>
        <v>4.4884539136800008</v>
      </c>
      <c r="BG1502" s="75">
        <f t="shared" si="367"/>
        <v>14.87304</v>
      </c>
      <c r="BH1502" s="11">
        <f t="shared" si="383"/>
        <v>34297.239655295183</v>
      </c>
      <c r="BI1502" s="95">
        <f t="shared" si="384"/>
        <v>7</v>
      </c>
      <c r="BJ1502" t="b">
        <f t="shared" si="385"/>
        <v>0</v>
      </c>
      <c r="BK1502" s="43">
        <v>-8826.0175901672046</v>
      </c>
      <c r="BL1502" s="37">
        <f t="shared" si="368"/>
        <v>9011.1818868622504</v>
      </c>
    </row>
    <row r="1503" spans="1:64" x14ac:dyDescent="0.35">
      <c r="A1503" s="3">
        <v>17500</v>
      </c>
      <c r="D1503" s="6">
        <v>165</v>
      </c>
      <c r="E1503" s="6"/>
      <c r="F1503" s="6">
        <f t="shared" si="341"/>
        <v>275</v>
      </c>
      <c r="G1503" s="7">
        <v>8</v>
      </c>
      <c r="H1503" s="79" cm="1">
        <f t="array" ref="H1503">INDEX(Archetypes!$F$8:$F$16,$G1503)</f>
        <v>285.8</v>
      </c>
      <c r="I1503" s="7">
        <f t="shared" si="342"/>
        <v>1</v>
      </c>
      <c r="J1503" s="27" cm="1">
        <f t="array" ref="J1503">INDEX(Archetypes!$G$8:$H$16,$G1503,($H$2+1))+$N$2</f>
        <v>26124</v>
      </c>
      <c r="K1503" s="41" cm="1">
        <f t="array" ref="K1503">INDEX(Archetypes!$J$8:$J$16,$G1503)</f>
        <v>3.2210000000000001</v>
      </c>
      <c r="L1503" s="24" cm="1">
        <f t="array" ref="L1503">INDEX(Archetypes!$I$8:$I$16,$G1503)</f>
        <v>90.076000000000008</v>
      </c>
      <c r="M1503" s="41">
        <f t="shared" si="369"/>
        <v>51.225999999999999</v>
      </c>
      <c r="N1503" s="84">
        <f t="shared" si="343"/>
        <v>0.56869754429592778</v>
      </c>
      <c r="O1503" s="41">
        <f t="shared" si="344"/>
        <v>51.225999999999999</v>
      </c>
      <c r="P1503" s="64">
        <f t="shared" si="382"/>
        <v>7.3179999999999996</v>
      </c>
      <c r="Q1503" s="80">
        <f t="shared" si="370"/>
        <v>7</v>
      </c>
      <c r="R1503" s="80">
        <f t="shared" si="371"/>
        <v>0.31799999999999962</v>
      </c>
      <c r="S1503" s="64">
        <f t="shared" si="372"/>
        <v>49</v>
      </c>
      <c r="T1503" s="64">
        <f t="shared" si="345"/>
        <v>2.2259999999999973</v>
      </c>
      <c r="U1503" s="64">
        <f t="shared" si="373"/>
        <v>0</v>
      </c>
      <c r="V1503" s="80">
        <f t="shared" si="374"/>
        <v>0.95654550423613016</v>
      </c>
      <c r="W1503" s="80">
        <f t="shared" si="375"/>
        <v>4.3454495763869859E-2</v>
      </c>
      <c r="X1503" s="80">
        <f t="shared" si="376"/>
        <v>0</v>
      </c>
      <c r="Y1503" s="4">
        <f t="shared" si="346"/>
        <v>13.803044547690625</v>
      </c>
      <c r="Z1503" s="4">
        <f t="shared" si="347"/>
        <v>4.2853289499194736</v>
      </c>
      <c r="AA1503" s="64">
        <f t="shared" si="377"/>
        <v>5433.0950000000003</v>
      </c>
      <c r="AB1503" s="81">
        <f t="shared" si="378"/>
        <v>749.93252316835208</v>
      </c>
      <c r="AC1503">
        <f t="shared" si="379"/>
        <v>1.0000000574285746</v>
      </c>
      <c r="AD1503" s="49">
        <f t="shared" si="348"/>
        <v>2999.7300926734083</v>
      </c>
      <c r="AE1503" s="3">
        <f t="shared" si="349"/>
        <v>70000</v>
      </c>
      <c r="AF1503" s="3">
        <f t="shared" si="350"/>
        <v>100000</v>
      </c>
      <c r="AG1503" s="2">
        <f t="shared" si="351"/>
        <v>0</v>
      </c>
      <c r="AH1503" s="49">
        <f t="shared" si="352"/>
        <v>0</v>
      </c>
      <c r="AI1503" s="49">
        <f t="shared" si="353"/>
        <v>5075.110384361461</v>
      </c>
      <c r="AJ1503" s="27" cm="1">
        <f t="array" ref="AJ1503">INDEX(Archetypes!Q$8:Q$16,$G1503)</f>
        <v>1022</v>
      </c>
      <c r="AK1503" s="27" cm="1">
        <f t="array" ref="AK1503">INDEX(Archetypes!R$8:R$16,$G1503)</f>
        <v>1039</v>
      </c>
      <c r="AL1503" s="27" cm="1">
        <f t="array" ref="AL1503">INDEX(Archetypes!S$8:S$16,$G1503)</f>
        <v>1139</v>
      </c>
      <c r="AM1503" s="5">
        <f t="shared" si="380"/>
        <v>1039</v>
      </c>
      <c r="AN1503" s="5">
        <f t="shared" si="354"/>
        <v>4156</v>
      </c>
      <c r="AO1503" s="49">
        <f t="shared" si="355"/>
        <v>38354.840477034872</v>
      </c>
      <c r="AP1503" s="61" cm="1">
        <f t="array" ref="AP1503">INDEX(Archetypes!$K$8:$N$16,$G1503,$I$2+1+2*$H$2)</f>
        <v>20099</v>
      </c>
      <c r="AQ1503" s="41" cm="1">
        <f t="array" ref="AQ1503">INDEX(Archetypes!$O$8:$P$16,$G1503,$AB$2)</f>
        <v>50</v>
      </c>
      <c r="AR1503" s="4">
        <f t="shared" si="356"/>
        <v>12.348800000000001</v>
      </c>
      <c r="AS1503" s="5">
        <f t="shared" si="357"/>
        <v>2161.04</v>
      </c>
      <c r="AT1503" s="8">
        <f t="shared" si="358"/>
        <v>1589</v>
      </c>
      <c r="AU1503">
        <f t="shared" si="359"/>
        <v>1</v>
      </c>
      <c r="AV1503" s="49">
        <f t="shared" si="360"/>
        <v>8644.16</v>
      </c>
      <c r="AW1503" s="49">
        <f t="shared" si="361"/>
        <v>0</v>
      </c>
      <c r="AX1503" s="61">
        <f t="shared" si="362"/>
        <v>3904.6334257878193</v>
      </c>
      <c r="AY1503" s="27" cm="1">
        <f t="array" ref="AY1503">INDEX(Archetypes!T$8:T$16,$G1503)</f>
        <v>1012</v>
      </c>
      <c r="AZ1503" s="27" cm="1">
        <f t="array" ref="AZ1503">INDEX(Archetypes!U$8:U$16,$G1503)</f>
        <v>1497</v>
      </c>
      <c r="BA1503" s="27" cm="1">
        <f t="array" ref="BA1503">INDEX(Archetypes!V$8:V$16,$G1503)</f>
        <v>1668</v>
      </c>
      <c r="BB1503" s="5">
        <f t="shared" si="381"/>
        <v>1497</v>
      </c>
      <c r="BC1503" s="5">
        <f t="shared" si="363"/>
        <v>5988</v>
      </c>
      <c r="BD1503" s="60">
        <f t="shared" si="364"/>
        <v>38635.793425787822</v>
      </c>
      <c r="BE1503" s="28">
        <f t="shared" si="365"/>
        <v>280.95294875295076</v>
      </c>
      <c r="BF1503" s="75">
        <f t="shared" si="366"/>
        <v>4.4536166334000002</v>
      </c>
      <c r="BG1503" s="75">
        <f t="shared" si="367"/>
        <v>14.87304</v>
      </c>
      <c r="BH1503" s="11">
        <f t="shared" si="383"/>
        <v>38354.840477034872</v>
      </c>
      <c r="BI1503" s="95">
        <f t="shared" si="384"/>
        <v>8</v>
      </c>
      <c r="BJ1503" t="b">
        <f t="shared" si="385"/>
        <v>1</v>
      </c>
      <c r="BK1503" s="43">
        <v>-8234.6015710120846</v>
      </c>
      <c r="BL1503" s="37">
        <f t="shared" si="368"/>
        <v>8515.5545197650354</v>
      </c>
    </row>
    <row r="1504" spans="1:64" x14ac:dyDescent="0.35">
      <c r="A1504" s="3">
        <v>17500</v>
      </c>
      <c r="D1504" s="6">
        <v>165</v>
      </c>
      <c r="E1504" s="6"/>
      <c r="F1504" s="6">
        <f t="shared" si="341"/>
        <v>275</v>
      </c>
      <c r="G1504" s="7">
        <v>9</v>
      </c>
      <c r="H1504" s="79" cm="1">
        <f t="array" ref="H1504">INDEX(Archetypes!$F$8:$F$16,$G1504)</f>
        <v>312.60000000000002</v>
      </c>
      <c r="I1504" s="7">
        <f t="shared" si="342"/>
        <v>1</v>
      </c>
      <c r="J1504" s="27" cm="1">
        <f t="array" ref="J1504">INDEX(Archetypes!$G$8:$H$16,$G1504,($H$2+1))+$N$2</f>
        <v>27151</v>
      </c>
      <c r="K1504" s="41" cm="1">
        <f t="array" ref="K1504">INDEX(Archetypes!$J$8:$J$16,$G1504)</f>
        <v>3.1960000000000002</v>
      </c>
      <c r="L1504" s="24" cm="1">
        <f t="array" ref="L1504">INDEX(Archetypes!$I$8:$I$16,$G1504)</f>
        <v>98.868750000000006</v>
      </c>
      <c r="M1504" s="41">
        <f t="shared" si="369"/>
        <v>51.627000000000002</v>
      </c>
      <c r="N1504" s="84">
        <f t="shared" si="343"/>
        <v>0.52217712876920164</v>
      </c>
      <c r="O1504" s="41">
        <f t="shared" si="344"/>
        <v>51.627000000000002</v>
      </c>
      <c r="P1504" s="64">
        <f t="shared" si="382"/>
        <v>7.3752857142857149</v>
      </c>
      <c r="Q1504" s="80">
        <f t="shared" si="370"/>
        <v>7</v>
      </c>
      <c r="R1504" s="80">
        <f t="shared" si="371"/>
        <v>0.37528571428571489</v>
      </c>
      <c r="S1504" s="64">
        <f t="shared" si="372"/>
        <v>49</v>
      </c>
      <c r="T1504" s="64">
        <f t="shared" si="345"/>
        <v>2.6270000000000042</v>
      </c>
      <c r="U1504" s="64">
        <f t="shared" si="373"/>
        <v>0</v>
      </c>
      <c r="V1504" s="80">
        <f t="shared" si="374"/>
        <v>0.94911577275456638</v>
      </c>
      <c r="W1504" s="80">
        <f t="shared" si="375"/>
        <v>5.0884227245433671E-2</v>
      </c>
      <c r="X1504" s="80">
        <f t="shared" si="376"/>
        <v>0</v>
      </c>
      <c r="Y1504" s="4">
        <f t="shared" si="346"/>
        <v>13.938637147229166</v>
      </c>
      <c r="Z1504" s="4">
        <f t="shared" si="347"/>
        <v>4.3612757031380367</v>
      </c>
      <c r="AA1504" s="64">
        <f t="shared" si="377"/>
        <v>5475.5940000000001</v>
      </c>
      <c r="AB1504" s="81">
        <f t="shared" si="378"/>
        <v>763.22317931545138</v>
      </c>
      <c r="AC1504">
        <f t="shared" si="379"/>
        <v>1.0000000900571508</v>
      </c>
      <c r="AD1504" s="49">
        <f t="shared" si="348"/>
        <v>3052.8927172618055</v>
      </c>
      <c r="AE1504" s="3">
        <f t="shared" si="349"/>
        <v>70000</v>
      </c>
      <c r="AF1504" s="3">
        <f t="shared" si="350"/>
        <v>100000</v>
      </c>
      <c r="AG1504" s="2">
        <f t="shared" si="351"/>
        <v>0</v>
      </c>
      <c r="AH1504" s="49">
        <f t="shared" si="352"/>
        <v>0</v>
      </c>
      <c r="AI1504" s="49">
        <f t="shared" si="353"/>
        <v>5274.6257099141794</v>
      </c>
      <c r="AJ1504" s="27" cm="1">
        <f t="array" ref="AJ1504">INDEX(Archetypes!Q$8:Q$16,$G1504)</f>
        <v>1022</v>
      </c>
      <c r="AK1504" s="27" cm="1">
        <f t="array" ref="AK1504">INDEX(Archetypes!R$8:R$16,$G1504)</f>
        <v>1039</v>
      </c>
      <c r="AL1504" s="27" cm="1">
        <f t="array" ref="AL1504">INDEX(Archetypes!S$8:S$16,$G1504)</f>
        <v>1139</v>
      </c>
      <c r="AM1504" s="5">
        <f t="shared" si="380"/>
        <v>1039</v>
      </c>
      <c r="AN1504" s="5">
        <f t="shared" si="354"/>
        <v>4156</v>
      </c>
      <c r="AO1504" s="49">
        <f t="shared" si="355"/>
        <v>39634.518427175986</v>
      </c>
      <c r="AP1504" s="61" cm="1">
        <f t="array" ref="AP1504">INDEX(Archetypes!$K$8:$N$16,$G1504,$I$2+1+2*$H$2)</f>
        <v>20920</v>
      </c>
      <c r="AQ1504" s="41" cm="1">
        <f t="array" ref="AQ1504">INDEX(Archetypes!$O$8:$P$16,$G1504,$AB$2)</f>
        <v>50</v>
      </c>
      <c r="AR1504" s="4">
        <f t="shared" si="356"/>
        <v>12.348800000000001</v>
      </c>
      <c r="AS1504" s="5">
        <f t="shared" si="357"/>
        <v>2161.04</v>
      </c>
      <c r="AT1504" s="8">
        <f t="shared" si="358"/>
        <v>1589</v>
      </c>
      <c r="AU1504">
        <f t="shared" si="359"/>
        <v>1</v>
      </c>
      <c r="AV1504" s="49">
        <f t="shared" si="360"/>
        <v>8644.16</v>
      </c>
      <c r="AW1504" s="49">
        <f t="shared" si="361"/>
        <v>0</v>
      </c>
      <c r="AX1504" s="61">
        <f t="shared" si="362"/>
        <v>4064.1291242092234</v>
      </c>
      <c r="AY1504" s="27" cm="1">
        <f t="array" ref="AY1504">INDEX(Archetypes!T$8:T$16,$G1504)</f>
        <v>1012</v>
      </c>
      <c r="AZ1504" s="27" cm="1">
        <f t="array" ref="AZ1504">INDEX(Archetypes!U$8:U$16,$G1504)</f>
        <v>1497</v>
      </c>
      <c r="BA1504" s="27" cm="1">
        <f t="array" ref="BA1504">INDEX(Archetypes!V$8:V$16,$G1504)</f>
        <v>1668</v>
      </c>
      <c r="BB1504" s="5">
        <f t="shared" si="381"/>
        <v>1497</v>
      </c>
      <c r="BC1504" s="5">
        <f t="shared" si="363"/>
        <v>5988</v>
      </c>
      <c r="BD1504" s="60">
        <f t="shared" si="364"/>
        <v>39616.289124209223</v>
      </c>
      <c r="BE1504" s="28">
        <f t="shared" si="365"/>
        <v>-18.229302966763498</v>
      </c>
      <c r="BF1504" s="75">
        <f t="shared" si="366"/>
        <v>4.4884539136800008</v>
      </c>
      <c r="BG1504" s="75">
        <f t="shared" si="367"/>
        <v>14.87304</v>
      </c>
      <c r="BH1504" s="11">
        <f t="shared" si="383"/>
        <v>38354.840477034872</v>
      </c>
      <c r="BI1504" s="95">
        <f t="shared" si="384"/>
        <v>8</v>
      </c>
      <c r="BJ1504" t="b">
        <f t="shared" si="385"/>
        <v>0</v>
      </c>
      <c r="BK1504" s="43">
        <v>-9232.8047894908232</v>
      </c>
      <c r="BL1504" s="37">
        <f t="shared" si="368"/>
        <v>9214.5754865240597</v>
      </c>
    </row>
    <row r="1505" spans="1:64" x14ac:dyDescent="0.35">
      <c r="A1505" s="3">
        <v>17500</v>
      </c>
      <c r="D1505" s="6">
        <v>180</v>
      </c>
      <c r="E1505" s="6"/>
      <c r="F1505" s="6">
        <f t="shared" si="341"/>
        <v>300</v>
      </c>
      <c r="G1505" s="7">
        <v>9</v>
      </c>
      <c r="H1505" s="79" cm="1">
        <f t="array" ref="H1505">INDEX(Archetypes!$F$8:$F$16,$G1505)</f>
        <v>312.60000000000002</v>
      </c>
      <c r="I1505" s="7">
        <f t="shared" si="342"/>
        <v>1</v>
      </c>
      <c r="J1505" s="27" cm="1">
        <f t="array" ref="J1505">INDEX(Archetypes!$G$8:$H$16,$G1505,($H$2+1))+$N$2</f>
        <v>27151</v>
      </c>
      <c r="K1505" s="41" cm="1">
        <f t="array" ref="K1505">INDEX(Archetypes!$J$8:$J$16,$G1505)</f>
        <v>3.1960000000000002</v>
      </c>
      <c r="L1505" s="24" cm="1">
        <f t="array" ref="L1505">INDEX(Archetypes!$I$8:$I$16,$G1505)</f>
        <v>98.868750000000006</v>
      </c>
      <c r="M1505" s="41">
        <f t="shared" si="369"/>
        <v>56.32</v>
      </c>
      <c r="N1505" s="84">
        <f t="shared" si="343"/>
        <v>0.56964409886844936</v>
      </c>
      <c r="O1505" s="41">
        <f t="shared" si="344"/>
        <v>56.32</v>
      </c>
      <c r="P1505" s="64">
        <f t="shared" si="382"/>
        <v>8.0457142857142863</v>
      </c>
      <c r="Q1505" s="80">
        <f t="shared" si="370"/>
        <v>7</v>
      </c>
      <c r="R1505" s="80">
        <f t="shared" si="371"/>
        <v>1.0457142857142863</v>
      </c>
      <c r="S1505" s="64">
        <f t="shared" si="372"/>
        <v>49</v>
      </c>
      <c r="T1505" s="64">
        <f t="shared" si="345"/>
        <v>7.3200000000000038</v>
      </c>
      <c r="U1505" s="64">
        <f t="shared" si="373"/>
        <v>0</v>
      </c>
      <c r="V1505" s="80">
        <f t="shared" si="374"/>
        <v>0.87002840909090906</v>
      </c>
      <c r="W1505" s="80">
        <f t="shared" si="375"/>
        <v>0.12997159090909097</v>
      </c>
      <c r="X1505" s="80">
        <f t="shared" si="376"/>
        <v>0</v>
      </c>
      <c r="Y1505" s="4">
        <f t="shared" si="346"/>
        <v>15.381981534090912</v>
      </c>
      <c r="Z1505" s="4">
        <f t="shared" si="347"/>
        <v>4.8128853360735011</v>
      </c>
      <c r="AA1505" s="64">
        <f t="shared" si="377"/>
        <v>5475.5940000000001</v>
      </c>
      <c r="AB1505" s="81">
        <f t="shared" si="378"/>
        <v>842.25485796178998</v>
      </c>
      <c r="AC1505">
        <f t="shared" si="379"/>
        <v>1.0000000900571508</v>
      </c>
      <c r="AD1505" s="49">
        <f t="shared" si="348"/>
        <v>3369.0194318471599</v>
      </c>
      <c r="AE1505" s="3">
        <f t="shared" si="349"/>
        <v>70000</v>
      </c>
      <c r="AF1505" s="3">
        <f t="shared" si="350"/>
        <v>100000</v>
      </c>
      <c r="AG1505" s="2">
        <f t="shared" si="351"/>
        <v>0</v>
      </c>
      <c r="AH1505" s="49">
        <f t="shared" si="352"/>
        <v>0</v>
      </c>
      <c r="AI1505" s="49">
        <f t="shared" si="353"/>
        <v>5274.6257099141794</v>
      </c>
      <c r="AJ1505" s="27" cm="1">
        <f t="array" ref="AJ1505">INDEX(Archetypes!Q$8:Q$16,$G1505)</f>
        <v>1022</v>
      </c>
      <c r="AK1505" s="27" cm="1">
        <f t="array" ref="AK1505">INDEX(Archetypes!R$8:R$16,$G1505)</f>
        <v>1039</v>
      </c>
      <c r="AL1505" s="27" cm="1">
        <f t="array" ref="AL1505">INDEX(Archetypes!S$8:S$16,$G1505)</f>
        <v>1139</v>
      </c>
      <c r="AM1505" s="5">
        <f t="shared" si="380"/>
        <v>1039</v>
      </c>
      <c r="AN1505" s="5">
        <f t="shared" si="354"/>
        <v>4156</v>
      </c>
      <c r="AO1505" s="49">
        <f t="shared" si="355"/>
        <v>39950.645141761335</v>
      </c>
      <c r="AP1505" s="61" cm="1">
        <f t="array" ref="AP1505">INDEX(Archetypes!$K$8:$N$16,$G1505,$I$2+1+2*$H$2)</f>
        <v>20920</v>
      </c>
      <c r="AQ1505" s="41" cm="1">
        <f t="array" ref="AQ1505">INDEX(Archetypes!$O$8:$P$16,$G1505,$AB$2)</f>
        <v>50</v>
      </c>
      <c r="AR1505" s="4">
        <f t="shared" si="356"/>
        <v>12.348800000000001</v>
      </c>
      <c r="AS1505" s="5">
        <f t="shared" si="357"/>
        <v>2161.04</v>
      </c>
      <c r="AT1505" s="8">
        <f t="shared" si="358"/>
        <v>1589</v>
      </c>
      <c r="AU1505">
        <f t="shared" si="359"/>
        <v>1</v>
      </c>
      <c r="AV1505" s="49">
        <f t="shared" si="360"/>
        <v>8644.16</v>
      </c>
      <c r="AW1505" s="49">
        <f t="shared" si="361"/>
        <v>0</v>
      </c>
      <c r="AX1505" s="61">
        <f t="shared" si="362"/>
        <v>4064.1291242092234</v>
      </c>
      <c r="AY1505" s="27" cm="1">
        <f t="array" ref="AY1505">INDEX(Archetypes!T$8:T$16,$G1505)</f>
        <v>1012</v>
      </c>
      <c r="AZ1505" s="27" cm="1">
        <f t="array" ref="AZ1505">INDEX(Archetypes!U$8:U$16,$G1505)</f>
        <v>1497</v>
      </c>
      <c r="BA1505" s="27" cm="1">
        <f t="array" ref="BA1505">INDEX(Archetypes!V$8:V$16,$G1505)</f>
        <v>1668</v>
      </c>
      <c r="BB1505" s="5">
        <f t="shared" si="381"/>
        <v>1497</v>
      </c>
      <c r="BC1505" s="5">
        <f t="shared" si="363"/>
        <v>5988</v>
      </c>
      <c r="BD1505" s="60">
        <f t="shared" si="364"/>
        <v>39616.289124209223</v>
      </c>
      <c r="BE1505" s="28">
        <f t="shared" si="365"/>
        <v>-334.35601755211246</v>
      </c>
      <c r="BF1505" s="75">
        <f t="shared" si="366"/>
        <v>4.4884539136800008</v>
      </c>
      <c r="BG1505" s="75">
        <f t="shared" si="367"/>
        <v>14.87304</v>
      </c>
      <c r="BH1505" s="11">
        <f t="shared" si="383"/>
        <v>39950.645141761335</v>
      </c>
      <c r="BI1505" s="95">
        <f t="shared" si="384"/>
        <v>9</v>
      </c>
      <c r="BJ1505" t="b">
        <f t="shared" si="385"/>
        <v>1</v>
      </c>
      <c r="BK1505" s="43">
        <v>-9865.0582186615356</v>
      </c>
      <c r="BL1505" s="37">
        <f t="shared" si="368"/>
        <v>9530.7022011094232</v>
      </c>
    </row>
    <row r="1506" spans="1:64" x14ac:dyDescent="0.35">
      <c r="A1506" s="3">
        <v>20000</v>
      </c>
      <c r="D1506" s="6">
        <v>60</v>
      </c>
      <c r="E1506" s="6"/>
      <c r="F1506" s="6">
        <f t="shared" si="341"/>
        <v>100</v>
      </c>
      <c r="G1506" s="7">
        <v>1</v>
      </c>
      <c r="H1506" s="79" cm="1">
        <f t="array" ref="H1506">INDEX(Archetypes!$F$8:$F$16,$G1506)</f>
        <v>113.9</v>
      </c>
      <c r="I1506" s="7">
        <f t="shared" si="342"/>
        <v>1</v>
      </c>
      <c r="J1506" s="27" cm="1">
        <f t="array" ref="J1506">INDEX(Archetypes!$G$8:$H$16,$G1506,($H$2+1))+$N$2</f>
        <v>13901</v>
      </c>
      <c r="K1506" s="41" cm="1">
        <f t="array" ref="K1506">INDEX(Archetypes!$J$8:$J$16,$G1506)</f>
        <v>2.782</v>
      </c>
      <c r="L1506" s="24" cm="1">
        <f t="array" ref="L1506">INDEX(Archetypes!$I$8:$I$16,$G1506)</f>
        <v>42.247058823529407</v>
      </c>
      <c r="M1506" s="41">
        <f t="shared" si="369"/>
        <v>21.567</v>
      </c>
      <c r="N1506" s="84">
        <f t="shared" si="343"/>
        <v>0.51049707602339189</v>
      </c>
      <c r="O1506" s="41">
        <f t="shared" si="344"/>
        <v>21.567</v>
      </c>
      <c r="P1506" s="64">
        <f t="shared" si="382"/>
        <v>3.081</v>
      </c>
      <c r="Q1506" s="80">
        <f t="shared" si="370"/>
        <v>3.081</v>
      </c>
      <c r="R1506" s="80">
        <f t="shared" si="371"/>
        <v>0</v>
      </c>
      <c r="S1506" s="64">
        <f t="shared" si="372"/>
        <v>21.567</v>
      </c>
      <c r="T1506" s="64">
        <f t="shared" si="345"/>
        <v>0</v>
      </c>
      <c r="U1506" s="64">
        <f t="shared" si="373"/>
        <v>0</v>
      </c>
      <c r="V1506" s="80">
        <f t="shared" si="374"/>
        <v>1</v>
      </c>
      <c r="W1506" s="80">
        <f t="shared" si="375"/>
        <v>0</v>
      </c>
      <c r="X1506" s="80">
        <f t="shared" si="376"/>
        <v>0</v>
      </c>
      <c r="Y1506" s="4">
        <f t="shared" si="346"/>
        <v>13.01</v>
      </c>
      <c r="Z1506" s="4">
        <f t="shared" si="347"/>
        <v>4.6764917325664985</v>
      </c>
      <c r="AA1506" s="64">
        <f t="shared" si="377"/>
        <v>7189.0730000000003</v>
      </c>
      <c r="AB1506" s="81">
        <f t="shared" si="378"/>
        <v>935.29839730000003</v>
      </c>
      <c r="AC1506">
        <f t="shared" si="379"/>
        <v>0.99999994570000283</v>
      </c>
      <c r="AD1506" s="49">
        <f t="shared" si="348"/>
        <v>3741.1935892000001</v>
      </c>
      <c r="AE1506" s="3">
        <f t="shared" si="349"/>
        <v>80000</v>
      </c>
      <c r="AF1506" s="3">
        <f t="shared" si="350"/>
        <v>100000</v>
      </c>
      <c r="AG1506" s="2">
        <f t="shared" si="351"/>
        <v>0</v>
      </c>
      <c r="AH1506" s="49">
        <f t="shared" si="352"/>
        <v>0</v>
      </c>
      <c r="AI1506" s="49">
        <f t="shared" si="353"/>
        <v>2700.5477512252587</v>
      </c>
      <c r="AJ1506" s="27" cm="1">
        <f t="array" ref="AJ1506">INDEX(Archetypes!Q$8:Q$16,$G1506)</f>
        <v>1022</v>
      </c>
      <c r="AK1506" s="27" cm="1">
        <f t="array" ref="AK1506">INDEX(Archetypes!R$8:R$16,$G1506)</f>
        <v>1039</v>
      </c>
      <c r="AL1506" s="27" cm="1">
        <f t="array" ref="AL1506">INDEX(Archetypes!S$8:S$16,$G1506)</f>
        <v>1139</v>
      </c>
      <c r="AM1506" s="5">
        <f t="shared" si="380"/>
        <v>1039</v>
      </c>
      <c r="AN1506" s="5">
        <f t="shared" si="354"/>
        <v>4156</v>
      </c>
      <c r="AO1506" s="49">
        <f t="shared" si="355"/>
        <v>24498.741340425258</v>
      </c>
      <c r="AP1506" s="61" cm="1">
        <f t="array" ref="AP1506">INDEX(Archetypes!$K$8:$N$16,$G1506,$I$2+1+2*$H$2)</f>
        <v>10321</v>
      </c>
      <c r="AQ1506" s="41" cm="1">
        <f t="array" ref="AQ1506">INDEX(Archetypes!$O$8:$P$16,$G1506,$AB$2)</f>
        <v>50</v>
      </c>
      <c r="AR1506" s="4">
        <f t="shared" si="356"/>
        <v>12.348800000000001</v>
      </c>
      <c r="AS1506" s="5">
        <f t="shared" si="357"/>
        <v>2469.7600000000002</v>
      </c>
      <c r="AT1506" s="8">
        <f t="shared" si="358"/>
        <v>1816</v>
      </c>
      <c r="AU1506">
        <f t="shared" si="359"/>
        <v>1</v>
      </c>
      <c r="AV1506" s="49">
        <f t="shared" si="360"/>
        <v>9879.0400000000009</v>
      </c>
      <c r="AW1506" s="49">
        <f t="shared" si="361"/>
        <v>0</v>
      </c>
      <c r="AX1506" s="61">
        <f t="shared" si="362"/>
        <v>2005.0610272927054</v>
      </c>
      <c r="AY1506" s="27" cm="1">
        <f t="array" ref="AY1506">INDEX(Archetypes!T$8:T$16,$G1506)</f>
        <v>1012</v>
      </c>
      <c r="AZ1506" s="27" cm="1">
        <f t="array" ref="AZ1506">INDEX(Archetypes!U$8:U$16,$G1506)</f>
        <v>1497</v>
      </c>
      <c r="BA1506" s="27" cm="1">
        <f t="array" ref="BA1506">INDEX(Archetypes!V$8:V$16,$G1506)</f>
        <v>1668</v>
      </c>
      <c r="BB1506" s="5">
        <f t="shared" si="381"/>
        <v>1497</v>
      </c>
      <c r="BC1506" s="5">
        <f t="shared" si="363"/>
        <v>5988</v>
      </c>
      <c r="BD1506" s="60">
        <f t="shared" si="364"/>
        <v>28193.101027292705</v>
      </c>
      <c r="BE1506" s="28">
        <f t="shared" si="365"/>
        <v>3694.3596868674467</v>
      </c>
      <c r="BF1506" s="75">
        <f t="shared" si="366"/>
        <v>5.8930269195600005</v>
      </c>
      <c r="BG1506" s="75">
        <f t="shared" si="367"/>
        <v>16.99776</v>
      </c>
      <c r="BH1506" s="11">
        <f t="shared" si="383"/>
        <v>20446.409966848933</v>
      </c>
      <c r="BI1506" s="95">
        <f t="shared" si="384"/>
        <v>3</v>
      </c>
      <c r="BJ1506" t="b">
        <f t="shared" si="385"/>
        <v>0</v>
      </c>
      <c r="BK1506" s="43">
        <v>3368.7206478553417</v>
      </c>
      <c r="BL1506" s="37">
        <f t="shared" si="368"/>
        <v>325.63903901210506</v>
      </c>
    </row>
    <row r="1507" spans="1:64" x14ac:dyDescent="0.35">
      <c r="A1507" s="3">
        <v>20000</v>
      </c>
      <c r="D1507" s="6">
        <v>60</v>
      </c>
      <c r="E1507" s="6"/>
      <c r="F1507" s="6">
        <f t="shared" si="341"/>
        <v>100</v>
      </c>
      <c r="G1507" s="7">
        <v>2</v>
      </c>
      <c r="H1507" s="79" cm="1">
        <f t="array" ref="H1507">INDEX(Archetypes!$F$8:$F$16,$G1507)</f>
        <v>137.5</v>
      </c>
      <c r="I1507" s="7">
        <f t="shared" si="342"/>
        <v>1</v>
      </c>
      <c r="J1507" s="27" cm="1">
        <f t="array" ref="J1507">INDEX(Archetypes!$G$8:$H$16,$G1507,($H$2+1))+$N$2</f>
        <v>11219</v>
      </c>
      <c r="K1507" s="41" cm="1">
        <f t="array" ref="K1507">INDEX(Archetypes!$J$8:$J$16,$G1507)</f>
        <v>3.3919999999999999</v>
      </c>
      <c r="L1507" s="24" cm="1">
        <f t="array" ref="L1507">INDEX(Archetypes!$I$8:$I$16,$G1507)</f>
        <v>41.125</v>
      </c>
      <c r="M1507" s="41">
        <f t="shared" si="369"/>
        <v>17.689</v>
      </c>
      <c r="N1507" s="84">
        <f t="shared" si="343"/>
        <v>0.43012765957446808</v>
      </c>
      <c r="O1507" s="41">
        <f t="shared" si="344"/>
        <v>17.689</v>
      </c>
      <c r="P1507" s="64">
        <f t="shared" si="382"/>
        <v>2.5270000000000001</v>
      </c>
      <c r="Q1507" s="80">
        <f t="shared" si="370"/>
        <v>2.5270000000000001</v>
      </c>
      <c r="R1507" s="80">
        <f t="shared" si="371"/>
        <v>0</v>
      </c>
      <c r="S1507" s="64">
        <f t="shared" si="372"/>
        <v>17.689</v>
      </c>
      <c r="T1507" s="64">
        <f t="shared" si="345"/>
        <v>0</v>
      </c>
      <c r="U1507" s="64">
        <f t="shared" si="373"/>
        <v>0</v>
      </c>
      <c r="V1507" s="80">
        <f t="shared" si="374"/>
        <v>1</v>
      </c>
      <c r="W1507" s="80">
        <f t="shared" si="375"/>
        <v>0</v>
      </c>
      <c r="X1507" s="80">
        <f t="shared" si="376"/>
        <v>0</v>
      </c>
      <c r="Y1507" s="4">
        <f t="shared" si="346"/>
        <v>13.01</v>
      </c>
      <c r="Z1507" s="4">
        <f t="shared" si="347"/>
        <v>3.8354952830188678</v>
      </c>
      <c r="AA1507" s="64">
        <f t="shared" si="377"/>
        <v>5896.2259999999997</v>
      </c>
      <c r="AB1507" s="81">
        <f t="shared" si="378"/>
        <v>767.09900259999995</v>
      </c>
      <c r="AC1507">
        <f t="shared" si="379"/>
        <v>1.0000000704000049</v>
      </c>
      <c r="AD1507" s="49">
        <f t="shared" si="348"/>
        <v>3068.3960103999998</v>
      </c>
      <c r="AE1507" s="3">
        <f t="shared" si="349"/>
        <v>80000</v>
      </c>
      <c r="AF1507" s="3">
        <f t="shared" si="350"/>
        <v>100000</v>
      </c>
      <c r="AG1507" s="2">
        <f t="shared" si="351"/>
        <v>0</v>
      </c>
      <c r="AH1507" s="49">
        <f t="shared" si="352"/>
        <v>0</v>
      </c>
      <c r="AI1507" s="49">
        <f t="shared" si="353"/>
        <v>2179.5155183796978</v>
      </c>
      <c r="AJ1507" s="27" cm="1">
        <f t="array" ref="AJ1507">INDEX(Archetypes!Q$8:Q$16,$G1507)</f>
        <v>1022</v>
      </c>
      <c r="AK1507" s="27" cm="1">
        <f t="array" ref="AK1507">INDEX(Archetypes!R$8:R$16,$G1507)</f>
        <v>1039</v>
      </c>
      <c r="AL1507" s="27" cm="1">
        <f t="array" ref="AL1507">INDEX(Archetypes!S$8:S$16,$G1507)</f>
        <v>1139</v>
      </c>
      <c r="AM1507" s="5">
        <f t="shared" si="380"/>
        <v>1039</v>
      </c>
      <c r="AN1507" s="5">
        <f t="shared" si="354"/>
        <v>4156</v>
      </c>
      <c r="AO1507" s="49">
        <f t="shared" si="355"/>
        <v>20622.911528779696</v>
      </c>
      <c r="AP1507" s="61" cm="1">
        <f t="array" ref="AP1507">INDEX(Archetypes!$K$8:$N$16,$G1507,$I$2+1+2*$H$2)</f>
        <v>8176</v>
      </c>
      <c r="AQ1507" s="41" cm="1">
        <f t="array" ref="AQ1507">INDEX(Archetypes!$O$8:$P$16,$G1507,$AB$2)</f>
        <v>50</v>
      </c>
      <c r="AR1507" s="4">
        <f t="shared" si="356"/>
        <v>12.348800000000001</v>
      </c>
      <c r="AS1507" s="5">
        <f t="shared" si="357"/>
        <v>2469.7600000000002</v>
      </c>
      <c r="AT1507" s="8">
        <f t="shared" si="358"/>
        <v>1816</v>
      </c>
      <c r="AU1507">
        <f t="shared" si="359"/>
        <v>1</v>
      </c>
      <c r="AV1507" s="49">
        <f t="shared" si="360"/>
        <v>9879.0400000000009</v>
      </c>
      <c r="AW1507" s="49">
        <f t="shared" si="361"/>
        <v>0</v>
      </c>
      <c r="AX1507" s="61">
        <f t="shared" si="362"/>
        <v>1588.3518030370274</v>
      </c>
      <c r="AY1507" s="27" cm="1">
        <f t="array" ref="AY1507">INDEX(Archetypes!T$8:T$16,$G1507)</f>
        <v>1012</v>
      </c>
      <c r="AZ1507" s="27" cm="1">
        <f t="array" ref="AZ1507">INDEX(Archetypes!U$8:U$16,$G1507)</f>
        <v>1497</v>
      </c>
      <c r="BA1507" s="27" cm="1">
        <f t="array" ref="BA1507">INDEX(Archetypes!V$8:V$16,$G1507)</f>
        <v>1668</v>
      </c>
      <c r="BB1507" s="5">
        <f t="shared" si="381"/>
        <v>1497</v>
      </c>
      <c r="BC1507" s="5">
        <f t="shared" si="363"/>
        <v>5988</v>
      </c>
      <c r="BD1507" s="60">
        <f t="shared" si="364"/>
        <v>25631.39180303703</v>
      </c>
      <c r="BE1507" s="28">
        <f t="shared" si="365"/>
        <v>5008.4802742573338</v>
      </c>
      <c r="BF1507" s="75">
        <f t="shared" si="366"/>
        <v>4.8332543767199994</v>
      </c>
      <c r="BG1507" s="75">
        <f t="shared" si="367"/>
        <v>16.99776</v>
      </c>
      <c r="BH1507" s="11">
        <f t="shared" si="383"/>
        <v>20446.409966848933</v>
      </c>
      <c r="BI1507" s="95">
        <f t="shared" si="384"/>
        <v>3</v>
      </c>
      <c r="BJ1507" t="b">
        <f t="shared" si="385"/>
        <v>0</v>
      </c>
      <c r="BK1507" s="43">
        <v>7043.0324021779234</v>
      </c>
      <c r="BL1507" s="37">
        <f t="shared" si="368"/>
        <v>-2034.5521279205896</v>
      </c>
    </row>
    <row r="1508" spans="1:64" x14ac:dyDescent="0.35">
      <c r="A1508" s="3">
        <v>20000</v>
      </c>
      <c r="D1508" s="6">
        <v>60</v>
      </c>
      <c r="E1508" s="6"/>
      <c r="F1508" s="6">
        <f t="shared" si="341"/>
        <v>100</v>
      </c>
      <c r="G1508" s="7">
        <v>3</v>
      </c>
      <c r="H1508" s="79" cm="1">
        <f t="array" ref="H1508">INDEX(Archetypes!$F$8:$F$16,$G1508)</f>
        <v>163.1</v>
      </c>
      <c r="I1508" s="7">
        <f t="shared" si="342"/>
        <v>1</v>
      </c>
      <c r="J1508" s="27" cm="1">
        <f t="array" ref="J1508">INDEX(Archetypes!$G$8:$H$16,$G1508,($H$2+1))+$N$2</f>
        <v>11221</v>
      </c>
      <c r="K1508" s="41" cm="1">
        <f t="array" ref="K1508">INDEX(Archetypes!$J$8:$J$16,$G1508)</f>
        <v>3.6019999999999999</v>
      </c>
      <c r="L1508" s="24" cm="1">
        <f t="array" ref="L1508">INDEX(Archetypes!$I$8:$I$16,$G1508)</f>
        <v>45.416666666666664</v>
      </c>
      <c r="M1508" s="41">
        <f t="shared" si="369"/>
        <v>16.657</v>
      </c>
      <c r="N1508" s="84">
        <f t="shared" si="343"/>
        <v>0.36675963302752296</v>
      </c>
      <c r="O1508" s="41">
        <f t="shared" si="344"/>
        <v>16.657</v>
      </c>
      <c r="P1508" s="64">
        <f t="shared" si="382"/>
        <v>2.3795714285714284</v>
      </c>
      <c r="Q1508" s="80">
        <f t="shared" si="370"/>
        <v>2.3795714285714284</v>
      </c>
      <c r="R1508" s="80">
        <f t="shared" si="371"/>
        <v>0</v>
      </c>
      <c r="S1508" s="64">
        <f t="shared" si="372"/>
        <v>16.657</v>
      </c>
      <c r="T1508" s="64">
        <f t="shared" si="345"/>
        <v>0</v>
      </c>
      <c r="U1508" s="64">
        <f t="shared" si="373"/>
        <v>0</v>
      </c>
      <c r="V1508" s="80">
        <f t="shared" si="374"/>
        <v>1</v>
      </c>
      <c r="W1508" s="80">
        <f t="shared" si="375"/>
        <v>0</v>
      </c>
      <c r="X1508" s="80">
        <f t="shared" si="376"/>
        <v>0</v>
      </c>
      <c r="Y1508" s="4">
        <f t="shared" si="346"/>
        <v>13.01</v>
      </c>
      <c r="Z1508" s="4">
        <f t="shared" si="347"/>
        <v>3.6118822876179899</v>
      </c>
      <c r="AA1508" s="64">
        <f t="shared" si="377"/>
        <v>5552.4709999999995</v>
      </c>
      <c r="AB1508" s="81">
        <f t="shared" si="378"/>
        <v>722.37647709999987</v>
      </c>
      <c r="AC1508">
        <f t="shared" si="379"/>
        <v>0.99999997290000076</v>
      </c>
      <c r="AD1508" s="49">
        <f t="shared" si="348"/>
        <v>2889.5059083999995</v>
      </c>
      <c r="AE1508" s="3">
        <f t="shared" si="349"/>
        <v>80000</v>
      </c>
      <c r="AF1508" s="3">
        <f t="shared" si="350"/>
        <v>100000</v>
      </c>
      <c r="AG1508" s="2">
        <f t="shared" si="351"/>
        <v>0</v>
      </c>
      <c r="AH1508" s="49">
        <f t="shared" si="352"/>
        <v>0</v>
      </c>
      <c r="AI1508" s="49">
        <f t="shared" si="353"/>
        <v>2179.9040584489339</v>
      </c>
      <c r="AJ1508" s="27" cm="1">
        <f t="array" ref="AJ1508">INDEX(Archetypes!Q$8:Q$16,$G1508)</f>
        <v>1022</v>
      </c>
      <c r="AK1508" s="27" cm="1">
        <f t="array" ref="AK1508">INDEX(Archetypes!R$8:R$16,$G1508)</f>
        <v>1039</v>
      </c>
      <c r="AL1508" s="27" cm="1">
        <f t="array" ref="AL1508">INDEX(Archetypes!S$8:S$16,$G1508)</f>
        <v>1139</v>
      </c>
      <c r="AM1508" s="5">
        <f t="shared" si="380"/>
        <v>1039</v>
      </c>
      <c r="AN1508" s="5">
        <f t="shared" si="354"/>
        <v>4156</v>
      </c>
      <c r="AO1508" s="49">
        <f t="shared" si="355"/>
        <v>20446.409966848933</v>
      </c>
      <c r="AP1508" s="61" cm="1">
        <f t="array" ref="AP1508">INDEX(Archetypes!$K$8:$N$16,$G1508,$I$2+1+2*$H$2)</f>
        <v>8177</v>
      </c>
      <c r="AQ1508" s="41" cm="1">
        <f t="array" ref="AQ1508">INDEX(Archetypes!$O$8:$P$16,$G1508,$AB$2)</f>
        <v>50</v>
      </c>
      <c r="AR1508" s="4">
        <f t="shared" si="356"/>
        <v>12.348800000000001</v>
      </c>
      <c r="AS1508" s="5">
        <f t="shared" si="357"/>
        <v>2469.7600000000002</v>
      </c>
      <c r="AT1508" s="8">
        <f t="shared" si="358"/>
        <v>1816</v>
      </c>
      <c r="AU1508">
        <f t="shared" si="359"/>
        <v>1</v>
      </c>
      <c r="AV1508" s="49">
        <f t="shared" si="360"/>
        <v>9879.0400000000009</v>
      </c>
      <c r="AW1508" s="49">
        <f t="shared" si="361"/>
        <v>0</v>
      </c>
      <c r="AX1508" s="61">
        <f t="shared" si="362"/>
        <v>1588.5460730716454</v>
      </c>
      <c r="AY1508" s="27" cm="1">
        <f t="array" ref="AY1508">INDEX(Archetypes!T$8:T$16,$G1508)</f>
        <v>1012</v>
      </c>
      <c r="AZ1508" s="27" cm="1">
        <f t="array" ref="AZ1508">INDEX(Archetypes!U$8:U$16,$G1508)</f>
        <v>1497</v>
      </c>
      <c r="BA1508" s="27" cm="1">
        <f t="array" ref="BA1508">INDEX(Archetypes!V$8:V$16,$G1508)</f>
        <v>1668</v>
      </c>
      <c r="BB1508" s="5">
        <f t="shared" si="381"/>
        <v>1497</v>
      </c>
      <c r="BC1508" s="5">
        <f t="shared" si="363"/>
        <v>5988</v>
      </c>
      <c r="BD1508" s="60">
        <f t="shared" si="364"/>
        <v>25632.586073071645</v>
      </c>
      <c r="BE1508" s="28">
        <f t="shared" si="365"/>
        <v>5186.1761062227124</v>
      </c>
      <c r="BF1508" s="75">
        <f t="shared" si="366"/>
        <v>4.5514715281199996</v>
      </c>
      <c r="BG1508" s="75">
        <f t="shared" si="367"/>
        <v>16.99776</v>
      </c>
      <c r="BH1508" s="11">
        <f t="shared" si="383"/>
        <v>20446.409966848933</v>
      </c>
      <c r="BI1508" s="95">
        <f t="shared" si="384"/>
        <v>3</v>
      </c>
      <c r="BJ1508" t="b">
        <f t="shared" si="385"/>
        <v>1</v>
      </c>
      <c r="BK1508" s="43">
        <v>7399.4467899921656</v>
      </c>
      <c r="BL1508" s="37">
        <f t="shared" si="368"/>
        <v>-2213.2706837694532</v>
      </c>
    </row>
    <row r="1509" spans="1:64" x14ac:dyDescent="0.35">
      <c r="A1509" s="3">
        <v>20000</v>
      </c>
      <c r="D1509" s="6">
        <v>60</v>
      </c>
      <c r="E1509" s="6"/>
      <c r="F1509" s="6">
        <f t="shared" si="341"/>
        <v>100</v>
      </c>
      <c r="G1509" s="7">
        <v>4</v>
      </c>
      <c r="H1509" s="79" cm="1">
        <f t="array" ref="H1509">INDEX(Archetypes!$F$8:$F$16,$G1509)</f>
        <v>188.9</v>
      </c>
      <c r="I1509" s="7">
        <f t="shared" si="342"/>
        <v>1</v>
      </c>
      <c r="J1509" s="27" cm="1">
        <f t="array" ref="J1509">INDEX(Archetypes!$G$8:$H$16,$G1509,($H$2+1))+$N$2</f>
        <v>14619</v>
      </c>
      <c r="K1509" s="41" cm="1">
        <f t="array" ref="K1509">INDEX(Archetypes!$J$8:$J$16,$G1509)</f>
        <v>3.3879999999999999</v>
      </c>
      <c r="L1509" s="24" cm="1">
        <f t="array" ref="L1509">INDEX(Archetypes!$I$8:$I$16,$G1509)</f>
        <v>57.854166666666664</v>
      </c>
      <c r="M1509" s="41">
        <f t="shared" si="369"/>
        <v>17.71</v>
      </c>
      <c r="N1509" s="84">
        <f t="shared" si="343"/>
        <v>0.30611451206337775</v>
      </c>
      <c r="O1509" s="41">
        <f t="shared" si="344"/>
        <v>17.71</v>
      </c>
      <c r="P1509" s="64">
        <f t="shared" si="382"/>
        <v>2.5300000000000002</v>
      </c>
      <c r="Q1509" s="80">
        <f t="shared" si="370"/>
        <v>2.5300000000000002</v>
      </c>
      <c r="R1509" s="80">
        <f t="shared" si="371"/>
        <v>0</v>
      </c>
      <c r="S1509" s="64">
        <f t="shared" si="372"/>
        <v>17.71</v>
      </c>
      <c r="T1509" s="64">
        <f t="shared" si="345"/>
        <v>0</v>
      </c>
      <c r="U1509" s="64">
        <f t="shared" si="373"/>
        <v>0</v>
      </c>
      <c r="V1509" s="80">
        <f t="shared" si="374"/>
        <v>1</v>
      </c>
      <c r="W1509" s="80">
        <f t="shared" si="375"/>
        <v>0</v>
      </c>
      <c r="X1509" s="80">
        <f t="shared" si="376"/>
        <v>0</v>
      </c>
      <c r="Y1509" s="4">
        <f t="shared" si="346"/>
        <v>13.01</v>
      </c>
      <c r="Z1509" s="4">
        <f t="shared" si="347"/>
        <v>3.8400236127508856</v>
      </c>
      <c r="AA1509" s="64">
        <f t="shared" si="377"/>
        <v>5903.1880000000001</v>
      </c>
      <c r="AB1509" s="81">
        <f t="shared" si="378"/>
        <v>768.00475879999999</v>
      </c>
      <c r="AC1509">
        <f t="shared" si="379"/>
        <v>0.99999995280000231</v>
      </c>
      <c r="AD1509" s="49">
        <f t="shared" si="348"/>
        <v>3072.0190352</v>
      </c>
      <c r="AE1509" s="3">
        <f t="shared" si="349"/>
        <v>80000</v>
      </c>
      <c r="AF1509" s="3">
        <f t="shared" si="350"/>
        <v>100000</v>
      </c>
      <c r="AG1509" s="2">
        <f t="shared" si="351"/>
        <v>0</v>
      </c>
      <c r="AH1509" s="49">
        <f t="shared" si="352"/>
        <v>0</v>
      </c>
      <c r="AI1509" s="49">
        <f t="shared" si="353"/>
        <v>2840.0336360810056</v>
      </c>
      <c r="AJ1509" s="27" cm="1">
        <f t="array" ref="AJ1509">INDEX(Archetypes!Q$8:Q$16,$G1509)</f>
        <v>1022</v>
      </c>
      <c r="AK1509" s="27" cm="1">
        <f t="array" ref="AK1509">INDEX(Archetypes!R$8:R$16,$G1509)</f>
        <v>1039</v>
      </c>
      <c r="AL1509" s="27" cm="1">
        <f t="array" ref="AL1509">INDEX(Archetypes!S$8:S$16,$G1509)</f>
        <v>1139</v>
      </c>
      <c r="AM1509" s="5">
        <f t="shared" si="380"/>
        <v>1039</v>
      </c>
      <c r="AN1509" s="5">
        <f t="shared" si="354"/>
        <v>4156</v>
      </c>
      <c r="AO1509" s="49">
        <f t="shared" si="355"/>
        <v>24687.052671281006</v>
      </c>
      <c r="AP1509" s="61" cm="1">
        <f t="array" ref="AP1509">INDEX(Archetypes!$K$8:$N$16,$G1509,$I$2+1+2*$H$2)</f>
        <v>10895</v>
      </c>
      <c r="AQ1509" s="41" cm="1">
        <f t="array" ref="AQ1509">INDEX(Archetypes!$O$8:$P$16,$G1509,$AB$2)</f>
        <v>50</v>
      </c>
      <c r="AR1509" s="4">
        <f t="shared" si="356"/>
        <v>12.348800000000001</v>
      </c>
      <c r="AS1509" s="5">
        <f t="shared" si="357"/>
        <v>2469.7600000000002</v>
      </c>
      <c r="AT1509" s="8">
        <f t="shared" si="358"/>
        <v>1816</v>
      </c>
      <c r="AU1509">
        <f t="shared" si="359"/>
        <v>1</v>
      </c>
      <c r="AV1509" s="49">
        <f t="shared" si="360"/>
        <v>9879.0400000000009</v>
      </c>
      <c r="AW1509" s="49">
        <f t="shared" si="361"/>
        <v>0</v>
      </c>
      <c r="AX1509" s="61">
        <f t="shared" si="362"/>
        <v>2116.5720271634555</v>
      </c>
      <c r="AY1509" s="27" cm="1">
        <f t="array" ref="AY1509">INDEX(Archetypes!T$8:T$16,$G1509)</f>
        <v>1012</v>
      </c>
      <c r="AZ1509" s="27" cm="1">
        <f t="array" ref="AZ1509">INDEX(Archetypes!U$8:U$16,$G1509)</f>
        <v>1497</v>
      </c>
      <c r="BA1509" s="27" cm="1">
        <f t="array" ref="BA1509">INDEX(Archetypes!V$8:V$16,$G1509)</f>
        <v>1668</v>
      </c>
      <c r="BB1509" s="5">
        <f t="shared" si="381"/>
        <v>1497</v>
      </c>
      <c r="BC1509" s="5">
        <f t="shared" si="363"/>
        <v>5988</v>
      </c>
      <c r="BD1509" s="60">
        <f t="shared" si="364"/>
        <v>28878.612027163457</v>
      </c>
      <c r="BE1509" s="28">
        <f t="shared" si="365"/>
        <v>4191.5593558824512</v>
      </c>
      <c r="BF1509" s="75">
        <f t="shared" si="366"/>
        <v>4.8389612673600002</v>
      </c>
      <c r="BG1509" s="75">
        <f t="shared" si="367"/>
        <v>16.99776</v>
      </c>
      <c r="BH1509" s="11">
        <f t="shared" si="383"/>
        <v>20446.409966848933</v>
      </c>
      <c r="BI1509" s="95">
        <f t="shared" si="384"/>
        <v>3</v>
      </c>
      <c r="BJ1509" t="b">
        <f t="shared" si="385"/>
        <v>0</v>
      </c>
      <c r="BK1509" s="43">
        <v>4082.8917589625489</v>
      </c>
      <c r="BL1509" s="37">
        <f t="shared" si="368"/>
        <v>108.66759691990228</v>
      </c>
    </row>
    <row r="1510" spans="1:64" x14ac:dyDescent="0.35">
      <c r="A1510" s="3">
        <v>20000</v>
      </c>
      <c r="D1510" s="6">
        <v>60</v>
      </c>
      <c r="E1510" s="6"/>
      <c r="F1510" s="6">
        <f t="shared" si="341"/>
        <v>100</v>
      </c>
      <c r="G1510" s="7">
        <v>5</v>
      </c>
      <c r="H1510" s="79" cm="1">
        <f t="array" ref="H1510">INDEX(Archetypes!$F$8:$F$16,$G1510)</f>
        <v>213.7</v>
      </c>
      <c r="I1510" s="7">
        <f t="shared" si="342"/>
        <v>1</v>
      </c>
      <c r="J1510" s="27" cm="1">
        <f t="array" ref="J1510">INDEX(Archetypes!$G$8:$H$16,$G1510,($H$2+1))+$N$2</f>
        <v>16092</v>
      </c>
      <c r="K1510" s="41" cm="1">
        <f t="array" ref="K1510">INDEX(Archetypes!$J$8:$J$16,$G1510)</f>
        <v>3.3130000000000002</v>
      </c>
      <c r="L1510" s="24" cm="1">
        <f t="array" ref="L1510">INDEX(Archetypes!$I$8:$I$16,$G1510)</f>
        <v>65.243478260869566</v>
      </c>
      <c r="M1510" s="41">
        <f t="shared" si="369"/>
        <v>18.11</v>
      </c>
      <c r="N1510" s="84">
        <f t="shared" si="343"/>
        <v>0.27757563641210181</v>
      </c>
      <c r="O1510" s="41">
        <f t="shared" si="344"/>
        <v>18.11</v>
      </c>
      <c r="P1510" s="64">
        <f t="shared" si="382"/>
        <v>2.5871428571428572</v>
      </c>
      <c r="Q1510" s="80">
        <f t="shared" si="370"/>
        <v>2.5871428571428572</v>
      </c>
      <c r="R1510" s="80">
        <f t="shared" si="371"/>
        <v>0</v>
      </c>
      <c r="S1510" s="64">
        <f t="shared" si="372"/>
        <v>18.11</v>
      </c>
      <c r="T1510" s="64">
        <f t="shared" si="345"/>
        <v>0</v>
      </c>
      <c r="U1510" s="64">
        <f t="shared" si="373"/>
        <v>0</v>
      </c>
      <c r="V1510" s="80">
        <f t="shared" si="374"/>
        <v>1</v>
      </c>
      <c r="W1510" s="80">
        <f t="shared" si="375"/>
        <v>0</v>
      </c>
      <c r="X1510" s="80">
        <f t="shared" si="376"/>
        <v>0</v>
      </c>
      <c r="Y1510" s="4">
        <f t="shared" si="346"/>
        <v>13.01</v>
      </c>
      <c r="Z1510" s="4">
        <f t="shared" si="347"/>
        <v>3.9269544219740413</v>
      </c>
      <c r="AA1510" s="64">
        <f t="shared" si="377"/>
        <v>6036.8249999999998</v>
      </c>
      <c r="AB1510" s="81">
        <f t="shared" si="378"/>
        <v>785.39093249999996</v>
      </c>
      <c r="AC1510">
        <f t="shared" si="379"/>
        <v>0.9999999387500037</v>
      </c>
      <c r="AD1510" s="49">
        <f t="shared" si="348"/>
        <v>3141.5637299999999</v>
      </c>
      <c r="AE1510" s="3">
        <f t="shared" si="349"/>
        <v>80000</v>
      </c>
      <c r="AF1510" s="3">
        <f t="shared" si="350"/>
        <v>100000</v>
      </c>
      <c r="AG1510" s="2">
        <f t="shared" si="351"/>
        <v>0</v>
      </c>
      <c r="AH1510" s="49">
        <f t="shared" si="352"/>
        <v>0</v>
      </c>
      <c r="AI1510" s="49">
        <f t="shared" si="353"/>
        <v>3126.1933970733662</v>
      </c>
      <c r="AJ1510" s="27" cm="1">
        <f t="array" ref="AJ1510">INDEX(Archetypes!Q$8:Q$16,$G1510)</f>
        <v>1022</v>
      </c>
      <c r="AK1510" s="27" cm="1">
        <f t="array" ref="AK1510">INDEX(Archetypes!R$8:R$16,$G1510)</f>
        <v>1039</v>
      </c>
      <c r="AL1510" s="27" cm="1">
        <f t="array" ref="AL1510">INDEX(Archetypes!S$8:S$16,$G1510)</f>
        <v>1139</v>
      </c>
      <c r="AM1510" s="5">
        <f t="shared" si="380"/>
        <v>1039</v>
      </c>
      <c r="AN1510" s="5">
        <f t="shared" si="354"/>
        <v>4156</v>
      </c>
      <c r="AO1510" s="49">
        <f t="shared" si="355"/>
        <v>26515.757127073368</v>
      </c>
      <c r="AP1510" s="61" cm="1">
        <f t="array" ref="AP1510">INDEX(Archetypes!$K$8:$N$16,$G1510,$I$2+1+2*$H$2)</f>
        <v>12073</v>
      </c>
      <c r="AQ1510" s="41" cm="1">
        <f t="array" ref="AQ1510">INDEX(Archetypes!$O$8:$P$16,$G1510,$AB$2)</f>
        <v>50</v>
      </c>
      <c r="AR1510" s="4">
        <f t="shared" si="356"/>
        <v>12.348800000000001</v>
      </c>
      <c r="AS1510" s="5">
        <f t="shared" si="357"/>
        <v>2469.7600000000002</v>
      </c>
      <c r="AT1510" s="8">
        <f t="shared" si="358"/>
        <v>1816</v>
      </c>
      <c r="AU1510">
        <f t="shared" si="359"/>
        <v>1</v>
      </c>
      <c r="AV1510" s="49">
        <f t="shared" si="360"/>
        <v>9879.0400000000009</v>
      </c>
      <c r="AW1510" s="49">
        <f t="shared" si="361"/>
        <v>0</v>
      </c>
      <c r="AX1510" s="61">
        <f t="shared" si="362"/>
        <v>2345.4221279434969</v>
      </c>
      <c r="AY1510" s="27" cm="1">
        <f t="array" ref="AY1510">INDEX(Archetypes!T$8:T$16,$G1510)</f>
        <v>1012</v>
      </c>
      <c r="AZ1510" s="27" cm="1">
        <f t="array" ref="AZ1510">INDEX(Archetypes!U$8:U$16,$G1510)</f>
        <v>1497</v>
      </c>
      <c r="BA1510" s="27" cm="1">
        <f t="array" ref="BA1510">INDEX(Archetypes!V$8:V$16,$G1510)</f>
        <v>1668</v>
      </c>
      <c r="BB1510" s="5">
        <f t="shared" si="381"/>
        <v>1497</v>
      </c>
      <c r="BC1510" s="5">
        <f t="shared" si="363"/>
        <v>5988</v>
      </c>
      <c r="BD1510" s="60">
        <f t="shared" si="364"/>
        <v>30285.462127943498</v>
      </c>
      <c r="BE1510" s="28">
        <f t="shared" si="365"/>
        <v>3769.7050008701299</v>
      </c>
      <c r="BF1510" s="75">
        <f t="shared" si="366"/>
        <v>4.9485061889999997</v>
      </c>
      <c r="BG1510" s="75">
        <f t="shared" si="367"/>
        <v>16.99776</v>
      </c>
      <c r="BH1510" s="11">
        <f t="shared" si="383"/>
        <v>20446.409966848933</v>
      </c>
      <c r="BI1510" s="95">
        <f t="shared" si="384"/>
        <v>3</v>
      </c>
      <c r="BJ1510" t="b">
        <f t="shared" si="385"/>
        <v>0</v>
      </c>
      <c r="BK1510" s="43">
        <v>2665.398419490215</v>
      </c>
      <c r="BL1510" s="37">
        <f t="shared" si="368"/>
        <v>1104.3065813799149</v>
      </c>
    </row>
    <row r="1511" spans="1:64" x14ac:dyDescent="0.35">
      <c r="A1511" s="3">
        <v>20000</v>
      </c>
      <c r="D1511" s="6">
        <v>60</v>
      </c>
      <c r="E1511" s="6"/>
      <c r="F1511" s="6">
        <f t="shared" si="341"/>
        <v>100</v>
      </c>
      <c r="G1511" s="7">
        <v>6</v>
      </c>
      <c r="H1511" s="79" cm="1">
        <f t="array" ref="H1511">INDEX(Archetypes!$F$8:$F$16,$G1511)</f>
        <v>239.1</v>
      </c>
      <c r="I1511" s="7">
        <f t="shared" si="342"/>
        <v>1</v>
      </c>
      <c r="J1511" s="27" cm="1">
        <f t="array" ref="J1511">INDEX(Archetypes!$G$8:$H$16,$G1511,($H$2+1))+$N$2</f>
        <v>18581</v>
      </c>
      <c r="K1511" s="41" cm="1">
        <f t="array" ref="K1511">INDEX(Archetypes!$J$8:$J$16,$G1511)</f>
        <v>3.327</v>
      </c>
      <c r="L1511" s="24" cm="1">
        <f t="array" ref="L1511">INDEX(Archetypes!$I$8:$I$16,$G1511)</f>
        <v>72.380645161290317</v>
      </c>
      <c r="M1511" s="41">
        <f t="shared" si="369"/>
        <v>18.033999999999999</v>
      </c>
      <c r="N1511" s="84">
        <f t="shared" si="343"/>
        <v>0.24915500490239773</v>
      </c>
      <c r="O1511" s="41">
        <f t="shared" si="344"/>
        <v>18.033999999999999</v>
      </c>
      <c r="P1511" s="64">
        <f t="shared" si="382"/>
        <v>2.5762857142857141</v>
      </c>
      <c r="Q1511" s="80">
        <f t="shared" si="370"/>
        <v>2.5762857142857141</v>
      </c>
      <c r="R1511" s="80">
        <f t="shared" si="371"/>
        <v>0</v>
      </c>
      <c r="S1511" s="64">
        <f t="shared" si="372"/>
        <v>18.033999999999999</v>
      </c>
      <c r="T1511" s="64">
        <f t="shared" si="345"/>
        <v>0</v>
      </c>
      <c r="U1511" s="64">
        <f t="shared" si="373"/>
        <v>0</v>
      </c>
      <c r="V1511" s="80">
        <f t="shared" si="374"/>
        <v>1</v>
      </c>
      <c r="W1511" s="80">
        <f t="shared" si="375"/>
        <v>0</v>
      </c>
      <c r="X1511" s="80">
        <f t="shared" si="376"/>
        <v>0</v>
      </c>
      <c r="Y1511" s="4">
        <f t="shared" si="346"/>
        <v>13.01</v>
      </c>
      <c r="Z1511" s="4">
        <f t="shared" si="347"/>
        <v>3.910429816651638</v>
      </c>
      <c r="AA1511" s="64">
        <f t="shared" si="377"/>
        <v>6011.4219999999996</v>
      </c>
      <c r="AB1511" s="81">
        <f t="shared" si="378"/>
        <v>782.08600219999994</v>
      </c>
      <c r="AC1511">
        <f t="shared" si="379"/>
        <v>0.99999995030000266</v>
      </c>
      <c r="AD1511" s="49">
        <f t="shared" si="348"/>
        <v>3128.3440087999998</v>
      </c>
      <c r="AE1511" s="3">
        <f t="shared" si="349"/>
        <v>80000</v>
      </c>
      <c r="AF1511" s="3">
        <f t="shared" si="350"/>
        <v>100000</v>
      </c>
      <c r="AG1511" s="2">
        <f t="shared" si="351"/>
        <v>0</v>
      </c>
      <c r="AH1511" s="49">
        <f t="shared" si="352"/>
        <v>0</v>
      </c>
      <c r="AI1511" s="49">
        <f t="shared" si="353"/>
        <v>3609.7315132376475</v>
      </c>
      <c r="AJ1511" s="27" cm="1">
        <f t="array" ref="AJ1511">INDEX(Archetypes!Q$8:Q$16,$G1511)</f>
        <v>1022</v>
      </c>
      <c r="AK1511" s="27" cm="1">
        <f t="array" ref="AK1511">INDEX(Archetypes!R$8:R$16,$G1511)</f>
        <v>1039</v>
      </c>
      <c r="AL1511" s="27" cm="1">
        <f t="array" ref="AL1511">INDEX(Archetypes!S$8:S$16,$G1511)</f>
        <v>1139</v>
      </c>
      <c r="AM1511" s="5">
        <f t="shared" si="380"/>
        <v>1039</v>
      </c>
      <c r="AN1511" s="5">
        <f t="shared" si="354"/>
        <v>4156</v>
      </c>
      <c r="AO1511" s="49">
        <f t="shared" si="355"/>
        <v>29475.075522037645</v>
      </c>
      <c r="AP1511" s="61" cm="1">
        <f t="array" ref="AP1511">INDEX(Archetypes!$K$8:$N$16,$G1511,$I$2+1+2*$H$2)</f>
        <v>14065</v>
      </c>
      <c r="AQ1511" s="41" cm="1">
        <f t="array" ref="AQ1511">INDEX(Archetypes!$O$8:$P$16,$G1511,$AB$2)</f>
        <v>50</v>
      </c>
      <c r="AR1511" s="4">
        <f t="shared" si="356"/>
        <v>12.348800000000001</v>
      </c>
      <c r="AS1511" s="5">
        <f t="shared" si="357"/>
        <v>2469.7600000000002</v>
      </c>
      <c r="AT1511" s="8">
        <f t="shared" si="358"/>
        <v>1816</v>
      </c>
      <c r="AU1511">
        <f t="shared" si="359"/>
        <v>1</v>
      </c>
      <c r="AV1511" s="49">
        <f t="shared" si="360"/>
        <v>9879.0400000000009</v>
      </c>
      <c r="AW1511" s="49">
        <f t="shared" si="361"/>
        <v>0</v>
      </c>
      <c r="AX1511" s="61">
        <f t="shared" si="362"/>
        <v>2732.408036902616</v>
      </c>
      <c r="AY1511" s="27" cm="1">
        <f t="array" ref="AY1511">INDEX(Archetypes!T$8:T$16,$G1511)</f>
        <v>1012</v>
      </c>
      <c r="AZ1511" s="27" cm="1">
        <f t="array" ref="AZ1511">INDEX(Archetypes!U$8:U$16,$G1511)</f>
        <v>1497</v>
      </c>
      <c r="BA1511" s="27" cm="1">
        <f t="array" ref="BA1511">INDEX(Archetypes!V$8:V$16,$G1511)</f>
        <v>1668</v>
      </c>
      <c r="BB1511" s="5">
        <f t="shared" si="381"/>
        <v>1497</v>
      </c>
      <c r="BC1511" s="5">
        <f t="shared" si="363"/>
        <v>5988</v>
      </c>
      <c r="BD1511" s="60">
        <f t="shared" si="364"/>
        <v>32664.448036902617</v>
      </c>
      <c r="BE1511" s="28">
        <f t="shared" si="365"/>
        <v>3189.3725148649719</v>
      </c>
      <c r="BF1511" s="75">
        <f t="shared" si="366"/>
        <v>4.9276828418400003</v>
      </c>
      <c r="BG1511" s="75">
        <f t="shared" si="367"/>
        <v>16.99776</v>
      </c>
      <c r="BH1511" s="11">
        <f t="shared" si="383"/>
        <v>20446.409966848933</v>
      </c>
      <c r="BI1511" s="95">
        <f t="shared" si="384"/>
        <v>3</v>
      </c>
      <c r="BJ1511" t="b">
        <f t="shared" si="385"/>
        <v>0</v>
      </c>
      <c r="BK1511" s="43">
        <v>529.75083983046352</v>
      </c>
      <c r="BL1511" s="37">
        <f t="shared" si="368"/>
        <v>2659.6216750345084</v>
      </c>
    </row>
    <row r="1512" spans="1:64" x14ac:dyDescent="0.35">
      <c r="A1512" s="3">
        <v>20000</v>
      </c>
      <c r="D1512" s="6">
        <v>60</v>
      </c>
      <c r="E1512" s="6"/>
      <c r="F1512" s="6">
        <f t="shared" si="341"/>
        <v>100</v>
      </c>
      <c r="G1512" s="7">
        <v>7</v>
      </c>
      <c r="H1512" s="79" cm="1">
        <f t="array" ref="H1512">INDEX(Archetypes!$F$8:$F$16,$G1512)</f>
        <v>262.60000000000002</v>
      </c>
      <c r="I1512" s="7">
        <f t="shared" si="342"/>
        <v>1</v>
      </c>
      <c r="J1512" s="27" cm="1">
        <f t="array" ref="J1512">INDEX(Archetypes!$G$8:$H$16,$G1512,($H$2+1))+$N$2</f>
        <v>22881</v>
      </c>
      <c r="K1512" s="41" cm="1">
        <f t="array" ref="K1512">INDEX(Archetypes!$J$8:$J$16,$G1512)</f>
        <v>3.2349999999999999</v>
      </c>
      <c r="L1512" s="24" cm="1">
        <f t="array" ref="L1512">INDEX(Archetypes!$I$8:$I$16,$G1512)</f>
        <v>81.644444444444446</v>
      </c>
      <c r="M1512" s="41">
        <f t="shared" si="369"/>
        <v>18.547000000000001</v>
      </c>
      <c r="N1512" s="84">
        <f t="shared" si="343"/>
        <v>0.22716793685356559</v>
      </c>
      <c r="O1512" s="41">
        <f t="shared" si="344"/>
        <v>18.547000000000001</v>
      </c>
      <c r="P1512" s="64">
        <f t="shared" si="382"/>
        <v>2.6495714285714285</v>
      </c>
      <c r="Q1512" s="80">
        <f t="shared" si="370"/>
        <v>2.6495714285714285</v>
      </c>
      <c r="R1512" s="80">
        <f t="shared" si="371"/>
        <v>0</v>
      </c>
      <c r="S1512" s="64">
        <f t="shared" si="372"/>
        <v>18.547000000000001</v>
      </c>
      <c r="T1512" s="64">
        <f t="shared" si="345"/>
        <v>0</v>
      </c>
      <c r="U1512" s="64">
        <f t="shared" si="373"/>
        <v>0</v>
      </c>
      <c r="V1512" s="80">
        <f t="shared" si="374"/>
        <v>1</v>
      </c>
      <c r="W1512" s="80">
        <f t="shared" si="375"/>
        <v>0</v>
      </c>
      <c r="X1512" s="80">
        <f t="shared" si="376"/>
        <v>0</v>
      </c>
      <c r="Y1512" s="4">
        <f t="shared" si="346"/>
        <v>13.01</v>
      </c>
      <c r="Z1512" s="4">
        <f t="shared" si="347"/>
        <v>4.0216383307573418</v>
      </c>
      <c r="AA1512" s="64">
        <f t="shared" si="377"/>
        <v>6182.38</v>
      </c>
      <c r="AB1512" s="81">
        <f t="shared" si="378"/>
        <v>804.32763799999998</v>
      </c>
      <c r="AC1512">
        <f t="shared" si="379"/>
        <v>1.0000000350000011</v>
      </c>
      <c r="AD1512" s="49">
        <f t="shared" si="348"/>
        <v>3217.3105519999999</v>
      </c>
      <c r="AE1512" s="3">
        <f t="shared" si="349"/>
        <v>80000</v>
      </c>
      <c r="AF1512" s="3">
        <f t="shared" si="350"/>
        <v>100000</v>
      </c>
      <c r="AG1512" s="2">
        <f t="shared" si="351"/>
        <v>0</v>
      </c>
      <c r="AH1512" s="49">
        <f t="shared" si="352"/>
        <v>0</v>
      </c>
      <c r="AI1512" s="49">
        <f t="shared" si="353"/>
        <v>4445.0926620951841</v>
      </c>
      <c r="AJ1512" s="27" cm="1">
        <f t="array" ref="AJ1512">INDEX(Archetypes!Q$8:Q$16,$G1512)</f>
        <v>1022</v>
      </c>
      <c r="AK1512" s="27" cm="1">
        <f t="array" ref="AK1512">INDEX(Archetypes!R$8:R$16,$G1512)</f>
        <v>1039</v>
      </c>
      <c r="AL1512" s="27" cm="1">
        <f t="array" ref="AL1512">INDEX(Archetypes!S$8:S$16,$G1512)</f>
        <v>1139</v>
      </c>
      <c r="AM1512" s="5">
        <f t="shared" si="380"/>
        <v>1039</v>
      </c>
      <c r="AN1512" s="5">
        <f t="shared" si="354"/>
        <v>4156</v>
      </c>
      <c r="AO1512" s="49">
        <f t="shared" si="355"/>
        <v>34699.403214095182</v>
      </c>
      <c r="AP1512" s="61" cm="1">
        <f t="array" ref="AP1512">INDEX(Archetypes!$K$8:$N$16,$G1512,$I$2+1+2*$H$2)</f>
        <v>17505</v>
      </c>
      <c r="AQ1512" s="41" cm="1">
        <f t="array" ref="AQ1512">INDEX(Archetypes!$O$8:$P$16,$G1512,$AB$2)</f>
        <v>50</v>
      </c>
      <c r="AR1512" s="4">
        <f t="shared" si="356"/>
        <v>12.348800000000001</v>
      </c>
      <c r="AS1512" s="5">
        <f t="shared" si="357"/>
        <v>2469.7600000000002</v>
      </c>
      <c r="AT1512" s="8">
        <f t="shared" si="358"/>
        <v>1816</v>
      </c>
      <c r="AU1512">
        <f t="shared" si="359"/>
        <v>1</v>
      </c>
      <c r="AV1512" s="49">
        <f t="shared" si="360"/>
        <v>9879.0400000000009</v>
      </c>
      <c r="AW1512" s="49">
        <f t="shared" si="361"/>
        <v>0</v>
      </c>
      <c r="AX1512" s="61">
        <f t="shared" si="362"/>
        <v>3400.6969559886452</v>
      </c>
      <c r="AY1512" s="27" cm="1">
        <f t="array" ref="AY1512">INDEX(Archetypes!T$8:T$16,$G1512)</f>
        <v>1012</v>
      </c>
      <c r="AZ1512" s="27" cm="1">
        <f t="array" ref="AZ1512">INDEX(Archetypes!U$8:U$16,$G1512)</f>
        <v>1497</v>
      </c>
      <c r="BA1512" s="27" cm="1">
        <f t="array" ref="BA1512">INDEX(Archetypes!V$8:V$16,$G1512)</f>
        <v>1668</v>
      </c>
      <c r="BB1512" s="5">
        <f t="shared" si="381"/>
        <v>1497</v>
      </c>
      <c r="BC1512" s="5">
        <f t="shared" si="363"/>
        <v>5988</v>
      </c>
      <c r="BD1512" s="60">
        <f t="shared" si="364"/>
        <v>36772.736955988643</v>
      </c>
      <c r="BE1512" s="28">
        <f t="shared" si="365"/>
        <v>2073.3337418934607</v>
      </c>
      <c r="BF1512" s="75">
        <f t="shared" si="366"/>
        <v>5.0678205336</v>
      </c>
      <c r="BG1512" s="75">
        <f t="shared" si="367"/>
        <v>16.99776</v>
      </c>
      <c r="BH1512" s="11">
        <f t="shared" si="383"/>
        <v>20446.409966848933</v>
      </c>
      <c r="BI1512" s="95">
        <f t="shared" si="384"/>
        <v>3</v>
      </c>
      <c r="BJ1512" t="b">
        <f t="shared" si="385"/>
        <v>0</v>
      </c>
      <c r="BK1512" s="43">
        <v>-3383.6895146259922</v>
      </c>
      <c r="BL1512" s="37">
        <f t="shared" si="368"/>
        <v>5457.0232565194528</v>
      </c>
    </row>
    <row r="1513" spans="1:64" x14ac:dyDescent="0.35">
      <c r="A1513" s="3">
        <v>20000</v>
      </c>
      <c r="D1513" s="6">
        <v>60</v>
      </c>
      <c r="E1513" s="6"/>
      <c r="F1513" s="6">
        <f t="shared" si="341"/>
        <v>100</v>
      </c>
      <c r="G1513" s="7">
        <v>8</v>
      </c>
      <c r="H1513" s="79" cm="1">
        <f t="array" ref="H1513">INDEX(Archetypes!$F$8:$F$16,$G1513)</f>
        <v>285.8</v>
      </c>
      <c r="I1513" s="7">
        <f t="shared" si="342"/>
        <v>1</v>
      </c>
      <c r="J1513" s="27" cm="1">
        <f t="array" ref="J1513">INDEX(Archetypes!$G$8:$H$16,$G1513,($H$2+1))+$N$2</f>
        <v>26124</v>
      </c>
      <c r="K1513" s="41" cm="1">
        <f t="array" ref="K1513">INDEX(Archetypes!$J$8:$J$16,$G1513)</f>
        <v>3.2210000000000001</v>
      </c>
      <c r="L1513" s="24" cm="1">
        <f t="array" ref="L1513">INDEX(Archetypes!$I$8:$I$16,$G1513)</f>
        <v>90.076000000000008</v>
      </c>
      <c r="M1513" s="41">
        <f t="shared" si="369"/>
        <v>18.628</v>
      </c>
      <c r="N1513" s="84">
        <f t="shared" si="343"/>
        <v>0.20680314401172342</v>
      </c>
      <c r="O1513" s="41">
        <f t="shared" si="344"/>
        <v>18.628</v>
      </c>
      <c r="P1513" s="64">
        <f t="shared" si="382"/>
        <v>2.661142857142857</v>
      </c>
      <c r="Q1513" s="80">
        <f t="shared" si="370"/>
        <v>2.661142857142857</v>
      </c>
      <c r="R1513" s="80">
        <f t="shared" si="371"/>
        <v>0</v>
      </c>
      <c r="S1513" s="64">
        <f t="shared" si="372"/>
        <v>18.628</v>
      </c>
      <c r="T1513" s="64">
        <f t="shared" si="345"/>
        <v>0</v>
      </c>
      <c r="U1513" s="64">
        <f t="shared" si="373"/>
        <v>0</v>
      </c>
      <c r="V1513" s="80">
        <f t="shared" si="374"/>
        <v>1</v>
      </c>
      <c r="W1513" s="80">
        <f t="shared" si="375"/>
        <v>0</v>
      </c>
      <c r="X1513" s="80">
        <f t="shared" si="376"/>
        <v>0</v>
      </c>
      <c r="Y1513" s="4">
        <f t="shared" si="346"/>
        <v>13.01</v>
      </c>
      <c r="Z1513" s="4">
        <f t="shared" si="347"/>
        <v>4.0391182862465067</v>
      </c>
      <c r="AA1513" s="64">
        <f t="shared" si="377"/>
        <v>6209.2520000000004</v>
      </c>
      <c r="AB1513" s="81">
        <f t="shared" si="378"/>
        <v>807.8236852</v>
      </c>
      <c r="AC1513">
        <f t="shared" si="379"/>
        <v>0.99999996540000102</v>
      </c>
      <c r="AD1513" s="49">
        <f t="shared" si="348"/>
        <v>3231.2947408</v>
      </c>
      <c r="AE1513" s="3">
        <f t="shared" si="349"/>
        <v>80000</v>
      </c>
      <c r="AF1513" s="3">
        <f t="shared" si="350"/>
        <v>100000</v>
      </c>
      <c r="AG1513" s="2">
        <f t="shared" si="351"/>
        <v>0</v>
      </c>
      <c r="AH1513" s="49">
        <f t="shared" si="352"/>
        <v>0</v>
      </c>
      <c r="AI1513" s="49">
        <f t="shared" si="353"/>
        <v>5075.110384361461</v>
      </c>
      <c r="AJ1513" s="27" cm="1">
        <f t="array" ref="AJ1513">INDEX(Archetypes!Q$8:Q$16,$G1513)</f>
        <v>1022</v>
      </c>
      <c r="AK1513" s="27" cm="1">
        <f t="array" ref="AK1513">INDEX(Archetypes!R$8:R$16,$G1513)</f>
        <v>1039</v>
      </c>
      <c r="AL1513" s="27" cm="1">
        <f t="array" ref="AL1513">INDEX(Archetypes!S$8:S$16,$G1513)</f>
        <v>1139</v>
      </c>
      <c r="AM1513" s="5">
        <f t="shared" si="380"/>
        <v>1039</v>
      </c>
      <c r="AN1513" s="5">
        <f t="shared" si="354"/>
        <v>4156</v>
      </c>
      <c r="AO1513" s="49">
        <f t="shared" si="355"/>
        <v>38586.405125161458</v>
      </c>
      <c r="AP1513" s="61" cm="1">
        <f t="array" ref="AP1513">INDEX(Archetypes!$K$8:$N$16,$G1513,$I$2+1+2*$H$2)</f>
        <v>20099</v>
      </c>
      <c r="AQ1513" s="41" cm="1">
        <f t="array" ref="AQ1513">INDEX(Archetypes!$O$8:$P$16,$G1513,$AB$2)</f>
        <v>50</v>
      </c>
      <c r="AR1513" s="4">
        <f t="shared" si="356"/>
        <v>12.348800000000001</v>
      </c>
      <c r="AS1513" s="5">
        <f t="shared" si="357"/>
        <v>2469.7600000000002</v>
      </c>
      <c r="AT1513" s="8">
        <f t="shared" si="358"/>
        <v>1816</v>
      </c>
      <c r="AU1513">
        <f t="shared" si="359"/>
        <v>1</v>
      </c>
      <c r="AV1513" s="49">
        <f t="shared" si="360"/>
        <v>9879.0400000000009</v>
      </c>
      <c r="AW1513" s="49">
        <f t="shared" si="361"/>
        <v>0</v>
      </c>
      <c r="AX1513" s="61">
        <f t="shared" si="362"/>
        <v>3904.6334257878193</v>
      </c>
      <c r="AY1513" s="27" cm="1">
        <f t="array" ref="AY1513">INDEX(Archetypes!T$8:T$16,$G1513)</f>
        <v>1012</v>
      </c>
      <c r="AZ1513" s="27" cm="1">
        <f t="array" ref="AZ1513">INDEX(Archetypes!U$8:U$16,$G1513)</f>
        <v>1497</v>
      </c>
      <c r="BA1513" s="27" cm="1">
        <f t="array" ref="BA1513">INDEX(Archetypes!V$8:V$16,$G1513)</f>
        <v>1668</v>
      </c>
      <c r="BB1513" s="5">
        <f t="shared" si="381"/>
        <v>1497</v>
      </c>
      <c r="BC1513" s="5">
        <f t="shared" si="363"/>
        <v>5988</v>
      </c>
      <c r="BD1513" s="60">
        <f t="shared" si="364"/>
        <v>39870.67342578782</v>
      </c>
      <c r="BE1513" s="28">
        <f t="shared" si="365"/>
        <v>1284.2683006263615</v>
      </c>
      <c r="BF1513" s="75">
        <f t="shared" si="366"/>
        <v>5.0898480494400005</v>
      </c>
      <c r="BG1513" s="75">
        <f t="shared" si="367"/>
        <v>16.99776</v>
      </c>
      <c r="BH1513" s="11">
        <f t="shared" si="383"/>
        <v>20446.409966848933</v>
      </c>
      <c r="BI1513" s="95">
        <f t="shared" si="384"/>
        <v>3</v>
      </c>
      <c r="BJ1513" t="b">
        <f t="shared" si="385"/>
        <v>0</v>
      </c>
      <c r="BK1513" s="43">
        <v>-6227.9708672652632</v>
      </c>
      <c r="BL1513" s="37">
        <f t="shared" si="368"/>
        <v>7512.2391678916247</v>
      </c>
    </row>
    <row r="1514" spans="1:64" x14ac:dyDescent="0.35">
      <c r="A1514" s="3">
        <v>20000</v>
      </c>
      <c r="D1514" s="6">
        <v>60</v>
      </c>
      <c r="E1514" s="6"/>
      <c r="F1514" s="6">
        <f t="shared" si="341"/>
        <v>100</v>
      </c>
      <c r="G1514" s="7">
        <v>9</v>
      </c>
      <c r="H1514" s="79" cm="1">
        <f t="array" ref="H1514">INDEX(Archetypes!$F$8:$F$16,$G1514)</f>
        <v>312.60000000000002</v>
      </c>
      <c r="I1514" s="7">
        <f t="shared" si="342"/>
        <v>1</v>
      </c>
      <c r="J1514" s="27" cm="1">
        <f t="array" ref="J1514">INDEX(Archetypes!$G$8:$H$16,$G1514,($H$2+1))+$N$2</f>
        <v>27151</v>
      </c>
      <c r="K1514" s="41" cm="1">
        <f t="array" ref="K1514">INDEX(Archetypes!$J$8:$J$16,$G1514)</f>
        <v>3.1960000000000002</v>
      </c>
      <c r="L1514" s="24" cm="1">
        <f t="array" ref="L1514">INDEX(Archetypes!$I$8:$I$16,$G1514)</f>
        <v>98.868750000000006</v>
      </c>
      <c r="M1514" s="41">
        <f t="shared" si="369"/>
        <v>18.773</v>
      </c>
      <c r="N1514" s="84">
        <f t="shared" si="343"/>
        <v>0.18987799481636006</v>
      </c>
      <c r="O1514" s="41">
        <f t="shared" si="344"/>
        <v>18.773</v>
      </c>
      <c r="P1514" s="64">
        <f t="shared" si="382"/>
        <v>2.6818571428571429</v>
      </c>
      <c r="Q1514" s="80">
        <f t="shared" si="370"/>
        <v>2.6818571428571429</v>
      </c>
      <c r="R1514" s="80">
        <f t="shared" si="371"/>
        <v>0</v>
      </c>
      <c r="S1514" s="64">
        <f t="shared" si="372"/>
        <v>18.773</v>
      </c>
      <c r="T1514" s="64">
        <f t="shared" si="345"/>
        <v>0</v>
      </c>
      <c r="U1514" s="64">
        <f t="shared" si="373"/>
        <v>0</v>
      </c>
      <c r="V1514" s="80">
        <f t="shared" si="374"/>
        <v>1</v>
      </c>
      <c r="W1514" s="80">
        <f t="shared" si="375"/>
        <v>0</v>
      </c>
      <c r="X1514" s="80">
        <f t="shared" si="376"/>
        <v>0</v>
      </c>
      <c r="Y1514" s="4">
        <f t="shared" si="346"/>
        <v>13.01</v>
      </c>
      <c r="Z1514" s="4">
        <f t="shared" si="347"/>
        <v>4.0707133917396741</v>
      </c>
      <c r="AA1514" s="64">
        <f t="shared" si="377"/>
        <v>6257.8220000000001</v>
      </c>
      <c r="AB1514" s="81">
        <f t="shared" si="378"/>
        <v>814.14264219999995</v>
      </c>
      <c r="AC1514">
        <f t="shared" si="379"/>
        <v>1.0000000444000019</v>
      </c>
      <c r="AD1514" s="49">
        <f t="shared" si="348"/>
        <v>3256.5705687999998</v>
      </c>
      <c r="AE1514" s="3">
        <f t="shared" si="349"/>
        <v>80000</v>
      </c>
      <c r="AF1514" s="3">
        <f t="shared" si="350"/>
        <v>100000</v>
      </c>
      <c r="AG1514" s="2">
        <f t="shared" si="351"/>
        <v>0</v>
      </c>
      <c r="AH1514" s="49">
        <f t="shared" si="352"/>
        <v>0</v>
      </c>
      <c r="AI1514" s="49">
        <f t="shared" si="353"/>
        <v>5274.6257099141794</v>
      </c>
      <c r="AJ1514" s="27" cm="1">
        <f t="array" ref="AJ1514">INDEX(Archetypes!Q$8:Q$16,$G1514)</f>
        <v>1022</v>
      </c>
      <c r="AK1514" s="27" cm="1">
        <f t="array" ref="AK1514">INDEX(Archetypes!R$8:R$16,$G1514)</f>
        <v>1039</v>
      </c>
      <c r="AL1514" s="27" cm="1">
        <f t="array" ref="AL1514">INDEX(Archetypes!S$8:S$16,$G1514)</f>
        <v>1139</v>
      </c>
      <c r="AM1514" s="5">
        <f t="shared" si="380"/>
        <v>1039</v>
      </c>
      <c r="AN1514" s="5">
        <f t="shared" si="354"/>
        <v>4156</v>
      </c>
      <c r="AO1514" s="49">
        <f t="shared" si="355"/>
        <v>39838.196278714182</v>
      </c>
      <c r="AP1514" s="61" cm="1">
        <f t="array" ref="AP1514">INDEX(Archetypes!$K$8:$N$16,$G1514,$I$2+1+2*$H$2)</f>
        <v>20920</v>
      </c>
      <c r="AQ1514" s="41" cm="1">
        <f t="array" ref="AQ1514">INDEX(Archetypes!$O$8:$P$16,$G1514,$AB$2)</f>
        <v>50</v>
      </c>
      <c r="AR1514" s="4">
        <f t="shared" si="356"/>
        <v>12.348800000000001</v>
      </c>
      <c r="AS1514" s="5">
        <f t="shared" si="357"/>
        <v>2469.7600000000002</v>
      </c>
      <c r="AT1514" s="8">
        <f t="shared" si="358"/>
        <v>1816</v>
      </c>
      <c r="AU1514">
        <f t="shared" si="359"/>
        <v>1</v>
      </c>
      <c r="AV1514" s="49">
        <f t="shared" si="360"/>
        <v>9879.0400000000009</v>
      </c>
      <c r="AW1514" s="49">
        <f t="shared" si="361"/>
        <v>0</v>
      </c>
      <c r="AX1514" s="61">
        <f t="shared" si="362"/>
        <v>4064.1291242092234</v>
      </c>
      <c r="AY1514" s="27" cm="1">
        <f t="array" ref="AY1514">INDEX(Archetypes!T$8:T$16,$G1514)</f>
        <v>1012</v>
      </c>
      <c r="AZ1514" s="27" cm="1">
        <f t="array" ref="AZ1514">INDEX(Archetypes!U$8:U$16,$G1514)</f>
        <v>1497</v>
      </c>
      <c r="BA1514" s="27" cm="1">
        <f t="array" ref="BA1514">INDEX(Archetypes!V$8:V$16,$G1514)</f>
        <v>1668</v>
      </c>
      <c r="BB1514" s="5">
        <f t="shared" si="381"/>
        <v>1497</v>
      </c>
      <c r="BC1514" s="5">
        <f t="shared" si="363"/>
        <v>5988</v>
      </c>
      <c r="BD1514" s="60">
        <f t="shared" si="364"/>
        <v>40851.169124209227</v>
      </c>
      <c r="BE1514" s="28">
        <f t="shared" si="365"/>
        <v>1012.9728454950455</v>
      </c>
      <c r="BF1514" s="75">
        <f t="shared" si="366"/>
        <v>5.1296618498400006</v>
      </c>
      <c r="BG1514" s="75">
        <f t="shared" si="367"/>
        <v>16.99776</v>
      </c>
      <c r="BH1514" s="11">
        <f t="shared" si="383"/>
        <v>20446.409966848933</v>
      </c>
      <c r="BI1514" s="95">
        <f t="shared" si="384"/>
        <v>3</v>
      </c>
      <c r="BJ1514" t="b">
        <f t="shared" si="385"/>
        <v>0</v>
      </c>
      <c r="BK1514" s="43">
        <v>-7170.4004925672343</v>
      </c>
      <c r="BL1514" s="37">
        <f t="shared" si="368"/>
        <v>8183.3733380622798</v>
      </c>
    </row>
    <row r="1515" spans="1:64" x14ac:dyDescent="0.35">
      <c r="A1515" s="3">
        <v>20000</v>
      </c>
      <c r="D1515" s="6">
        <v>75</v>
      </c>
      <c r="E1515" s="6"/>
      <c r="F1515" s="6">
        <f t="shared" si="341"/>
        <v>125</v>
      </c>
      <c r="G1515" s="7">
        <v>2</v>
      </c>
      <c r="H1515" s="79" cm="1">
        <f t="array" ref="H1515">INDEX(Archetypes!$F$8:$F$16,$G1515)</f>
        <v>137.5</v>
      </c>
      <c r="I1515" s="7">
        <f t="shared" si="342"/>
        <v>1</v>
      </c>
      <c r="J1515" s="27" cm="1">
        <f t="array" ref="J1515">INDEX(Archetypes!$G$8:$H$16,$G1515,($H$2+1))+$N$2</f>
        <v>11219</v>
      </c>
      <c r="K1515" s="41" cm="1">
        <f t="array" ref="K1515">INDEX(Archetypes!$J$8:$J$16,$G1515)</f>
        <v>3.3919999999999999</v>
      </c>
      <c r="L1515" s="24" cm="1">
        <f t="array" ref="L1515">INDEX(Archetypes!$I$8:$I$16,$G1515)</f>
        <v>41.125</v>
      </c>
      <c r="M1515" s="41">
        <f t="shared" si="369"/>
        <v>22.111000000000001</v>
      </c>
      <c r="N1515" s="84">
        <f t="shared" si="343"/>
        <v>0.53765349544072949</v>
      </c>
      <c r="O1515" s="41">
        <f t="shared" si="344"/>
        <v>22.111000000000001</v>
      </c>
      <c r="P1515" s="64">
        <f t="shared" si="382"/>
        <v>3.1587142857142858</v>
      </c>
      <c r="Q1515" s="80">
        <f t="shared" si="370"/>
        <v>3.1587142857142858</v>
      </c>
      <c r="R1515" s="80">
        <f t="shared" si="371"/>
        <v>0</v>
      </c>
      <c r="S1515" s="64">
        <f t="shared" si="372"/>
        <v>22.111000000000001</v>
      </c>
      <c r="T1515" s="64">
        <f t="shared" si="345"/>
        <v>0</v>
      </c>
      <c r="U1515" s="64">
        <f t="shared" si="373"/>
        <v>0</v>
      </c>
      <c r="V1515" s="80">
        <f t="shared" si="374"/>
        <v>1</v>
      </c>
      <c r="W1515" s="80">
        <f t="shared" si="375"/>
        <v>0</v>
      </c>
      <c r="X1515" s="80">
        <f t="shared" si="376"/>
        <v>0</v>
      </c>
      <c r="Y1515" s="4">
        <f t="shared" si="346"/>
        <v>13.01</v>
      </c>
      <c r="Z1515" s="4">
        <f t="shared" si="347"/>
        <v>3.8354952830188678</v>
      </c>
      <c r="AA1515" s="64">
        <f t="shared" si="377"/>
        <v>5896.2259999999997</v>
      </c>
      <c r="AB1515" s="81">
        <f t="shared" si="378"/>
        <v>767.09900259999995</v>
      </c>
      <c r="AC1515">
        <f t="shared" si="379"/>
        <v>1.0000000704000049</v>
      </c>
      <c r="AD1515" s="49">
        <f t="shared" si="348"/>
        <v>3068.3960103999998</v>
      </c>
      <c r="AE1515" s="3">
        <f t="shared" si="349"/>
        <v>80000</v>
      </c>
      <c r="AF1515" s="3">
        <f t="shared" si="350"/>
        <v>100000</v>
      </c>
      <c r="AG1515" s="2">
        <f t="shared" si="351"/>
        <v>0</v>
      </c>
      <c r="AH1515" s="49">
        <f t="shared" si="352"/>
        <v>0</v>
      </c>
      <c r="AI1515" s="49">
        <f t="shared" si="353"/>
        <v>2179.5155183796978</v>
      </c>
      <c r="AJ1515" s="27" cm="1">
        <f t="array" ref="AJ1515">INDEX(Archetypes!Q$8:Q$16,$G1515)</f>
        <v>1022</v>
      </c>
      <c r="AK1515" s="27" cm="1">
        <f t="array" ref="AK1515">INDEX(Archetypes!R$8:R$16,$G1515)</f>
        <v>1039</v>
      </c>
      <c r="AL1515" s="27" cm="1">
        <f t="array" ref="AL1515">INDEX(Archetypes!S$8:S$16,$G1515)</f>
        <v>1139</v>
      </c>
      <c r="AM1515" s="5">
        <f t="shared" si="380"/>
        <v>1039</v>
      </c>
      <c r="AN1515" s="5">
        <f t="shared" si="354"/>
        <v>4156</v>
      </c>
      <c r="AO1515" s="49">
        <f t="shared" si="355"/>
        <v>20622.911528779696</v>
      </c>
      <c r="AP1515" s="61" cm="1">
        <f t="array" ref="AP1515">INDEX(Archetypes!$K$8:$N$16,$G1515,$I$2+1+2*$H$2)</f>
        <v>8176</v>
      </c>
      <c r="AQ1515" s="41" cm="1">
        <f t="array" ref="AQ1515">INDEX(Archetypes!$O$8:$P$16,$G1515,$AB$2)</f>
        <v>50</v>
      </c>
      <c r="AR1515" s="4">
        <f t="shared" si="356"/>
        <v>12.348800000000001</v>
      </c>
      <c r="AS1515" s="5">
        <f t="shared" si="357"/>
        <v>2469.7600000000002</v>
      </c>
      <c r="AT1515" s="8">
        <f t="shared" si="358"/>
        <v>1816</v>
      </c>
      <c r="AU1515">
        <f t="shared" si="359"/>
        <v>1</v>
      </c>
      <c r="AV1515" s="49">
        <f t="shared" si="360"/>
        <v>9879.0400000000009</v>
      </c>
      <c r="AW1515" s="49">
        <f t="shared" si="361"/>
        <v>0</v>
      </c>
      <c r="AX1515" s="61">
        <f t="shared" si="362"/>
        <v>1588.3518030370274</v>
      </c>
      <c r="AY1515" s="27" cm="1">
        <f t="array" ref="AY1515">INDEX(Archetypes!T$8:T$16,$G1515)</f>
        <v>1012</v>
      </c>
      <c r="AZ1515" s="27" cm="1">
        <f t="array" ref="AZ1515">INDEX(Archetypes!U$8:U$16,$G1515)</f>
        <v>1497</v>
      </c>
      <c r="BA1515" s="27" cm="1">
        <f t="array" ref="BA1515">INDEX(Archetypes!V$8:V$16,$G1515)</f>
        <v>1668</v>
      </c>
      <c r="BB1515" s="5">
        <f t="shared" si="381"/>
        <v>1497</v>
      </c>
      <c r="BC1515" s="5">
        <f t="shared" si="363"/>
        <v>5988</v>
      </c>
      <c r="BD1515" s="60">
        <f t="shared" si="364"/>
        <v>25631.39180303703</v>
      </c>
      <c r="BE1515" s="28">
        <f t="shared" si="365"/>
        <v>5008.4802742573338</v>
      </c>
      <c r="BF1515" s="75">
        <f t="shared" si="366"/>
        <v>4.8332543767199994</v>
      </c>
      <c r="BG1515" s="75">
        <f t="shared" si="367"/>
        <v>16.99776</v>
      </c>
      <c r="BH1515" s="11">
        <f t="shared" si="383"/>
        <v>20446.409966848933</v>
      </c>
      <c r="BI1515" s="95">
        <f t="shared" si="384"/>
        <v>3</v>
      </c>
      <c r="BJ1515" t="b">
        <f t="shared" si="385"/>
        <v>0</v>
      </c>
      <c r="BK1515" s="43">
        <v>7043.0324021779234</v>
      </c>
      <c r="BL1515" s="37">
        <f t="shared" si="368"/>
        <v>-2034.5521279205896</v>
      </c>
    </row>
    <row r="1516" spans="1:64" x14ac:dyDescent="0.35">
      <c r="A1516" s="3">
        <v>20000</v>
      </c>
      <c r="D1516" s="6">
        <v>75</v>
      </c>
      <c r="E1516" s="6"/>
      <c r="F1516" s="6">
        <f t="shared" si="341"/>
        <v>125</v>
      </c>
      <c r="G1516" s="7">
        <v>3</v>
      </c>
      <c r="H1516" s="79" cm="1">
        <f t="array" ref="H1516">INDEX(Archetypes!$F$8:$F$16,$G1516)</f>
        <v>163.1</v>
      </c>
      <c r="I1516" s="7">
        <f t="shared" si="342"/>
        <v>1</v>
      </c>
      <c r="J1516" s="27" cm="1">
        <f t="array" ref="J1516">INDEX(Archetypes!$G$8:$H$16,$G1516,($H$2+1))+$N$2</f>
        <v>11221</v>
      </c>
      <c r="K1516" s="41" cm="1">
        <f t="array" ref="K1516">INDEX(Archetypes!$J$8:$J$16,$G1516)</f>
        <v>3.6019999999999999</v>
      </c>
      <c r="L1516" s="24" cm="1">
        <f t="array" ref="L1516">INDEX(Archetypes!$I$8:$I$16,$G1516)</f>
        <v>45.416666666666664</v>
      </c>
      <c r="M1516" s="41">
        <f t="shared" si="369"/>
        <v>20.821999999999999</v>
      </c>
      <c r="N1516" s="84">
        <f t="shared" si="343"/>
        <v>0.45846605504587157</v>
      </c>
      <c r="O1516" s="41">
        <f t="shared" si="344"/>
        <v>20.821999999999999</v>
      </c>
      <c r="P1516" s="64">
        <f t="shared" si="382"/>
        <v>2.9745714285714286</v>
      </c>
      <c r="Q1516" s="80">
        <f t="shared" si="370"/>
        <v>2.9745714285714286</v>
      </c>
      <c r="R1516" s="80">
        <f t="shared" si="371"/>
        <v>0</v>
      </c>
      <c r="S1516" s="64">
        <f t="shared" si="372"/>
        <v>20.821999999999999</v>
      </c>
      <c r="T1516" s="64">
        <f t="shared" si="345"/>
        <v>0</v>
      </c>
      <c r="U1516" s="64">
        <f t="shared" si="373"/>
        <v>0</v>
      </c>
      <c r="V1516" s="80">
        <f t="shared" si="374"/>
        <v>1</v>
      </c>
      <c r="W1516" s="80">
        <f t="shared" si="375"/>
        <v>0</v>
      </c>
      <c r="X1516" s="80">
        <f t="shared" si="376"/>
        <v>0</v>
      </c>
      <c r="Y1516" s="4">
        <f t="shared" si="346"/>
        <v>13.01</v>
      </c>
      <c r="Z1516" s="4">
        <f t="shared" si="347"/>
        <v>3.6118822876179899</v>
      </c>
      <c r="AA1516" s="64">
        <f t="shared" si="377"/>
        <v>5552.4709999999995</v>
      </c>
      <c r="AB1516" s="81">
        <f t="shared" si="378"/>
        <v>722.37647709999987</v>
      </c>
      <c r="AC1516">
        <f t="shared" si="379"/>
        <v>0.99999997290000076</v>
      </c>
      <c r="AD1516" s="49">
        <f t="shared" si="348"/>
        <v>2889.5059083999995</v>
      </c>
      <c r="AE1516" s="3">
        <f t="shared" si="349"/>
        <v>80000</v>
      </c>
      <c r="AF1516" s="3">
        <f t="shared" si="350"/>
        <v>100000</v>
      </c>
      <c r="AG1516" s="2">
        <f t="shared" si="351"/>
        <v>0</v>
      </c>
      <c r="AH1516" s="49">
        <f t="shared" si="352"/>
        <v>0</v>
      </c>
      <c r="AI1516" s="49">
        <f t="shared" si="353"/>
        <v>2179.9040584489339</v>
      </c>
      <c r="AJ1516" s="27" cm="1">
        <f t="array" ref="AJ1516">INDEX(Archetypes!Q$8:Q$16,$G1516)</f>
        <v>1022</v>
      </c>
      <c r="AK1516" s="27" cm="1">
        <f t="array" ref="AK1516">INDEX(Archetypes!R$8:R$16,$G1516)</f>
        <v>1039</v>
      </c>
      <c r="AL1516" s="27" cm="1">
        <f t="array" ref="AL1516">INDEX(Archetypes!S$8:S$16,$G1516)</f>
        <v>1139</v>
      </c>
      <c r="AM1516" s="5">
        <f t="shared" si="380"/>
        <v>1039</v>
      </c>
      <c r="AN1516" s="5">
        <f t="shared" si="354"/>
        <v>4156</v>
      </c>
      <c r="AO1516" s="49">
        <f t="shared" si="355"/>
        <v>20446.409966848933</v>
      </c>
      <c r="AP1516" s="61" cm="1">
        <f t="array" ref="AP1516">INDEX(Archetypes!$K$8:$N$16,$G1516,$I$2+1+2*$H$2)</f>
        <v>8177</v>
      </c>
      <c r="AQ1516" s="41" cm="1">
        <f t="array" ref="AQ1516">INDEX(Archetypes!$O$8:$P$16,$G1516,$AB$2)</f>
        <v>50</v>
      </c>
      <c r="AR1516" s="4">
        <f t="shared" si="356"/>
        <v>12.348800000000001</v>
      </c>
      <c r="AS1516" s="5">
        <f t="shared" si="357"/>
        <v>2469.7600000000002</v>
      </c>
      <c r="AT1516" s="8">
        <f t="shared" si="358"/>
        <v>1816</v>
      </c>
      <c r="AU1516">
        <f t="shared" si="359"/>
        <v>1</v>
      </c>
      <c r="AV1516" s="49">
        <f t="shared" si="360"/>
        <v>9879.0400000000009</v>
      </c>
      <c r="AW1516" s="49">
        <f t="shared" si="361"/>
        <v>0</v>
      </c>
      <c r="AX1516" s="61">
        <f t="shared" si="362"/>
        <v>1588.5460730716454</v>
      </c>
      <c r="AY1516" s="27" cm="1">
        <f t="array" ref="AY1516">INDEX(Archetypes!T$8:T$16,$G1516)</f>
        <v>1012</v>
      </c>
      <c r="AZ1516" s="27" cm="1">
        <f t="array" ref="AZ1516">INDEX(Archetypes!U$8:U$16,$G1516)</f>
        <v>1497</v>
      </c>
      <c r="BA1516" s="27" cm="1">
        <f t="array" ref="BA1516">INDEX(Archetypes!V$8:V$16,$G1516)</f>
        <v>1668</v>
      </c>
      <c r="BB1516" s="5">
        <f t="shared" si="381"/>
        <v>1497</v>
      </c>
      <c r="BC1516" s="5">
        <f t="shared" si="363"/>
        <v>5988</v>
      </c>
      <c r="BD1516" s="60">
        <f t="shared" si="364"/>
        <v>25632.586073071645</v>
      </c>
      <c r="BE1516" s="28">
        <f t="shared" si="365"/>
        <v>5186.1761062227124</v>
      </c>
      <c r="BF1516" s="75">
        <f t="shared" si="366"/>
        <v>4.5514715281199996</v>
      </c>
      <c r="BG1516" s="75">
        <f t="shared" si="367"/>
        <v>16.99776</v>
      </c>
      <c r="BH1516" s="11">
        <f t="shared" si="383"/>
        <v>20446.409966848933</v>
      </c>
      <c r="BI1516" s="95">
        <f t="shared" si="384"/>
        <v>3</v>
      </c>
      <c r="BJ1516" t="b">
        <f t="shared" si="385"/>
        <v>1</v>
      </c>
      <c r="BK1516" s="43">
        <v>7399.4467899921656</v>
      </c>
      <c r="BL1516" s="37">
        <f t="shared" si="368"/>
        <v>-2213.2706837694532</v>
      </c>
    </row>
    <row r="1517" spans="1:64" x14ac:dyDescent="0.35">
      <c r="A1517" s="3">
        <v>20000</v>
      </c>
      <c r="D1517" s="6">
        <v>75</v>
      </c>
      <c r="E1517" s="6"/>
      <c r="F1517" s="6">
        <f t="shared" si="341"/>
        <v>125</v>
      </c>
      <c r="G1517" s="7">
        <v>4</v>
      </c>
      <c r="H1517" s="79" cm="1">
        <f t="array" ref="H1517">INDEX(Archetypes!$F$8:$F$16,$G1517)</f>
        <v>188.9</v>
      </c>
      <c r="I1517" s="7">
        <f t="shared" si="342"/>
        <v>1</v>
      </c>
      <c r="J1517" s="27" cm="1">
        <f t="array" ref="J1517">INDEX(Archetypes!$G$8:$H$16,$G1517,($H$2+1))+$N$2</f>
        <v>14619</v>
      </c>
      <c r="K1517" s="41" cm="1">
        <f t="array" ref="K1517">INDEX(Archetypes!$J$8:$J$16,$G1517)</f>
        <v>3.3879999999999999</v>
      </c>
      <c r="L1517" s="24" cm="1">
        <f t="array" ref="L1517">INDEX(Archetypes!$I$8:$I$16,$G1517)</f>
        <v>57.854166666666664</v>
      </c>
      <c r="M1517" s="41">
        <f t="shared" si="369"/>
        <v>22.137</v>
      </c>
      <c r="N1517" s="84">
        <f t="shared" si="343"/>
        <v>0.38263449765934465</v>
      </c>
      <c r="O1517" s="41">
        <f t="shared" si="344"/>
        <v>22.137</v>
      </c>
      <c r="P1517" s="64">
        <f t="shared" si="382"/>
        <v>3.1624285714285714</v>
      </c>
      <c r="Q1517" s="80">
        <f t="shared" si="370"/>
        <v>3.1624285714285714</v>
      </c>
      <c r="R1517" s="80">
        <f t="shared" si="371"/>
        <v>0</v>
      </c>
      <c r="S1517" s="64">
        <f t="shared" si="372"/>
        <v>22.137</v>
      </c>
      <c r="T1517" s="64">
        <f t="shared" si="345"/>
        <v>0</v>
      </c>
      <c r="U1517" s="64">
        <f t="shared" si="373"/>
        <v>0</v>
      </c>
      <c r="V1517" s="80">
        <f t="shared" si="374"/>
        <v>1</v>
      </c>
      <c r="W1517" s="80">
        <f t="shared" si="375"/>
        <v>0</v>
      </c>
      <c r="X1517" s="80">
        <f t="shared" si="376"/>
        <v>0</v>
      </c>
      <c r="Y1517" s="4">
        <f t="shared" si="346"/>
        <v>13.01</v>
      </c>
      <c r="Z1517" s="4">
        <f t="shared" si="347"/>
        <v>3.8400236127508856</v>
      </c>
      <c r="AA1517" s="64">
        <f t="shared" si="377"/>
        <v>5903.1880000000001</v>
      </c>
      <c r="AB1517" s="81">
        <f t="shared" si="378"/>
        <v>768.00475879999999</v>
      </c>
      <c r="AC1517">
        <f t="shared" si="379"/>
        <v>0.99999995280000231</v>
      </c>
      <c r="AD1517" s="49">
        <f t="shared" si="348"/>
        <v>3072.0190352</v>
      </c>
      <c r="AE1517" s="3">
        <f t="shared" si="349"/>
        <v>80000</v>
      </c>
      <c r="AF1517" s="3">
        <f t="shared" si="350"/>
        <v>100000</v>
      </c>
      <c r="AG1517" s="2">
        <f t="shared" si="351"/>
        <v>0</v>
      </c>
      <c r="AH1517" s="49">
        <f t="shared" si="352"/>
        <v>0</v>
      </c>
      <c r="AI1517" s="49">
        <f t="shared" si="353"/>
        <v>2840.0336360810056</v>
      </c>
      <c r="AJ1517" s="27" cm="1">
        <f t="array" ref="AJ1517">INDEX(Archetypes!Q$8:Q$16,$G1517)</f>
        <v>1022</v>
      </c>
      <c r="AK1517" s="27" cm="1">
        <f t="array" ref="AK1517">INDEX(Archetypes!R$8:R$16,$G1517)</f>
        <v>1039</v>
      </c>
      <c r="AL1517" s="27" cm="1">
        <f t="array" ref="AL1517">INDEX(Archetypes!S$8:S$16,$G1517)</f>
        <v>1139</v>
      </c>
      <c r="AM1517" s="5">
        <f t="shared" si="380"/>
        <v>1039</v>
      </c>
      <c r="AN1517" s="5">
        <f t="shared" si="354"/>
        <v>4156</v>
      </c>
      <c r="AO1517" s="49">
        <f t="shared" si="355"/>
        <v>24687.052671281006</v>
      </c>
      <c r="AP1517" s="61" cm="1">
        <f t="array" ref="AP1517">INDEX(Archetypes!$K$8:$N$16,$G1517,$I$2+1+2*$H$2)</f>
        <v>10895</v>
      </c>
      <c r="AQ1517" s="41" cm="1">
        <f t="array" ref="AQ1517">INDEX(Archetypes!$O$8:$P$16,$G1517,$AB$2)</f>
        <v>50</v>
      </c>
      <c r="AR1517" s="4">
        <f t="shared" si="356"/>
        <v>12.348800000000001</v>
      </c>
      <c r="AS1517" s="5">
        <f t="shared" si="357"/>
        <v>2469.7600000000002</v>
      </c>
      <c r="AT1517" s="8">
        <f t="shared" si="358"/>
        <v>1816</v>
      </c>
      <c r="AU1517">
        <f t="shared" si="359"/>
        <v>1</v>
      </c>
      <c r="AV1517" s="49">
        <f t="shared" si="360"/>
        <v>9879.0400000000009</v>
      </c>
      <c r="AW1517" s="49">
        <f t="shared" si="361"/>
        <v>0</v>
      </c>
      <c r="AX1517" s="61">
        <f t="shared" si="362"/>
        <v>2116.5720271634555</v>
      </c>
      <c r="AY1517" s="27" cm="1">
        <f t="array" ref="AY1517">INDEX(Archetypes!T$8:T$16,$G1517)</f>
        <v>1012</v>
      </c>
      <c r="AZ1517" s="27" cm="1">
        <f t="array" ref="AZ1517">INDEX(Archetypes!U$8:U$16,$G1517)</f>
        <v>1497</v>
      </c>
      <c r="BA1517" s="27" cm="1">
        <f t="array" ref="BA1517">INDEX(Archetypes!V$8:V$16,$G1517)</f>
        <v>1668</v>
      </c>
      <c r="BB1517" s="5">
        <f t="shared" si="381"/>
        <v>1497</v>
      </c>
      <c r="BC1517" s="5">
        <f t="shared" si="363"/>
        <v>5988</v>
      </c>
      <c r="BD1517" s="60">
        <f t="shared" si="364"/>
        <v>28878.612027163457</v>
      </c>
      <c r="BE1517" s="28">
        <f t="shared" si="365"/>
        <v>4191.5593558824512</v>
      </c>
      <c r="BF1517" s="75">
        <f t="shared" si="366"/>
        <v>4.8389612673600002</v>
      </c>
      <c r="BG1517" s="75">
        <f t="shared" si="367"/>
        <v>16.99776</v>
      </c>
      <c r="BH1517" s="11">
        <f t="shared" si="383"/>
        <v>20446.409966848933</v>
      </c>
      <c r="BI1517" s="95">
        <f t="shared" si="384"/>
        <v>3</v>
      </c>
      <c r="BJ1517" t="b">
        <f t="shared" si="385"/>
        <v>0</v>
      </c>
      <c r="BK1517" s="43">
        <v>4082.8917589625489</v>
      </c>
      <c r="BL1517" s="37">
        <f t="shared" si="368"/>
        <v>108.66759691990228</v>
      </c>
    </row>
    <row r="1518" spans="1:64" x14ac:dyDescent="0.35">
      <c r="A1518" s="3">
        <v>20000</v>
      </c>
      <c r="D1518" s="6">
        <v>75</v>
      </c>
      <c r="E1518" s="6"/>
      <c r="F1518" s="6">
        <f t="shared" si="341"/>
        <v>125</v>
      </c>
      <c r="G1518" s="7">
        <v>5</v>
      </c>
      <c r="H1518" s="79" cm="1">
        <f t="array" ref="H1518">INDEX(Archetypes!$F$8:$F$16,$G1518)</f>
        <v>213.7</v>
      </c>
      <c r="I1518" s="7">
        <f t="shared" si="342"/>
        <v>1</v>
      </c>
      <c r="J1518" s="27" cm="1">
        <f t="array" ref="J1518">INDEX(Archetypes!$G$8:$H$16,$G1518,($H$2+1))+$N$2</f>
        <v>16092</v>
      </c>
      <c r="K1518" s="41" cm="1">
        <f t="array" ref="K1518">INDEX(Archetypes!$J$8:$J$16,$G1518)</f>
        <v>3.3130000000000002</v>
      </c>
      <c r="L1518" s="24" cm="1">
        <f t="array" ref="L1518">INDEX(Archetypes!$I$8:$I$16,$G1518)</f>
        <v>65.243478260869566</v>
      </c>
      <c r="M1518" s="41">
        <f t="shared" si="369"/>
        <v>22.638000000000002</v>
      </c>
      <c r="N1518" s="84">
        <f t="shared" si="343"/>
        <v>0.34697720911635349</v>
      </c>
      <c r="O1518" s="41">
        <f t="shared" si="344"/>
        <v>22.638000000000002</v>
      </c>
      <c r="P1518" s="64">
        <f t="shared" si="382"/>
        <v>3.2340000000000004</v>
      </c>
      <c r="Q1518" s="80">
        <f t="shared" si="370"/>
        <v>3.2340000000000004</v>
      </c>
      <c r="R1518" s="80">
        <f t="shared" si="371"/>
        <v>0</v>
      </c>
      <c r="S1518" s="64">
        <f t="shared" si="372"/>
        <v>22.638000000000002</v>
      </c>
      <c r="T1518" s="64">
        <f t="shared" si="345"/>
        <v>0</v>
      </c>
      <c r="U1518" s="64">
        <f t="shared" si="373"/>
        <v>0</v>
      </c>
      <c r="V1518" s="80">
        <f t="shared" si="374"/>
        <v>1</v>
      </c>
      <c r="W1518" s="80">
        <f t="shared" si="375"/>
        <v>0</v>
      </c>
      <c r="X1518" s="80">
        <f t="shared" si="376"/>
        <v>0</v>
      </c>
      <c r="Y1518" s="4">
        <f t="shared" si="346"/>
        <v>13.01</v>
      </c>
      <c r="Z1518" s="4">
        <f t="shared" si="347"/>
        <v>3.9269544219740413</v>
      </c>
      <c r="AA1518" s="64">
        <f t="shared" si="377"/>
        <v>6036.8249999999998</v>
      </c>
      <c r="AB1518" s="81">
        <f t="shared" si="378"/>
        <v>785.39093249999996</v>
      </c>
      <c r="AC1518">
        <f t="shared" si="379"/>
        <v>0.9999999387500037</v>
      </c>
      <c r="AD1518" s="49">
        <f t="shared" si="348"/>
        <v>3141.5637299999999</v>
      </c>
      <c r="AE1518" s="3">
        <f t="shared" si="349"/>
        <v>80000</v>
      </c>
      <c r="AF1518" s="3">
        <f t="shared" si="350"/>
        <v>100000</v>
      </c>
      <c r="AG1518" s="2">
        <f t="shared" si="351"/>
        <v>0</v>
      </c>
      <c r="AH1518" s="49">
        <f t="shared" si="352"/>
        <v>0</v>
      </c>
      <c r="AI1518" s="49">
        <f t="shared" si="353"/>
        <v>3126.1933970733662</v>
      </c>
      <c r="AJ1518" s="27" cm="1">
        <f t="array" ref="AJ1518">INDEX(Archetypes!Q$8:Q$16,$G1518)</f>
        <v>1022</v>
      </c>
      <c r="AK1518" s="27" cm="1">
        <f t="array" ref="AK1518">INDEX(Archetypes!R$8:R$16,$G1518)</f>
        <v>1039</v>
      </c>
      <c r="AL1518" s="27" cm="1">
        <f t="array" ref="AL1518">INDEX(Archetypes!S$8:S$16,$G1518)</f>
        <v>1139</v>
      </c>
      <c r="AM1518" s="5">
        <f t="shared" si="380"/>
        <v>1039</v>
      </c>
      <c r="AN1518" s="5">
        <f t="shared" si="354"/>
        <v>4156</v>
      </c>
      <c r="AO1518" s="49">
        <f t="shared" si="355"/>
        <v>26515.757127073368</v>
      </c>
      <c r="AP1518" s="61" cm="1">
        <f t="array" ref="AP1518">INDEX(Archetypes!$K$8:$N$16,$G1518,$I$2+1+2*$H$2)</f>
        <v>12073</v>
      </c>
      <c r="AQ1518" s="41" cm="1">
        <f t="array" ref="AQ1518">INDEX(Archetypes!$O$8:$P$16,$G1518,$AB$2)</f>
        <v>50</v>
      </c>
      <c r="AR1518" s="4">
        <f t="shared" si="356"/>
        <v>12.348800000000001</v>
      </c>
      <c r="AS1518" s="5">
        <f t="shared" si="357"/>
        <v>2469.7600000000002</v>
      </c>
      <c r="AT1518" s="8">
        <f t="shared" si="358"/>
        <v>1816</v>
      </c>
      <c r="AU1518">
        <f t="shared" si="359"/>
        <v>1</v>
      </c>
      <c r="AV1518" s="49">
        <f t="shared" si="360"/>
        <v>9879.0400000000009</v>
      </c>
      <c r="AW1518" s="49">
        <f t="shared" si="361"/>
        <v>0</v>
      </c>
      <c r="AX1518" s="61">
        <f t="shared" si="362"/>
        <v>2345.4221279434969</v>
      </c>
      <c r="AY1518" s="27" cm="1">
        <f t="array" ref="AY1518">INDEX(Archetypes!T$8:T$16,$G1518)</f>
        <v>1012</v>
      </c>
      <c r="AZ1518" s="27" cm="1">
        <f t="array" ref="AZ1518">INDEX(Archetypes!U$8:U$16,$G1518)</f>
        <v>1497</v>
      </c>
      <c r="BA1518" s="27" cm="1">
        <f t="array" ref="BA1518">INDEX(Archetypes!V$8:V$16,$G1518)</f>
        <v>1668</v>
      </c>
      <c r="BB1518" s="5">
        <f t="shared" si="381"/>
        <v>1497</v>
      </c>
      <c r="BC1518" s="5">
        <f t="shared" si="363"/>
        <v>5988</v>
      </c>
      <c r="BD1518" s="60">
        <f t="shared" si="364"/>
        <v>30285.462127943498</v>
      </c>
      <c r="BE1518" s="28">
        <f t="shared" si="365"/>
        <v>3769.7050008701299</v>
      </c>
      <c r="BF1518" s="75">
        <f t="shared" si="366"/>
        <v>4.9485061889999997</v>
      </c>
      <c r="BG1518" s="75">
        <f t="shared" si="367"/>
        <v>16.99776</v>
      </c>
      <c r="BH1518" s="11">
        <f t="shared" si="383"/>
        <v>20446.409966848933</v>
      </c>
      <c r="BI1518" s="95">
        <f t="shared" si="384"/>
        <v>3</v>
      </c>
      <c r="BJ1518" t="b">
        <f t="shared" si="385"/>
        <v>0</v>
      </c>
      <c r="BK1518" s="43">
        <v>2665.398419490215</v>
      </c>
      <c r="BL1518" s="37">
        <f t="shared" si="368"/>
        <v>1104.3065813799149</v>
      </c>
    </row>
    <row r="1519" spans="1:64" x14ac:dyDescent="0.35">
      <c r="A1519" s="3">
        <v>20000</v>
      </c>
      <c r="D1519" s="6">
        <v>75</v>
      </c>
      <c r="E1519" s="6"/>
      <c r="F1519" s="6">
        <f t="shared" si="341"/>
        <v>125</v>
      </c>
      <c r="G1519" s="7">
        <v>6</v>
      </c>
      <c r="H1519" s="79" cm="1">
        <f t="array" ref="H1519">INDEX(Archetypes!$F$8:$F$16,$G1519)</f>
        <v>239.1</v>
      </c>
      <c r="I1519" s="7">
        <f t="shared" si="342"/>
        <v>1</v>
      </c>
      <c r="J1519" s="27" cm="1">
        <f t="array" ref="J1519">INDEX(Archetypes!$G$8:$H$16,$G1519,($H$2+1))+$N$2</f>
        <v>18581</v>
      </c>
      <c r="K1519" s="41" cm="1">
        <f t="array" ref="K1519">INDEX(Archetypes!$J$8:$J$16,$G1519)</f>
        <v>3.327</v>
      </c>
      <c r="L1519" s="24" cm="1">
        <f t="array" ref="L1519">INDEX(Archetypes!$I$8:$I$16,$G1519)</f>
        <v>72.380645161290317</v>
      </c>
      <c r="M1519" s="41">
        <f t="shared" si="369"/>
        <v>22.542999999999999</v>
      </c>
      <c r="N1519" s="84">
        <f t="shared" si="343"/>
        <v>0.31145066405205457</v>
      </c>
      <c r="O1519" s="41">
        <f t="shared" si="344"/>
        <v>22.542999999999999</v>
      </c>
      <c r="P1519" s="64">
        <f t="shared" si="382"/>
        <v>3.2204285714285712</v>
      </c>
      <c r="Q1519" s="80">
        <f t="shared" si="370"/>
        <v>3.2204285714285712</v>
      </c>
      <c r="R1519" s="80">
        <f t="shared" si="371"/>
        <v>0</v>
      </c>
      <c r="S1519" s="64">
        <f t="shared" si="372"/>
        <v>22.542999999999999</v>
      </c>
      <c r="T1519" s="64">
        <f t="shared" si="345"/>
        <v>0</v>
      </c>
      <c r="U1519" s="64">
        <f t="shared" si="373"/>
        <v>0</v>
      </c>
      <c r="V1519" s="80">
        <f t="shared" si="374"/>
        <v>1</v>
      </c>
      <c r="W1519" s="80">
        <f t="shared" si="375"/>
        <v>0</v>
      </c>
      <c r="X1519" s="80">
        <f t="shared" si="376"/>
        <v>0</v>
      </c>
      <c r="Y1519" s="4">
        <f t="shared" si="346"/>
        <v>13.01</v>
      </c>
      <c r="Z1519" s="4">
        <f t="shared" si="347"/>
        <v>3.910429816651638</v>
      </c>
      <c r="AA1519" s="64">
        <f t="shared" si="377"/>
        <v>6011.4219999999996</v>
      </c>
      <c r="AB1519" s="81">
        <f t="shared" si="378"/>
        <v>782.08600219999994</v>
      </c>
      <c r="AC1519">
        <f t="shared" si="379"/>
        <v>0.99999995030000266</v>
      </c>
      <c r="AD1519" s="49">
        <f t="shared" si="348"/>
        <v>3128.3440087999998</v>
      </c>
      <c r="AE1519" s="3">
        <f t="shared" si="349"/>
        <v>80000</v>
      </c>
      <c r="AF1519" s="3">
        <f t="shared" si="350"/>
        <v>100000</v>
      </c>
      <c r="AG1519" s="2">
        <f t="shared" si="351"/>
        <v>0</v>
      </c>
      <c r="AH1519" s="49">
        <f t="shared" si="352"/>
        <v>0</v>
      </c>
      <c r="AI1519" s="49">
        <f t="shared" si="353"/>
        <v>3609.7315132376475</v>
      </c>
      <c r="AJ1519" s="27" cm="1">
        <f t="array" ref="AJ1519">INDEX(Archetypes!Q$8:Q$16,$G1519)</f>
        <v>1022</v>
      </c>
      <c r="AK1519" s="27" cm="1">
        <f t="array" ref="AK1519">INDEX(Archetypes!R$8:R$16,$G1519)</f>
        <v>1039</v>
      </c>
      <c r="AL1519" s="27" cm="1">
        <f t="array" ref="AL1519">INDEX(Archetypes!S$8:S$16,$G1519)</f>
        <v>1139</v>
      </c>
      <c r="AM1519" s="5">
        <f t="shared" si="380"/>
        <v>1039</v>
      </c>
      <c r="AN1519" s="5">
        <f t="shared" si="354"/>
        <v>4156</v>
      </c>
      <c r="AO1519" s="49">
        <f t="shared" si="355"/>
        <v>29475.075522037645</v>
      </c>
      <c r="AP1519" s="61" cm="1">
        <f t="array" ref="AP1519">INDEX(Archetypes!$K$8:$N$16,$G1519,$I$2+1+2*$H$2)</f>
        <v>14065</v>
      </c>
      <c r="AQ1519" s="41" cm="1">
        <f t="array" ref="AQ1519">INDEX(Archetypes!$O$8:$P$16,$G1519,$AB$2)</f>
        <v>50</v>
      </c>
      <c r="AR1519" s="4">
        <f t="shared" si="356"/>
        <v>12.348800000000001</v>
      </c>
      <c r="AS1519" s="5">
        <f t="shared" si="357"/>
        <v>2469.7600000000002</v>
      </c>
      <c r="AT1519" s="8">
        <f t="shared" si="358"/>
        <v>1816</v>
      </c>
      <c r="AU1519">
        <f t="shared" si="359"/>
        <v>1</v>
      </c>
      <c r="AV1519" s="49">
        <f t="shared" si="360"/>
        <v>9879.0400000000009</v>
      </c>
      <c r="AW1519" s="49">
        <f t="shared" si="361"/>
        <v>0</v>
      </c>
      <c r="AX1519" s="61">
        <f t="shared" si="362"/>
        <v>2732.408036902616</v>
      </c>
      <c r="AY1519" s="27" cm="1">
        <f t="array" ref="AY1519">INDEX(Archetypes!T$8:T$16,$G1519)</f>
        <v>1012</v>
      </c>
      <c r="AZ1519" s="27" cm="1">
        <f t="array" ref="AZ1519">INDEX(Archetypes!U$8:U$16,$G1519)</f>
        <v>1497</v>
      </c>
      <c r="BA1519" s="27" cm="1">
        <f t="array" ref="BA1519">INDEX(Archetypes!V$8:V$16,$G1519)</f>
        <v>1668</v>
      </c>
      <c r="BB1519" s="5">
        <f t="shared" si="381"/>
        <v>1497</v>
      </c>
      <c r="BC1519" s="5">
        <f t="shared" si="363"/>
        <v>5988</v>
      </c>
      <c r="BD1519" s="60">
        <f t="shared" si="364"/>
        <v>32664.448036902617</v>
      </c>
      <c r="BE1519" s="28">
        <f t="shared" si="365"/>
        <v>3189.3725148649719</v>
      </c>
      <c r="BF1519" s="75">
        <f t="shared" si="366"/>
        <v>4.9276828418400003</v>
      </c>
      <c r="BG1519" s="75">
        <f t="shared" si="367"/>
        <v>16.99776</v>
      </c>
      <c r="BH1519" s="11">
        <f t="shared" si="383"/>
        <v>20446.409966848933</v>
      </c>
      <c r="BI1519" s="95">
        <f t="shared" si="384"/>
        <v>3</v>
      </c>
      <c r="BJ1519" t="b">
        <f t="shared" si="385"/>
        <v>0</v>
      </c>
      <c r="BK1519" s="43">
        <v>529.75083983046352</v>
      </c>
      <c r="BL1519" s="37">
        <f t="shared" si="368"/>
        <v>2659.6216750345084</v>
      </c>
    </row>
    <row r="1520" spans="1:64" x14ac:dyDescent="0.35">
      <c r="A1520" s="3">
        <v>20000</v>
      </c>
      <c r="D1520" s="6">
        <v>75</v>
      </c>
      <c r="E1520" s="6"/>
      <c r="F1520" s="6">
        <f t="shared" si="341"/>
        <v>125</v>
      </c>
      <c r="G1520" s="7">
        <v>7</v>
      </c>
      <c r="H1520" s="79" cm="1">
        <f t="array" ref="H1520">INDEX(Archetypes!$F$8:$F$16,$G1520)</f>
        <v>262.60000000000002</v>
      </c>
      <c r="I1520" s="7">
        <f t="shared" si="342"/>
        <v>1</v>
      </c>
      <c r="J1520" s="27" cm="1">
        <f t="array" ref="J1520">INDEX(Archetypes!$G$8:$H$16,$G1520,($H$2+1))+$N$2</f>
        <v>22881</v>
      </c>
      <c r="K1520" s="41" cm="1">
        <f t="array" ref="K1520">INDEX(Archetypes!$J$8:$J$16,$G1520)</f>
        <v>3.2349999999999999</v>
      </c>
      <c r="L1520" s="24" cm="1">
        <f t="array" ref="L1520">INDEX(Archetypes!$I$8:$I$16,$G1520)</f>
        <v>81.644444444444446</v>
      </c>
      <c r="M1520" s="41">
        <f t="shared" si="369"/>
        <v>23.184000000000001</v>
      </c>
      <c r="N1520" s="84">
        <f t="shared" si="343"/>
        <v>0.28396298312465978</v>
      </c>
      <c r="O1520" s="41">
        <f t="shared" si="344"/>
        <v>23.184000000000001</v>
      </c>
      <c r="P1520" s="64">
        <f t="shared" si="382"/>
        <v>3.3120000000000003</v>
      </c>
      <c r="Q1520" s="80">
        <f t="shared" si="370"/>
        <v>3.3120000000000003</v>
      </c>
      <c r="R1520" s="80">
        <f t="shared" si="371"/>
        <v>0</v>
      </c>
      <c r="S1520" s="64">
        <f t="shared" si="372"/>
        <v>23.184000000000001</v>
      </c>
      <c r="T1520" s="64">
        <f t="shared" si="345"/>
        <v>0</v>
      </c>
      <c r="U1520" s="64">
        <f t="shared" si="373"/>
        <v>0</v>
      </c>
      <c r="V1520" s="80">
        <f t="shared" si="374"/>
        <v>1</v>
      </c>
      <c r="W1520" s="80">
        <f t="shared" si="375"/>
        <v>0</v>
      </c>
      <c r="X1520" s="80">
        <f t="shared" si="376"/>
        <v>0</v>
      </c>
      <c r="Y1520" s="4">
        <f t="shared" si="346"/>
        <v>13.01</v>
      </c>
      <c r="Z1520" s="4">
        <f t="shared" si="347"/>
        <v>4.0216383307573418</v>
      </c>
      <c r="AA1520" s="64">
        <f t="shared" si="377"/>
        <v>6182.38</v>
      </c>
      <c r="AB1520" s="81">
        <f t="shared" si="378"/>
        <v>804.32763799999998</v>
      </c>
      <c r="AC1520">
        <f t="shared" si="379"/>
        <v>1.0000000350000011</v>
      </c>
      <c r="AD1520" s="49">
        <f t="shared" si="348"/>
        <v>3217.3105519999999</v>
      </c>
      <c r="AE1520" s="3">
        <f t="shared" si="349"/>
        <v>80000</v>
      </c>
      <c r="AF1520" s="3">
        <f t="shared" si="350"/>
        <v>100000</v>
      </c>
      <c r="AG1520" s="2">
        <f t="shared" si="351"/>
        <v>0</v>
      </c>
      <c r="AH1520" s="49">
        <f t="shared" si="352"/>
        <v>0</v>
      </c>
      <c r="AI1520" s="49">
        <f t="shared" si="353"/>
        <v>4445.0926620951841</v>
      </c>
      <c r="AJ1520" s="27" cm="1">
        <f t="array" ref="AJ1520">INDEX(Archetypes!Q$8:Q$16,$G1520)</f>
        <v>1022</v>
      </c>
      <c r="AK1520" s="27" cm="1">
        <f t="array" ref="AK1520">INDEX(Archetypes!R$8:R$16,$G1520)</f>
        <v>1039</v>
      </c>
      <c r="AL1520" s="27" cm="1">
        <f t="array" ref="AL1520">INDEX(Archetypes!S$8:S$16,$G1520)</f>
        <v>1139</v>
      </c>
      <c r="AM1520" s="5">
        <f t="shared" si="380"/>
        <v>1039</v>
      </c>
      <c r="AN1520" s="5">
        <f t="shared" si="354"/>
        <v>4156</v>
      </c>
      <c r="AO1520" s="49">
        <f t="shared" si="355"/>
        <v>34699.403214095182</v>
      </c>
      <c r="AP1520" s="61" cm="1">
        <f t="array" ref="AP1520">INDEX(Archetypes!$K$8:$N$16,$G1520,$I$2+1+2*$H$2)</f>
        <v>17505</v>
      </c>
      <c r="AQ1520" s="41" cm="1">
        <f t="array" ref="AQ1520">INDEX(Archetypes!$O$8:$P$16,$G1520,$AB$2)</f>
        <v>50</v>
      </c>
      <c r="AR1520" s="4">
        <f t="shared" si="356"/>
        <v>12.348800000000001</v>
      </c>
      <c r="AS1520" s="5">
        <f t="shared" si="357"/>
        <v>2469.7600000000002</v>
      </c>
      <c r="AT1520" s="8">
        <f t="shared" si="358"/>
        <v>1816</v>
      </c>
      <c r="AU1520">
        <f t="shared" si="359"/>
        <v>1</v>
      </c>
      <c r="AV1520" s="49">
        <f t="shared" si="360"/>
        <v>9879.0400000000009</v>
      </c>
      <c r="AW1520" s="49">
        <f t="shared" si="361"/>
        <v>0</v>
      </c>
      <c r="AX1520" s="61">
        <f t="shared" si="362"/>
        <v>3400.6969559886452</v>
      </c>
      <c r="AY1520" s="27" cm="1">
        <f t="array" ref="AY1520">INDEX(Archetypes!T$8:T$16,$G1520)</f>
        <v>1012</v>
      </c>
      <c r="AZ1520" s="27" cm="1">
        <f t="array" ref="AZ1520">INDEX(Archetypes!U$8:U$16,$G1520)</f>
        <v>1497</v>
      </c>
      <c r="BA1520" s="27" cm="1">
        <f t="array" ref="BA1520">INDEX(Archetypes!V$8:V$16,$G1520)</f>
        <v>1668</v>
      </c>
      <c r="BB1520" s="5">
        <f t="shared" si="381"/>
        <v>1497</v>
      </c>
      <c r="BC1520" s="5">
        <f t="shared" si="363"/>
        <v>5988</v>
      </c>
      <c r="BD1520" s="60">
        <f t="shared" si="364"/>
        <v>36772.736955988643</v>
      </c>
      <c r="BE1520" s="28">
        <f t="shared" si="365"/>
        <v>2073.3337418934607</v>
      </c>
      <c r="BF1520" s="75">
        <f t="shared" si="366"/>
        <v>5.0678205336</v>
      </c>
      <c r="BG1520" s="75">
        <f t="shared" si="367"/>
        <v>16.99776</v>
      </c>
      <c r="BH1520" s="11">
        <f t="shared" si="383"/>
        <v>20446.409966848933</v>
      </c>
      <c r="BI1520" s="95">
        <f t="shared" si="384"/>
        <v>3</v>
      </c>
      <c r="BJ1520" t="b">
        <f t="shared" si="385"/>
        <v>0</v>
      </c>
      <c r="BK1520" s="43">
        <v>-3383.6895146259922</v>
      </c>
      <c r="BL1520" s="37">
        <f t="shared" si="368"/>
        <v>5457.0232565194528</v>
      </c>
    </row>
    <row r="1521" spans="1:64" x14ac:dyDescent="0.35">
      <c r="A1521" s="3">
        <v>20000</v>
      </c>
      <c r="D1521" s="6">
        <v>75</v>
      </c>
      <c r="E1521" s="6"/>
      <c r="F1521" s="6">
        <f t="shared" si="341"/>
        <v>125</v>
      </c>
      <c r="G1521" s="7">
        <v>8</v>
      </c>
      <c r="H1521" s="79" cm="1">
        <f t="array" ref="H1521">INDEX(Archetypes!$F$8:$F$16,$G1521)</f>
        <v>285.8</v>
      </c>
      <c r="I1521" s="7">
        <f t="shared" si="342"/>
        <v>1</v>
      </c>
      <c r="J1521" s="27" cm="1">
        <f t="array" ref="J1521">INDEX(Archetypes!$G$8:$H$16,$G1521,($H$2+1))+$N$2</f>
        <v>26124</v>
      </c>
      <c r="K1521" s="41" cm="1">
        <f t="array" ref="K1521">INDEX(Archetypes!$J$8:$J$16,$G1521)</f>
        <v>3.2210000000000001</v>
      </c>
      <c r="L1521" s="24" cm="1">
        <f t="array" ref="L1521">INDEX(Archetypes!$I$8:$I$16,$G1521)</f>
        <v>90.076000000000008</v>
      </c>
      <c r="M1521" s="41">
        <f t="shared" si="369"/>
        <v>23.285</v>
      </c>
      <c r="N1521" s="84">
        <f t="shared" si="343"/>
        <v>0.25850393001465427</v>
      </c>
      <c r="O1521" s="41">
        <f t="shared" si="344"/>
        <v>23.285</v>
      </c>
      <c r="P1521" s="64">
        <f t="shared" si="382"/>
        <v>3.3264285714285715</v>
      </c>
      <c r="Q1521" s="80">
        <f t="shared" si="370"/>
        <v>3.3264285714285715</v>
      </c>
      <c r="R1521" s="80">
        <f t="shared" si="371"/>
        <v>0</v>
      </c>
      <c r="S1521" s="64">
        <f t="shared" si="372"/>
        <v>23.285</v>
      </c>
      <c r="T1521" s="64">
        <f t="shared" si="345"/>
        <v>0</v>
      </c>
      <c r="U1521" s="64">
        <f t="shared" si="373"/>
        <v>0</v>
      </c>
      <c r="V1521" s="80">
        <f t="shared" si="374"/>
        <v>1</v>
      </c>
      <c r="W1521" s="80">
        <f t="shared" si="375"/>
        <v>0</v>
      </c>
      <c r="X1521" s="80">
        <f t="shared" si="376"/>
        <v>0</v>
      </c>
      <c r="Y1521" s="4">
        <f t="shared" si="346"/>
        <v>13.01</v>
      </c>
      <c r="Z1521" s="4">
        <f t="shared" si="347"/>
        <v>4.0391182862465067</v>
      </c>
      <c r="AA1521" s="64">
        <f t="shared" si="377"/>
        <v>6209.2520000000004</v>
      </c>
      <c r="AB1521" s="81">
        <f t="shared" si="378"/>
        <v>807.8236852</v>
      </c>
      <c r="AC1521">
        <f t="shared" si="379"/>
        <v>0.99999996540000102</v>
      </c>
      <c r="AD1521" s="49">
        <f t="shared" si="348"/>
        <v>3231.2947408</v>
      </c>
      <c r="AE1521" s="3">
        <f t="shared" si="349"/>
        <v>80000</v>
      </c>
      <c r="AF1521" s="3">
        <f t="shared" si="350"/>
        <v>100000</v>
      </c>
      <c r="AG1521" s="2">
        <f t="shared" si="351"/>
        <v>0</v>
      </c>
      <c r="AH1521" s="49">
        <f t="shared" si="352"/>
        <v>0</v>
      </c>
      <c r="AI1521" s="49">
        <f t="shared" si="353"/>
        <v>5075.110384361461</v>
      </c>
      <c r="AJ1521" s="27" cm="1">
        <f t="array" ref="AJ1521">INDEX(Archetypes!Q$8:Q$16,$G1521)</f>
        <v>1022</v>
      </c>
      <c r="AK1521" s="27" cm="1">
        <f t="array" ref="AK1521">INDEX(Archetypes!R$8:R$16,$G1521)</f>
        <v>1039</v>
      </c>
      <c r="AL1521" s="27" cm="1">
        <f t="array" ref="AL1521">INDEX(Archetypes!S$8:S$16,$G1521)</f>
        <v>1139</v>
      </c>
      <c r="AM1521" s="5">
        <f t="shared" si="380"/>
        <v>1039</v>
      </c>
      <c r="AN1521" s="5">
        <f t="shared" si="354"/>
        <v>4156</v>
      </c>
      <c r="AO1521" s="49">
        <f t="shared" si="355"/>
        <v>38586.405125161458</v>
      </c>
      <c r="AP1521" s="61" cm="1">
        <f t="array" ref="AP1521">INDEX(Archetypes!$K$8:$N$16,$G1521,$I$2+1+2*$H$2)</f>
        <v>20099</v>
      </c>
      <c r="AQ1521" s="41" cm="1">
        <f t="array" ref="AQ1521">INDEX(Archetypes!$O$8:$P$16,$G1521,$AB$2)</f>
        <v>50</v>
      </c>
      <c r="AR1521" s="4">
        <f t="shared" si="356"/>
        <v>12.348800000000001</v>
      </c>
      <c r="AS1521" s="5">
        <f t="shared" si="357"/>
        <v>2469.7600000000002</v>
      </c>
      <c r="AT1521" s="8">
        <f t="shared" si="358"/>
        <v>1816</v>
      </c>
      <c r="AU1521">
        <f t="shared" si="359"/>
        <v>1</v>
      </c>
      <c r="AV1521" s="49">
        <f t="shared" si="360"/>
        <v>9879.0400000000009</v>
      </c>
      <c r="AW1521" s="49">
        <f t="shared" si="361"/>
        <v>0</v>
      </c>
      <c r="AX1521" s="61">
        <f t="shared" si="362"/>
        <v>3904.6334257878193</v>
      </c>
      <c r="AY1521" s="27" cm="1">
        <f t="array" ref="AY1521">INDEX(Archetypes!T$8:T$16,$G1521)</f>
        <v>1012</v>
      </c>
      <c r="AZ1521" s="27" cm="1">
        <f t="array" ref="AZ1521">INDEX(Archetypes!U$8:U$16,$G1521)</f>
        <v>1497</v>
      </c>
      <c r="BA1521" s="27" cm="1">
        <f t="array" ref="BA1521">INDEX(Archetypes!V$8:V$16,$G1521)</f>
        <v>1668</v>
      </c>
      <c r="BB1521" s="5">
        <f t="shared" si="381"/>
        <v>1497</v>
      </c>
      <c r="BC1521" s="5">
        <f t="shared" si="363"/>
        <v>5988</v>
      </c>
      <c r="BD1521" s="60">
        <f t="shared" si="364"/>
        <v>39870.67342578782</v>
      </c>
      <c r="BE1521" s="28">
        <f t="shared" si="365"/>
        <v>1284.2683006263615</v>
      </c>
      <c r="BF1521" s="75">
        <f t="shared" si="366"/>
        <v>5.0898480494400005</v>
      </c>
      <c r="BG1521" s="75">
        <f t="shared" si="367"/>
        <v>16.99776</v>
      </c>
      <c r="BH1521" s="11">
        <f t="shared" si="383"/>
        <v>20446.409966848933</v>
      </c>
      <c r="BI1521" s="95">
        <f t="shared" si="384"/>
        <v>3</v>
      </c>
      <c r="BJ1521" t="b">
        <f t="shared" si="385"/>
        <v>0</v>
      </c>
      <c r="BK1521" s="43">
        <v>-6227.9708672652632</v>
      </c>
      <c r="BL1521" s="37">
        <f t="shared" si="368"/>
        <v>7512.2391678916247</v>
      </c>
    </row>
    <row r="1522" spans="1:64" x14ac:dyDescent="0.35">
      <c r="A1522" s="3">
        <v>20000</v>
      </c>
      <c r="D1522" s="6">
        <v>75</v>
      </c>
      <c r="E1522" s="6"/>
      <c r="F1522" s="6">
        <f t="shared" si="341"/>
        <v>125</v>
      </c>
      <c r="G1522" s="7">
        <v>9</v>
      </c>
      <c r="H1522" s="79" cm="1">
        <f t="array" ref="H1522">INDEX(Archetypes!$F$8:$F$16,$G1522)</f>
        <v>312.60000000000002</v>
      </c>
      <c r="I1522" s="7">
        <f t="shared" si="342"/>
        <v>1</v>
      </c>
      <c r="J1522" s="27" cm="1">
        <f t="array" ref="J1522">INDEX(Archetypes!$G$8:$H$16,$G1522,($H$2+1))+$N$2</f>
        <v>27151</v>
      </c>
      <c r="K1522" s="41" cm="1">
        <f t="array" ref="K1522">INDEX(Archetypes!$J$8:$J$16,$G1522)</f>
        <v>3.1960000000000002</v>
      </c>
      <c r="L1522" s="24" cm="1">
        <f t="array" ref="L1522">INDEX(Archetypes!$I$8:$I$16,$G1522)</f>
        <v>98.868750000000006</v>
      </c>
      <c r="M1522" s="41">
        <f t="shared" si="369"/>
        <v>23.466999999999999</v>
      </c>
      <c r="N1522" s="84">
        <f t="shared" si="343"/>
        <v>0.2373550793349769</v>
      </c>
      <c r="O1522" s="41">
        <f t="shared" si="344"/>
        <v>23.466999999999999</v>
      </c>
      <c r="P1522" s="64">
        <f t="shared" si="382"/>
        <v>3.3524285714285713</v>
      </c>
      <c r="Q1522" s="80">
        <f t="shared" si="370"/>
        <v>3.3524285714285713</v>
      </c>
      <c r="R1522" s="80">
        <f t="shared" si="371"/>
        <v>0</v>
      </c>
      <c r="S1522" s="64">
        <f t="shared" si="372"/>
        <v>23.466999999999999</v>
      </c>
      <c r="T1522" s="64">
        <f t="shared" si="345"/>
        <v>0</v>
      </c>
      <c r="U1522" s="64">
        <f t="shared" si="373"/>
        <v>0</v>
      </c>
      <c r="V1522" s="80">
        <f t="shared" si="374"/>
        <v>1</v>
      </c>
      <c r="W1522" s="80">
        <f t="shared" si="375"/>
        <v>0</v>
      </c>
      <c r="X1522" s="80">
        <f t="shared" si="376"/>
        <v>0</v>
      </c>
      <c r="Y1522" s="4">
        <f t="shared" si="346"/>
        <v>13.01</v>
      </c>
      <c r="Z1522" s="4">
        <f t="shared" si="347"/>
        <v>4.0707133917396741</v>
      </c>
      <c r="AA1522" s="64">
        <f t="shared" si="377"/>
        <v>6257.8220000000001</v>
      </c>
      <c r="AB1522" s="81">
        <f t="shared" si="378"/>
        <v>814.14264219999995</v>
      </c>
      <c r="AC1522">
        <f t="shared" si="379"/>
        <v>1.0000000444000019</v>
      </c>
      <c r="AD1522" s="49">
        <f t="shared" si="348"/>
        <v>3256.5705687999998</v>
      </c>
      <c r="AE1522" s="3">
        <f t="shared" si="349"/>
        <v>80000</v>
      </c>
      <c r="AF1522" s="3">
        <f t="shared" si="350"/>
        <v>100000</v>
      </c>
      <c r="AG1522" s="2">
        <f t="shared" si="351"/>
        <v>0</v>
      </c>
      <c r="AH1522" s="49">
        <f t="shared" si="352"/>
        <v>0</v>
      </c>
      <c r="AI1522" s="49">
        <f t="shared" si="353"/>
        <v>5274.6257099141794</v>
      </c>
      <c r="AJ1522" s="27" cm="1">
        <f t="array" ref="AJ1522">INDEX(Archetypes!Q$8:Q$16,$G1522)</f>
        <v>1022</v>
      </c>
      <c r="AK1522" s="27" cm="1">
        <f t="array" ref="AK1522">INDEX(Archetypes!R$8:R$16,$G1522)</f>
        <v>1039</v>
      </c>
      <c r="AL1522" s="27" cm="1">
        <f t="array" ref="AL1522">INDEX(Archetypes!S$8:S$16,$G1522)</f>
        <v>1139</v>
      </c>
      <c r="AM1522" s="5">
        <f t="shared" si="380"/>
        <v>1039</v>
      </c>
      <c r="AN1522" s="5">
        <f t="shared" si="354"/>
        <v>4156</v>
      </c>
      <c r="AO1522" s="49">
        <f t="shared" si="355"/>
        <v>39838.196278714182</v>
      </c>
      <c r="AP1522" s="61" cm="1">
        <f t="array" ref="AP1522">INDEX(Archetypes!$K$8:$N$16,$G1522,$I$2+1+2*$H$2)</f>
        <v>20920</v>
      </c>
      <c r="AQ1522" s="41" cm="1">
        <f t="array" ref="AQ1522">INDEX(Archetypes!$O$8:$P$16,$G1522,$AB$2)</f>
        <v>50</v>
      </c>
      <c r="AR1522" s="4">
        <f t="shared" si="356"/>
        <v>12.348800000000001</v>
      </c>
      <c r="AS1522" s="5">
        <f t="shared" si="357"/>
        <v>2469.7600000000002</v>
      </c>
      <c r="AT1522" s="8">
        <f t="shared" si="358"/>
        <v>1816</v>
      </c>
      <c r="AU1522">
        <f t="shared" si="359"/>
        <v>1</v>
      </c>
      <c r="AV1522" s="49">
        <f t="shared" si="360"/>
        <v>9879.0400000000009</v>
      </c>
      <c r="AW1522" s="49">
        <f t="shared" si="361"/>
        <v>0</v>
      </c>
      <c r="AX1522" s="61">
        <f t="shared" si="362"/>
        <v>4064.1291242092234</v>
      </c>
      <c r="AY1522" s="27" cm="1">
        <f t="array" ref="AY1522">INDEX(Archetypes!T$8:T$16,$G1522)</f>
        <v>1012</v>
      </c>
      <c r="AZ1522" s="27" cm="1">
        <f t="array" ref="AZ1522">INDEX(Archetypes!U$8:U$16,$G1522)</f>
        <v>1497</v>
      </c>
      <c r="BA1522" s="27" cm="1">
        <f t="array" ref="BA1522">INDEX(Archetypes!V$8:V$16,$G1522)</f>
        <v>1668</v>
      </c>
      <c r="BB1522" s="5">
        <f t="shared" si="381"/>
        <v>1497</v>
      </c>
      <c r="BC1522" s="5">
        <f t="shared" si="363"/>
        <v>5988</v>
      </c>
      <c r="BD1522" s="60">
        <f t="shared" si="364"/>
        <v>40851.169124209227</v>
      </c>
      <c r="BE1522" s="28">
        <f t="shared" si="365"/>
        <v>1012.9728454950455</v>
      </c>
      <c r="BF1522" s="75">
        <f t="shared" si="366"/>
        <v>5.1296618498400006</v>
      </c>
      <c r="BG1522" s="75">
        <f t="shared" si="367"/>
        <v>16.99776</v>
      </c>
      <c r="BH1522" s="11">
        <f t="shared" si="383"/>
        <v>20446.409966848933</v>
      </c>
      <c r="BI1522" s="95">
        <f t="shared" si="384"/>
        <v>3</v>
      </c>
      <c r="BJ1522" t="b">
        <f t="shared" si="385"/>
        <v>0</v>
      </c>
      <c r="BK1522" s="43">
        <v>-7170.4004925672343</v>
      </c>
      <c r="BL1522" s="37">
        <f t="shared" si="368"/>
        <v>8183.3733380622798</v>
      </c>
    </row>
    <row r="1523" spans="1:64" x14ac:dyDescent="0.35">
      <c r="A1523" s="3">
        <v>20000</v>
      </c>
      <c r="D1523" s="6">
        <v>90</v>
      </c>
      <c r="E1523" s="6"/>
      <c r="F1523" s="6">
        <f t="shared" si="341"/>
        <v>150</v>
      </c>
      <c r="G1523" s="7">
        <v>3</v>
      </c>
      <c r="H1523" s="79" cm="1">
        <f t="array" ref="H1523">INDEX(Archetypes!$F$8:$F$16,$G1523)</f>
        <v>163.1</v>
      </c>
      <c r="I1523" s="7">
        <f t="shared" si="342"/>
        <v>1</v>
      </c>
      <c r="J1523" s="27" cm="1">
        <f t="array" ref="J1523">INDEX(Archetypes!$G$8:$H$16,$G1523,($H$2+1))+$N$2</f>
        <v>11221</v>
      </c>
      <c r="K1523" s="41" cm="1">
        <f t="array" ref="K1523">INDEX(Archetypes!$J$8:$J$16,$G1523)</f>
        <v>3.6019999999999999</v>
      </c>
      <c r="L1523" s="24" cm="1">
        <f t="array" ref="L1523">INDEX(Archetypes!$I$8:$I$16,$G1523)</f>
        <v>45.416666666666664</v>
      </c>
      <c r="M1523" s="41">
        <f t="shared" si="369"/>
        <v>24.986000000000001</v>
      </c>
      <c r="N1523" s="84">
        <f t="shared" si="343"/>
        <v>0.55015045871559642</v>
      </c>
      <c r="O1523" s="41">
        <f t="shared" si="344"/>
        <v>24.986000000000001</v>
      </c>
      <c r="P1523" s="64">
        <f t="shared" si="382"/>
        <v>3.5694285714285714</v>
      </c>
      <c r="Q1523" s="80">
        <f t="shared" si="370"/>
        <v>3.5694285714285714</v>
      </c>
      <c r="R1523" s="80">
        <f t="shared" si="371"/>
        <v>0</v>
      </c>
      <c r="S1523" s="64">
        <f t="shared" si="372"/>
        <v>24.986000000000001</v>
      </c>
      <c r="T1523" s="64">
        <f t="shared" si="345"/>
        <v>0</v>
      </c>
      <c r="U1523" s="64">
        <f t="shared" si="373"/>
        <v>0</v>
      </c>
      <c r="V1523" s="80">
        <f t="shared" si="374"/>
        <v>1</v>
      </c>
      <c r="W1523" s="80">
        <f t="shared" si="375"/>
        <v>0</v>
      </c>
      <c r="X1523" s="80">
        <f t="shared" si="376"/>
        <v>0</v>
      </c>
      <c r="Y1523" s="4">
        <f t="shared" si="346"/>
        <v>13.01</v>
      </c>
      <c r="Z1523" s="4">
        <f t="shared" si="347"/>
        <v>3.6118822876179899</v>
      </c>
      <c r="AA1523" s="64">
        <f t="shared" si="377"/>
        <v>5552.4709999999995</v>
      </c>
      <c r="AB1523" s="81">
        <f t="shared" si="378"/>
        <v>722.37647709999987</v>
      </c>
      <c r="AC1523">
        <f t="shared" si="379"/>
        <v>0.99999997290000076</v>
      </c>
      <c r="AD1523" s="49">
        <f t="shared" si="348"/>
        <v>2889.5059083999995</v>
      </c>
      <c r="AE1523" s="3">
        <f t="shared" si="349"/>
        <v>80000</v>
      </c>
      <c r="AF1523" s="3">
        <f t="shared" si="350"/>
        <v>100000</v>
      </c>
      <c r="AG1523" s="2">
        <f t="shared" si="351"/>
        <v>0</v>
      </c>
      <c r="AH1523" s="49">
        <f t="shared" si="352"/>
        <v>0</v>
      </c>
      <c r="AI1523" s="49">
        <f t="shared" si="353"/>
        <v>2179.9040584489339</v>
      </c>
      <c r="AJ1523" s="27" cm="1">
        <f t="array" ref="AJ1523">INDEX(Archetypes!Q$8:Q$16,$G1523)</f>
        <v>1022</v>
      </c>
      <c r="AK1523" s="27" cm="1">
        <f t="array" ref="AK1523">INDEX(Archetypes!R$8:R$16,$G1523)</f>
        <v>1039</v>
      </c>
      <c r="AL1523" s="27" cm="1">
        <f t="array" ref="AL1523">INDEX(Archetypes!S$8:S$16,$G1523)</f>
        <v>1139</v>
      </c>
      <c r="AM1523" s="5">
        <f t="shared" si="380"/>
        <v>1039</v>
      </c>
      <c r="AN1523" s="5">
        <f t="shared" si="354"/>
        <v>4156</v>
      </c>
      <c r="AO1523" s="49">
        <f t="shared" si="355"/>
        <v>20446.409966848933</v>
      </c>
      <c r="AP1523" s="61" cm="1">
        <f t="array" ref="AP1523">INDEX(Archetypes!$K$8:$N$16,$G1523,$I$2+1+2*$H$2)</f>
        <v>8177</v>
      </c>
      <c r="AQ1523" s="41" cm="1">
        <f t="array" ref="AQ1523">INDEX(Archetypes!$O$8:$P$16,$G1523,$AB$2)</f>
        <v>50</v>
      </c>
      <c r="AR1523" s="4">
        <f t="shared" si="356"/>
        <v>12.348800000000001</v>
      </c>
      <c r="AS1523" s="5">
        <f t="shared" si="357"/>
        <v>2469.7600000000002</v>
      </c>
      <c r="AT1523" s="8">
        <f t="shared" si="358"/>
        <v>1816</v>
      </c>
      <c r="AU1523">
        <f t="shared" si="359"/>
        <v>1</v>
      </c>
      <c r="AV1523" s="49">
        <f t="shared" si="360"/>
        <v>9879.0400000000009</v>
      </c>
      <c r="AW1523" s="49">
        <f t="shared" si="361"/>
        <v>0</v>
      </c>
      <c r="AX1523" s="61">
        <f t="shared" si="362"/>
        <v>1588.5460730716454</v>
      </c>
      <c r="AY1523" s="27" cm="1">
        <f t="array" ref="AY1523">INDEX(Archetypes!T$8:T$16,$G1523)</f>
        <v>1012</v>
      </c>
      <c r="AZ1523" s="27" cm="1">
        <f t="array" ref="AZ1523">INDEX(Archetypes!U$8:U$16,$G1523)</f>
        <v>1497</v>
      </c>
      <c r="BA1523" s="27" cm="1">
        <f t="array" ref="BA1523">INDEX(Archetypes!V$8:V$16,$G1523)</f>
        <v>1668</v>
      </c>
      <c r="BB1523" s="5">
        <f t="shared" si="381"/>
        <v>1497</v>
      </c>
      <c r="BC1523" s="5">
        <f t="shared" si="363"/>
        <v>5988</v>
      </c>
      <c r="BD1523" s="60">
        <f t="shared" si="364"/>
        <v>25632.586073071645</v>
      </c>
      <c r="BE1523" s="28">
        <f t="shared" si="365"/>
        <v>5186.1761062227124</v>
      </c>
      <c r="BF1523" s="75">
        <f t="shared" si="366"/>
        <v>4.5514715281199996</v>
      </c>
      <c r="BG1523" s="75">
        <f t="shared" si="367"/>
        <v>16.99776</v>
      </c>
      <c r="BH1523" s="11">
        <f t="shared" si="383"/>
        <v>20446.409966848933</v>
      </c>
      <c r="BI1523" s="95">
        <f t="shared" si="384"/>
        <v>3</v>
      </c>
      <c r="BJ1523" t="b">
        <f t="shared" si="385"/>
        <v>1</v>
      </c>
      <c r="BK1523" s="43">
        <v>7399.4467899921656</v>
      </c>
      <c r="BL1523" s="37">
        <f t="shared" si="368"/>
        <v>-2213.2706837694532</v>
      </c>
    </row>
    <row r="1524" spans="1:64" x14ac:dyDescent="0.35">
      <c r="A1524" s="3">
        <v>20000</v>
      </c>
      <c r="D1524" s="6">
        <v>90</v>
      </c>
      <c r="E1524" s="6"/>
      <c r="F1524" s="6">
        <f t="shared" si="341"/>
        <v>150</v>
      </c>
      <c r="G1524" s="7">
        <v>4</v>
      </c>
      <c r="H1524" s="79" cm="1">
        <f t="array" ref="H1524">INDEX(Archetypes!$F$8:$F$16,$G1524)</f>
        <v>188.9</v>
      </c>
      <c r="I1524" s="7">
        <f t="shared" si="342"/>
        <v>1</v>
      </c>
      <c r="J1524" s="27" cm="1">
        <f t="array" ref="J1524">INDEX(Archetypes!$G$8:$H$16,$G1524,($H$2+1))+$N$2</f>
        <v>14619</v>
      </c>
      <c r="K1524" s="41" cm="1">
        <f t="array" ref="K1524">INDEX(Archetypes!$J$8:$J$16,$G1524)</f>
        <v>3.3879999999999999</v>
      </c>
      <c r="L1524" s="24" cm="1">
        <f t="array" ref="L1524">INDEX(Archetypes!$I$8:$I$16,$G1524)</f>
        <v>57.854166666666664</v>
      </c>
      <c r="M1524" s="41">
        <f t="shared" si="369"/>
        <v>26.564</v>
      </c>
      <c r="N1524" s="84">
        <f t="shared" si="343"/>
        <v>0.4591544832553115</v>
      </c>
      <c r="O1524" s="41">
        <f t="shared" si="344"/>
        <v>26.564</v>
      </c>
      <c r="P1524" s="64">
        <f t="shared" si="382"/>
        <v>3.7948571428571429</v>
      </c>
      <c r="Q1524" s="80">
        <f t="shared" si="370"/>
        <v>3.7948571428571429</v>
      </c>
      <c r="R1524" s="80">
        <f t="shared" si="371"/>
        <v>0</v>
      </c>
      <c r="S1524" s="64">
        <f t="shared" si="372"/>
        <v>26.564</v>
      </c>
      <c r="T1524" s="64">
        <f t="shared" si="345"/>
        <v>0</v>
      </c>
      <c r="U1524" s="64">
        <f t="shared" si="373"/>
        <v>0</v>
      </c>
      <c r="V1524" s="80">
        <f t="shared" si="374"/>
        <v>1</v>
      </c>
      <c r="W1524" s="80">
        <f t="shared" si="375"/>
        <v>0</v>
      </c>
      <c r="X1524" s="80">
        <f t="shared" si="376"/>
        <v>0</v>
      </c>
      <c r="Y1524" s="4">
        <f t="shared" si="346"/>
        <v>13.01</v>
      </c>
      <c r="Z1524" s="4">
        <f t="shared" si="347"/>
        <v>3.8400236127508856</v>
      </c>
      <c r="AA1524" s="64">
        <f t="shared" si="377"/>
        <v>5903.1880000000001</v>
      </c>
      <c r="AB1524" s="81">
        <f t="shared" si="378"/>
        <v>768.00475879999999</v>
      </c>
      <c r="AC1524">
        <f t="shared" si="379"/>
        <v>0.99999995280000231</v>
      </c>
      <c r="AD1524" s="49">
        <f t="shared" si="348"/>
        <v>3072.0190352</v>
      </c>
      <c r="AE1524" s="3">
        <f t="shared" si="349"/>
        <v>80000</v>
      </c>
      <c r="AF1524" s="3">
        <f t="shared" si="350"/>
        <v>100000</v>
      </c>
      <c r="AG1524" s="2">
        <f t="shared" si="351"/>
        <v>0</v>
      </c>
      <c r="AH1524" s="49">
        <f t="shared" si="352"/>
        <v>0</v>
      </c>
      <c r="AI1524" s="49">
        <f t="shared" si="353"/>
        <v>2840.0336360810056</v>
      </c>
      <c r="AJ1524" s="27" cm="1">
        <f t="array" ref="AJ1524">INDEX(Archetypes!Q$8:Q$16,$G1524)</f>
        <v>1022</v>
      </c>
      <c r="AK1524" s="27" cm="1">
        <f t="array" ref="AK1524">INDEX(Archetypes!R$8:R$16,$G1524)</f>
        <v>1039</v>
      </c>
      <c r="AL1524" s="27" cm="1">
        <f t="array" ref="AL1524">INDEX(Archetypes!S$8:S$16,$G1524)</f>
        <v>1139</v>
      </c>
      <c r="AM1524" s="5">
        <f t="shared" si="380"/>
        <v>1039</v>
      </c>
      <c r="AN1524" s="5">
        <f t="shared" si="354"/>
        <v>4156</v>
      </c>
      <c r="AO1524" s="49">
        <f t="shared" si="355"/>
        <v>24687.052671281006</v>
      </c>
      <c r="AP1524" s="61" cm="1">
        <f t="array" ref="AP1524">INDEX(Archetypes!$K$8:$N$16,$G1524,$I$2+1+2*$H$2)</f>
        <v>10895</v>
      </c>
      <c r="AQ1524" s="41" cm="1">
        <f t="array" ref="AQ1524">INDEX(Archetypes!$O$8:$P$16,$G1524,$AB$2)</f>
        <v>50</v>
      </c>
      <c r="AR1524" s="4">
        <f t="shared" si="356"/>
        <v>12.348800000000001</v>
      </c>
      <c r="AS1524" s="5">
        <f t="shared" si="357"/>
        <v>2469.7600000000002</v>
      </c>
      <c r="AT1524" s="8">
        <f t="shared" si="358"/>
        <v>1816</v>
      </c>
      <c r="AU1524">
        <f t="shared" si="359"/>
        <v>1</v>
      </c>
      <c r="AV1524" s="49">
        <f t="shared" si="360"/>
        <v>9879.0400000000009</v>
      </c>
      <c r="AW1524" s="49">
        <f t="shared" si="361"/>
        <v>0</v>
      </c>
      <c r="AX1524" s="61">
        <f t="shared" si="362"/>
        <v>2116.5720271634555</v>
      </c>
      <c r="AY1524" s="27" cm="1">
        <f t="array" ref="AY1524">INDEX(Archetypes!T$8:T$16,$G1524)</f>
        <v>1012</v>
      </c>
      <c r="AZ1524" s="27" cm="1">
        <f t="array" ref="AZ1524">INDEX(Archetypes!U$8:U$16,$G1524)</f>
        <v>1497</v>
      </c>
      <c r="BA1524" s="27" cm="1">
        <f t="array" ref="BA1524">INDEX(Archetypes!V$8:V$16,$G1524)</f>
        <v>1668</v>
      </c>
      <c r="BB1524" s="5">
        <f t="shared" si="381"/>
        <v>1497</v>
      </c>
      <c r="BC1524" s="5">
        <f t="shared" si="363"/>
        <v>5988</v>
      </c>
      <c r="BD1524" s="60">
        <f t="shared" si="364"/>
        <v>28878.612027163457</v>
      </c>
      <c r="BE1524" s="28">
        <f t="shared" si="365"/>
        <v>4191.5593558824512</v>
      </c>
      <c r="BF1524" s="75">
        <f t="shared" si="366"/>
        <v>4.8389612673600002</v>
      </c>
      <c r="BG1524" s="75">
        <f t="shared" si="367"/>
        <v>16.99776</v>
      </c>
      <c r="BH1524" s="11">
        <f t="shared" si="383"/>
        <v>20446.409966848933</v>
      </c>
      <c r="BI1524" s="95">
        <f t="shared" si="384"/>
        <v>3</v>
      </c>
      <c r="BJ1524" t="b">
        <f t="shared" si="385"/>
        <v>0</v>
      </c>
      <c r="BK1524" s="43">
        <v>4082.8917589625489</v>
      </c>
      <c r="BL1524" s="37">
        <f t="shared" si="368"/>
        <v>108.66759691990228</v>
      </c>
    </row>
    <row r="1525" spans="1:64" x14ac:dyDescent="0.35">
      <c r="A1525" s="3">
        <v>20000</v>
      </c>
      <c r="D1525" s="6">
        <v>90</v>
      </c>
      <c r="E1525" s="6"/>
      <c r="F1525" s="6">
        <f t="shared" si="341"/>
        <v>150</v>
      </c>
      <c r="G1525" s="7">
        <v>5</v>
      </c>
      <c r="H1525" s="79" cm="1">
        <f t="array" ref="H1525">INDEX(Archetypes!$F$8:$F$16,$G1525)</f>
        <v>213.7</v>
      </c>
      <c r="I1525" s="7">
        <f t="shared" si="342"/>
        <v>1</v>
      </c>
      <c r="J1525" s="27" cm="1">
        <f t="array" ref="J1525">INDEX(Archetypes!$G$8:$H$16,$G1525,($H$2+1))+$N$2</f>
        <v>16092</v>
      </c>
      <c r="K1525" s="41" cm="1">
        <f t="array" ref="K1525">INDEX(Archetypes!$J$8:$J$16,$G1525)</f>
        <v>3.3130000000000002</v>
      </c>
      <c r="L1525" s="24" cm="1">
        <f t="array" ref="L1525">INDEX(Archetypes!$I$8:$I$16,$G1525)</f>
        <v>65.243478260869566</v>
      </c>
      <c r="M1525" s="41">
        <f t="shared" si="369"/>
        <v>27.166</v>
      </c>
      <c r="N1525" s="84">
        <f t="shared" si="343"/>
        <v>0.41637878182060512</v>
      </c>
      <c r="O1525" s="41">
        <f t="shared" si="344"/>
        <v>27.166</v>
      </c>
      <c r="P1525" s="64">
        <f t="shared" si="382"/>
        <v>3.8808571428571428</v>
      </c>
      <c r="Q1525" s="80">
        <f t="shared" si="370"/>
        <v>3.8808571428571428</v>
      </c>
      <c r="R1525" s="80">
        <f t="shared" si="371"/>
        <v>0</v>
      </c>
      <c r="S1525" s="64">
        <f t="shared" si="372"/>
        <v>27.166</v>
      </c>
      <c r="T1525" s="64">
        <f t="shared" si="345"/>
        <v>0</v>
      </c>
      <c r="U1525" s="64">
        <f t="shared" si="373"/>
        <v>0</v>
      </c>
      <c r="V1525" s="80">
        <f t="shared" si="374"/>
        <v>1</v>
      </c>
      <c r="W1525" s="80">
        <f t="shared" si="375"/>
        <v>0</v>
      </c>
      <c r="X1525" s="80">
        <f t="shared" si="376"/>
        <v>0</v>
      </c>
      <c r="Y1525" s="4">
        <f t="shared" si="346"/>
        <v>13.01</v>
      </c>
      <c r="Z1525" s="4">
        <f t="shared" si="347"/>
        <v>3.9269544219740413</v>
      </c>
      <c r="AA1525" s="64">
        <f t="shared" si="377"/>
        <v>6036.8249999999998</v>
      </c>
      <c r="AB1525" s="81">
        <f t="shared" si="378"/>
        <v>785.39093249999996</v>
      </c>
      <c r="AC1525">
        <f t="shared" si="379"/>
        <v>0.9999999387500037</v>
      </c>
      <c r="AD1525" s="49">
        <f t="shared" si="348"/>
        <v>3141.5637299999999</v>
      </c>
      <c r="AE1525" s="3">
        <f t="shared" si="349"/>
        <v>80000</v>
      </c>
      <c r="AF1525" s="3">
        <f t="shared" si="350"/>
        <v>100000</v>
      </c>
      <c r="AG1525" s="2">
        <f t="shared" si="351"/>
        <v>0</v>
      </c>
      <c r="AH1525" s="49">
        <f t="shared" si="352"/>
        <v>0</v>
      </c>
      <c r="AI1525" s="49">
        <f t="shared" si="353"/>
        <v>3126.1933970733662</v>
      </c>
      <c r="AJ1525" s="27" cm="1">
        <f t="array" ref="AJ1525">INDEX(Archetypes!Q$8:Q$16,$G1525)</f>
        <v>1022</v>
      </c>
      <c r="AK1525" s="27" cm="1">
        <f t="array" ref="AK1525">INDEX(Archetypes!R$8:R$16,$G1525)</f>
        <v>1039</v>
      </c>
      <c r="AL1525" s="27" cm="1">
        <f t="array" ref="AL1525">INDEX(Archetypes!S$8:S$16,$G1525)</f>
        <v>1139</v>
      </c>
      <c r="AM1525" s="5">
        <f t="shared" si="380"/>
        <v>1039</v>
      </c>
      <c r="AN1525" s="5">
        <f t="shared" si="354"/>
        <v>4156</v>
      </c>
      <c r="AO1525" s="49">
        <f t="shared" si="355"/>
        <v>26515.757127073368</v>
      </c>
      <c r="AP1525" s="61" cm="1">
        <f t="array" ref="AP1525">INDEX(Archetypes!$K$8:$N$16,$G1525,$I$2+1+2*$H$2)</f>
        <v>12073</v>
      </c>
      <c r="AQ1525" s="41" cm="1">
        <f t="array" ref="AQ1525">INDEX(Archetypes!$O$8:$P$16,$G1525,$AB$2)</f>
        <v>50</v>
      </c>
      <c r="AR1525" s="4">
        <f t="shared" si="356"/>
        <v>12.348800000000001</v>
      </c>
      <c r="AS1525" s="5">
        <f t="shared" si="357"/>
        <v>2469.7600000000002</v>
      </c>
      <c r="AT1525" s="8">
        <f t="shared" si="358"/>
        <v>1816</v>
      </c>
      <c r="AU1525">
        <f t="shared" si="359"/>
        <v>1</v>
      </c>
      <c r="AV1525" s="49">
        <f t="shared" si="360"/>
        <v>9879.0400000000009</v>
      </c>
      <c r="AW1525" s="49">
        <f t="shared" si="361"/>
        <v>0</v>
      </c>
      <c r="AX1525" s="61">
        <f t="shared" si="362"/>
        <v>2345.4221279434969</v>
      </c>
      <c r="AY1525" s="27" cm="1">
        <f t="array" ref="AY1525">INDEX(Archetypes!T$8:T$16,$G1525)</f>
        <v>1012</v>
      </c>
      <c r="AZ1525" s="27" cm="1">
        <f t="array" ref="AZ1525">INDEX(Archetypes!U$8:U$16,$G1525)</f>
        <v>1497</v>
      </c>
      <c r="BA1525" s="27" cm="1">
        <f t="array" ref="BA1525">INDEX(Archetypes!V$8:V$16,$G1525)</f>
        <v>1668</v>
      </c>
      <c r="BB1525" s="5">
        <f t="shared" si="381"/>
        <v>1497</v>
      </c>
      <c r="BC1525" s="5">
        <f t="shared" si="363"/>
        <v>5988</v>
      </c>
      <c r="BD1525" s="60">
        <f t="shared" si="364"/>
        <v>30285.462127943498</v>
      </c>
      <c r="BE1525" s="28">
        <f t="shared" si="365"/>
        <v>3769.7050008701299</v>
      </c>
      <c r="BF1525" s="75">
        <f t="shared" si="366"/>
        <v>4.9485061889999997</v>
      </c>
      <c r="BG1525" s="75">
        <f t="shared" si="367"/>
        <v>16.99776</v>
      </c>
      <c r="BH1525" s="11">
        <f t="shared" si="383"/>
        <v>20446.409966848933</v>
      </c>
      <c r="BI1525" s="95">
        <f t="shared" si="384"/>
        <v>3</v>
      </c>
      <c r="BJ1525" t="b">
        <f t="shared" si="385"/>
        <v>0</v>
      </c>
      <c r="BK1525" s="43">
        <v>2665.398419490215</v>
      </c>
      <c r="BL1525" s="37">
        <f t="shared" si="368"/>
        <v>1104.3065813799149</v>
      </c>
    </row>
    <row r="1526" spans="1:64" x14ac:dyDescent="0.35">
      <c r="A1526" s="3">
        <v>20000</v>
      </c>
      <c r="D1526" s="6">
        <v>90</v>
      </c>
      <c r="E1526" s="6"/>
      <c r="F1526" s="6">
        <f t="shared" si="341"/>
        <v>150</v>
      </c>
      <c r="G1526" s="7">
        <v>6</v>
      </c>
      <c r="H1526" s="79" cm="1">
        <f t="array" ref="H1526">INDEX(Archetypes!$F$8:$F$16,$G1526)</f>
        <v>239.1</v>
      </c>
      <c r="I1526" s="7">
        <f t="shared" si="342"/>
        <v>1</v>
      </c>
      <c r="J1526" s="27" cm="1">
        <f t="array" ref="J1526">INDEX(Archetypes!$G$8:$H$16,$G1526,($H$2+1))+$N$2</f>
        <v>18581</v>
      </c>
      <c r="K1526" s="41" cm="1">
        <f t="array" ref="K1526">INDEX(Archetypes!$J$8:$J$16,$G1526)</f>
        <v>3.327</v>
      </c>
      <c r="L1526" s="24" cm="1">
        <f t="array" ref="L1526">INDEX(Archetypes!$I$8:$I$16,$G1526)</f>
        <v>72.380645161290317</v>
      </c>
      <c r="M1526" s="41">
        <f t="shared" si="369"/>
        <v>27.050999999999998</v>
      </c>
      <c r="N1526" s="84">
        <f t="shared" si="343"/>
        <v>0.37373250735359659</v>
      </c>
      <c r="O1526" s="41">
        <f t="shared" si="344"/>
        <v>27.050999999999998</v>
      </c>
      <c r="P1526" s="64">
        <f t="shared" si="382"/>
        <v>3.8644285714285713</v>
      </c>
      <c r="Q1526" s="80">
        <f t="shared" si="370"/>
        <v>3.8644285714285713</v>
      </c>
      <c r="R1526" s="80">
        <f t="shared" si="371"/>
        <v>0</v>
      </c>
      <c r="S1526" s="64">
        <f t="shared" si="372"/>
        <v>27.050999999999998</v>
      </c>
      <c r="T1526" s="64">
        <f t="shared" si="345"/>
        <v>0</v>
      </c>
      <c r="U1526" s="64">
        <f t="shared" si="373"/>
        <v>0</v>
      </c>
      <c r="V1526" s="80">
        <f t="shared" si="374"/>
        <v>1</v>
      </c>
      <c r="W1526" s="80">
        <f t="shared" si="375"/>
        <v>0</v>
      </c>
      <c r="X1526" s="80">
        <f t="shared" si="376"/>
        <v>0</v>
      </c>
      <c r="Y1526" s="4">
        <f t="shared" si="346"/>
        <v>13.01</v>
      </c>
      <c r="Z1526" s="4">
        <f t="shared" si="347"/>
        <v>3.910429816651638</v>
      </c>
      <c r="AA1526" s="64">
        <f t="shared" si="377"/>
        <v>6011.4219999999996</v>
      </c>
      <c r="AB1526" s="81">
        <f t="shared" si="378"/>
        <v>782.08600219999994</v>
      </c>
      <c r="AC1526">
        <f t="shared" si="379"/>
        <v>0.99999995030000266</v>
      </c>
      <c r="AD1526" s="49">
        <f t="shared" si="348"/>
        <v>3128.3440087999998</v>
      </c>
      <c r="AE1526" s="3">
        <f t="shared" si="349"/>
        <v>80000</v>
      </c>
      <c r="AF1526" s="3">
        <f t="shared" si="350"/>
        <v>100000</v>
      </c>
      <c r="AG1526" s="2">
        <f t="shared" si="351"/>
        <v>0</v>
      </c>
      <c r="AH1526" s="49">
        <f t="shared" si="352"/>
        <v>0</v>
      </c>
      <c r="AI1526" s="49">
        <f t="shared" si="353"/>
        <v>3609.7315132376475</v>
      </c>
      <c r="AJ1526" s="27" cm="1">
        <f t="array" ref="AJ1526">INDEX(Archetypes!Q$8:Q$16,$G1526)</f>
        <v>1022</v>
      </c>
      <c r="AK1526" s="27" cm="1">
        <f t="array" ref="AK1526">INDEX(Archetypes!R$8:R$16,$G1526)</f>
        <v>1039</v>
      </c>
      <c r="AL1526" s="27" cm="1">
        <f t="array" ref="AL1526">INDEX(Archetypes!S$8:S$16,$G1526)</f>
        <v>1139</v>
      </c>
      <c r="AM1526" s="5">
        <f t="shared" si="380"/>
        <v>1039</v>
      </c>
      <c r="AN1526" s="5">
        <f t="shared" si="354"/>
        <v>4156</v>
      </c>
      <c r="AO1526" s="49">
        <f t="shared" si="355"/>
        <v>29475.075522037645</v>
      </c>
      <c r="AP1526" s="61" cm="1">
        <f t="array" ref="AP1526">INDEX(Archetypes!$K$8:$N$16,$G1526,$I$2+1+2*$H$2)</f>
        <v>14065</v>
      </c>
      <c r="AQ1526" s="41" cm="1">
        <f t="array" ref="AQ1526">INDEX(Archetypes!$O$8:$P$16,$G1526,$AB$2)</f>
        <v>50</v>
      </c>
      <c r="AR1526" s="4">
        <f t="shared" si="356"/>
        <v>12.348800000000001</v>
      </c>
      <c r="AS1526" s="5">
        <f t="shared" si="357"/>
        <v>2469.7600000000002</v>
      </c>
      <c r="AT1526" s="8">
        <f t="shared" si="358"/>
        <v>1816</v>
      </c>
      <c r="AU1526">
        <f t="shared" si="359"/>
        <v>1</v>
      </c>
      <c r="AV1526" s="49">
        <f t="shared" si="360"/>
        <v>9879.0400000000009</v>
      </c>
      <c r="AW1526" s="49">
        <f t="shared" si="361"/>
        <v>0</v>
      </c>
      <c r="AX1526" s="61">
        <f t="shared" si="362"/>
        <v>2732.408036902616</v>
      </c>
      <c r="AY1526" s="27" cm="1">
        <f t="array" ref="AY1526">INDEX(Archetypes!T$8:T$16,$G1526)</f>
        <v>1012</v>
      </c>
      <c r="AZ1526" s="27" cm="1">
        <f t="array" ref="AZ1526">INDEX(Archetypes!U$8:U$16,$G1526)</f>
        <v>1497</v>
      </c>
      <c r="BA1526" s="27" cm="1">
        <f t="array" ref="BA1526">INDEX(Archetypes!V$8:V$16,$G1526)</f>
        <v>1668</v>
      </c>
      <c r="BB1526" s="5">
        <f t="shared" si="381"/>
        <v>1497</v>
      </c>
      <c r="BC1526" s="5">
        <f t="shared" si="363"/>
        <v>5988</v>
      </c>
      <c r="BD1526" s="60">
        <f t="shared" si="364"/>
        <v>32664.448036902617</v>
      </c>
      <c r="BE1526" s="28">
        <f t="shared" si="365"/>
        <v>3189.3725148649719</v>
      </c>
      <c r="BF1526" s="75">
        <f t="shared" si="366"/>
        <v>4.9276828418400003</v>
      </c>
      <c r="BG1526" s="75">
        <f t="shared" si="367"/>
        <v>16.99776</v>
      </c>
      <c r="BH1526" s="11">
        <f t="shared" si="383"/>
        <v>20446.409966848933</v>
      </c>
      <c r="BI1526" s="95">
        <f t="shared" si="384"/>
        <v>3</v>
      </c>
      <c r="BJ1526" t="b">
        <f t="shared" si="385"/>
        <v>0</v>
      </c>
      <c r="BK1526" s="43">
        <v>529.75083983046352</v>
      </c>
      <c r="BL1526" s="37">
        <f t="shared" si="368"/>
        <v>2659.6216750345084</v>
      </c>
    </row>
    <row r="1527" spans="1:64" x14ac:dyDescent="0.35">
      <c r="A1527" s="3">
        <v>20000</v>
      </c>
      <c r="D1527" s="6">
        <v>90</v>
      </c>
      <c r="E1527" s="6"/>
      <c r="F1527" s="6">
        <f t="shared" si="341"/>
        <v>150</v>
      </c>
      <c r="G1527" s="7">
        <v>7</v>
      </c>
      <c r="H1527" s="79" cm="1">
        <f t="array" ref="H1527">INDEX(Archetypes!$F$8:$F$16,$G1527)</f>
        <v>262.60000000000002</v>
      </c>
      <c r="I1527" s="7">
        <f t="shared" si="342"/>
        <v>1</v>
      </c>
      <c r="J1527" s="27" cm="1">
        <f t="array" ref="J1527">INDEX(Archetypes!$G$8:$H$16,$G1527,($H$2+1))+$N$2</f>
        <v>22881</v>
      </c>
      <c r="K1527" s="41" cm="1">
        <f t="array" ref="K1527">INDEX(Archetypes!$J$8:$J$16,$G1527)</f>
        <v>3.2349999999999999</v>
      </c>
      <c r="L1527" s="24" cm="1">
        <f t="array" ref="L1527">INDEX(Archetypes!$I$8:$I$16,$G1527)</f>
        <v>81.644444444444446</v>
      </c>
      <c r="M1527" s="41">
        <f t="shared" si="369"/>
        <v>27.821000000000002</v>
      </c>
      <c r="N1527" s="84">
        <f t="shared" si="343"/>
        <v>0.34075802939575395</v>
      </c>
      <c r="O1527" s="41">
        <f t="shared" si="344"/>
        <v>27.821000000000002</v>
      </c>
      <c r="P1527" s="64">
        <f t="shared" si="382"/>
        <v>3.9744285714285716</v>
      </c>
      <c r="Q1527" s="80">
        <f t="shared" si="370"/>
        <v>3.9744285714285716</v>
      </c>
      <c r="R1527" s="80">
        <f t="shared" si="371"/>
        <v>0</v>
      </c>
      <c r="S1527" s="64">
        <f t="shared" si="372"/>
        <v>27.821000000000002</v>
      </c>
      <c r="T1527" s="64">
        <f t="shared" si="345"/>
        <v>0</v>
      </c>
      <c r="U1527" s="64">
        <f t="shared" si="373"/>
        <v>0</v>
      </c>
      <c r="V1527" s="80">
        <f t="shared" si="374"/>
        <v>1</v>
      </c>
      <c r="W1527" s="80">
        <f t="shared" si="375"/>
        <v>0</v>
      </c>
      <c r="X1527" s="80">
        <f t="shared" si="376"/>
        <v>0</v>
      </c>
      <c r="Y1527" s="4">
        <f t="shared" si="346"/>
        <v>13.01</v>
      </c>
      <c r="Z1527" s="4">
        <f t="shared" si="347"/>
        <v>4.0216383307573418</v>
      </c>
      <c r="AA1527" s="64">
        <f t="shared" si="377"/>
        <v>6182.38</v>
      </c>
      <c r="AB1527" s="81">
        <f t="shared" si="378"/>
        <v>804.32763799999998</v>
      </c>
      <c r="AC1527">
        <f t="shared" si="379"/>
        <v>1.0000000350000011</v>
      </c>
      <c r="AD1527" s="49">
        <f t="shared" si="348"/>
        <v>3217.3105519999999</v>
      </c>
      <c r="AE1527" s="3">
        <f t="shared" si="349"/>
        <v>80000</v>
      </c>
      <c r="AF1527" s="3">
        <f t="shared" si="350"/>
        <v>100000</v>
      </c>
      <c r="AG1527" s="2">
        <f t="shared" si="351"/>
        <v>0</v>
      </c>
      <c r="AH1527" s="49">
        <f t="shared" si="352"/>
        <v>0</v>
      </c>
      <c r="AI1527" s="49">
        <f t="shared" si="353"/>
        <v>4445.0926620951841</v>
      </c>
      <c r="AJ1527" s="27" cm="1">
        <f t="array" ref="AJ1527">INDEX(Archetypes!Q$8:Q$16,$G1527)</f>
        <v>1022</v>
      </c>
      <c r="AK1527" s="27" cm="1">
        <f t="array" ref="AK1527">INDEX(Archetypes!R$8:R$16,$G1527)</f>
        <v>1039</v>
      </c>
      <c r="AL1527" s="27" cm="1">
        <f t="array" ref="AL1527">INDEX(Archetypes!S$8:S$16,$G1527)</f>
        <v>1139</v>
      </c>
      <c r="AM1527" s="5">
        <f t="shared" si="380"/>
        <v>1039</v>
      </c>
      <c r="AN1527" s="5">
        <f t="shared" si="354"/>
        <v>4156</v>
      </c>
      <c r="AO1527" s="49">
        <f t="shared" si="355"/>
        <v>34699.403214095182</v>
      </c>
      <c r="AP1527" s="61" cm="1">
        <f t="array" ref="AP1527">INDEX(Archetypes!$K$8:$N$16,$G1527,$I$2+1+2*$H$2)</f>
        <v>17505</v>
      </c>
      <c r="AQ1527" s="41" cm="1">
        <f t="array" ref="AQ1527">INDEX(Archetypes!$O$8:$P$16,$G1527,$AB$2)</f>
        <v>50</v>
      </c>
      <c r="AR1527" s="4">
        <f t="shared" si="356"/>
        <v>12.348800000000001</v>
      </c>
      <c r="AS1527" s="5">
        <f t="shared" si="357"/>
        <v>2469.7600000000002</v>
      </c>
      <c r="AT1527" s="8">
        <f t="shared" si="358"/>
        <v>1816</v>
      </c>
      <c r="AU1527">
        <f t="shared" si="359"/>
        <v>1</v>
      </c>
      <c r="AV1527" s="49">
        <f t="shared" si="360"/>
        <v>9879.0400000000009</v>
      </c>
      <c r="AW1527" s="49">
        <f t="shared" si="361"/>
        <v>0</v>
      </c>
      <c r="AX1527" s="61">
        <f t="shared" si="362"/>
        <v>3400.6969559886452</v>
      </c>
      <c r="AY1527" s="27" cm="1">
        <f t="array" ref="AY1527">INDEX(Archetypes!T$8:T$16,$G1527)</f>
        <v>1012</v>
      </c>
      <c r="AZ1527" s="27" cm="1">
        <f t="array" ref="AZ1527">INDEX(Archetypes!U$8:U$16,$G1527)</f>
        <v>1497</v>
      </c>
      <c r="BA1527" s="27" cm="1">
        <f t="array" ref="BA1527">INDEX(Archetypes!V$8:V$16,$G1527)</f>
        <v>1668</v>
      </c>
      <c r="BB1527" s="5">
        <f t="shared" si="381"/>
        <v>1497</v>
      </c>
      <c r="BC1527" s="5">
        <f t="shared" si="363"/>
        <v>5988</v>
      </c>
      <c r="BD1527" s="60">
        <f t="shared" si="364"/>
        <v>36772.736955988643</v>
      </c>
      <c r="BE1527" s="28">
        <f t="shared" si="365"/>
        <v>2073.3337418934607</v>
      </c>
      <c r="BF1527" s="75">
        <f t="shared" si="366"/>
        <v>5.0678205336</v>
      </c>
      <c r="BG1527" s="75">
        <f t="shared" si="367"/>
        <v>16.99776</v>
      </c>
      <c r="BH1527" s="11">
        <f t="shared" si="383"/>
        <v>20446.409966848933</v>
      </c>
      <c r="BI1527" s="95">
        <f t="shared" si="384"/>
        <v>3</v>
      </c>
      <c r="BJ1527" t="b">
        <f t="shared" si="385"/>
        <v>0</v>
      </c>
      <c r="BK1527" s="43">
        <v>-3383.6895146259922</v>
      </c>
      <c r="BL1527" s="37">
        <f t="shared" si="368"/>
        <v>5457.0232565194528</v>
      </c>
    </row>
    <row r="1528" spans="1:64" x14ac:dyDescent="0.35">
      <c r="A1528" s="3">
        <v>20000</v>
      </c>
      <c r="D1528" s="6">
        <v>90</v>
      </c>
      <c r="E1528" s="6"/>
      <c r="F1528" s="6">
        <f t="shared" si="341"/>
        <v>150</v>
      </c>
      <c r="G1528" s="7">
        <v>8</v>
      </c>
      <c r="H1528" s="79" cm="1">
        <f t="array" ref="H1528">INDEX(Archetypes!$F$8:$F$16,$G1528)</f>
        <v>285.8</v>
      </c>
      <c r="I1528" s="7">
        <f t="shared" si="342"/>
        <v>1</v>
      </c>
      <c r="J1528" s="27" cm="1">
        <f t="array" ref="J1528">INDEX(Archetypes!$G$8:$H$16,$G1528,($H$2+1))+$N$2</f>
        <v>26124</v>
      </c>
      <c r="K1528" s="41" cm="1">
        <f t="array" ref="K1528">INDEX(Archetypes!$J$8:$J$16,$G1528)</f>
        <v>3.2210000000000001</v>
      </c>
      <c r="L1528" s="24" cm="1">
        <f t="array" ref="L1528">INDEX(Archetypes!$I$8:$I$16,$G1528)</f>
        <v>90.076000000000008</v>
      </c>
      <c r="M1528" s="41">
        <f t="shared" si="369"/>
        <v>27.942</v>
      </c>
      <c r="N1528" s="84">
        <f t="shared" si="343"/>
        <v>0.31020471601758515</v>
      </c>
      <c r="O1528" s="41">
        <f t="shared" si="344"/>
        <v>27.942</v>
      </c>
      <c r="P1528" s="64">
        <f t="shared" si="382"/>
        <v>3.9917142857142855</v>
      </c>
      <c r="Q1528" s="80">
        <f t="shared" si="370"/>
        <v>3.9917142857142855</v>
      </c>
      <c r="R1528" s="80">
        <f t="shared" si="371"/>
        <v>0</v>
      </c>
      <c r="S1528" s="64">
        <f t="shared" si="372"/>
        <v>27.942</v>
      </c>
      <c r="T1528" s="64">
        <f t="shared" si="345"/>
        <v>0</v>
      </c>
      <c r="U1528" s="64">
        <f t="shared" si="373"/>
        <v>0</v>
      </c>
      <c r="V1528" s="80">
        <f t="shared" si="374"/>
        <v>1</v>
      </c>
      <c r="W1528" s="80">
        <f t="shared" si="375"/>
        <v>0</v>
      </c>
      <c r="X1528" s="80">
        <f t="shared" si="376"/>
        <v>0</v>
      </c>
      <c r="Y1528" s="4">
        <f t="shared" si="346"/>
        <v>13.01</v>
      </c>
      <c r="Z1528" s="4">
        <f t="shared" si="347"/>
        <v>4.0391182862465067</v>
      </c>
      <c r="AA1528" s="64">
        <f t="shared" si="377"/>
        <v>6209.2520000000004</v>
      </c>
      <c r="AB1528" s="81">
        <f t="shared" si="378"/>
        <v>807.8236852</v>
      </c>
      <c r="AC1528">
        <f t="shared" si="379"/>
        <v>0.99999996540000102</v>
      </c>
      <c r="AD1528" s="49">
        <f t="shared" si="348"/>
        <v>3231.2947408</v>
      </c>
      <c r="AE1528" s="3">
        <f t="shared" si="349"/>
        <v>80000</v>
      </c>
      <c r="AF1528" s="3">
        <f t="shared" si="350"/>
        <v>100000</v>
      </c>
      <c r="AG1528" s="2">
        <f t="shared" si="351"/>
        <v>0</v>
      </c>
      <c r="AH1528" s="49">
        <f t="shared" si="352"/>
        <v>0</v>
      </c>
      <c r="AI1528" s="49">
        <f t="shared" si="353"/>
        <v>5075.110384361461</v>
      </c>
      <c r="AJ1528" s="27" cm="1">
        <f t="array" ref="AJ1528">INDEX(Archetypes!Q$8:Q$16,$G1528)</f>
        <v>1022</v>
      </c>
      <c r="AK1528" s="27" cm="1">
        <f t="array" ref="AK1528">INDEX(Archetypes!R$8:R$16,$G1528)</f>
        <v>1039</v>
      </c>
      <c r="AL1528" s="27" cm="1">
        <f t="array" ref="AL1528">INDEX(Archetypes!S$8:S$16,$G1528)</f>
        <v>1139</v>
      </c>
      <c r="AM1528" s="5">
        <f t="shared" si="380"/>
        <v>1039</v>
      </c>
      <c r="AN1528" s="5">
        <f t="shared" si="354"/>
        <v>4156</v>
      </c>
      <c r="AO1528" s="49">
        <f t="shared" si="355"/>
        <v>38586.405125161458</v>
      </c>
      <c r="AP1528" s="61" cm="1">
        <f t="array" ref="AP1528">INDEX(Archetypes!$K$8:$N$16,$G1528,$I$2+1+2*$H$2)</f>
        <v>20099</v>
      </c>
      <c r="AQ1528" s="41" cm="1">
        <f t="array" ref="AQ1528">INDEX(Archetypes!$O$8:$P$16,$G1528,$AB$2)</f>
        <v>50</v>
      </c>
      <c r="AR1528" s="4">
        <f t="shared" si="356"/>
        <v>12.348800000000001</v>
      </c>
      <c r="AS1528" s="5">
        <f t="shared" si="357"/>
        <v>2469.7600000000002</v>
      </c>
      <c r="AT1528" s="8">
        <f t="shared" si="358"/>
        <v>1816</v>
      </c>
      <c r="AU1528">
        <f t="shared" si="359"/>
        <v>1</v>
      </c>
      <c r="AV1528" s="49">
        <f t="shared" si="360"/>
        <v>9879.0400000000009</v>
      </c>
      <c r="AW1528" s="49">
        <f t="shared" si="361"/>
        <v>0</v>
      </c>
      <c r="AX1528" s="61">
        <f t="shared" si="362"/>
        <v>3904.6334257878193</v>
      </c>
      <c r="AY1528" s="27" cm="1">
        <f t="array" ref="AY1528">INDEX(Archetypes!T$8:T$16,$G1528)</f>
        <v>1012</v>
      </c>
      <c r="AZ1528" s="27" cm="1">
        <f t="array" ref="AZ1528">INDEX(Archetypes!U$8:U$16,$G1528)</f>
        <v>1497</v>
      </c>
      <c r="BA1528" s="27" cm="1">
        <f t="array" ref="BA1528">INDEX(Archetypes!V$8:V$16,$G1528)</f>
        <v>1668</v>
      </c>
      <c r="BB1528" s="5">
        <f t="shared" si="381"/>
        <v>1497</v>
      </c>
      <c r="BC1528" s="5">
        <f t="shared" si="363"/>
        <v>5988</v>
      </c>
      <c r="BD1528" s="60">
        <f t="shared" si="364"/>
        <v>39870.67342578782</v>
      </c>
      <c r="BE1528" s="28">
        <f t="shared" si="365"/>
        <v>1284.2683006263615</v>
      </c>
      <c r="BF1528" s="75">
        <f t="shared" si="366"/>
        <v>5.0898480494400005</v>
      </c>
      <c r="BG1528" s="75">
        <f t="shared" si="367"/>
        <v>16.99776</v>
      </c>
      <c r="BH1528" s="11">
        <f t="shared" si="383"/>
        <v>20446.409966848933</v>
      </c>
      <c r="BI1528" s="95">
        <f t="shared" si="384"/>
        <v>3</v>
      </c>
      <c r="BJ1528" t="b">
        <f t="shared" si="385"/>
        <v>0</v>
      </c>
      <c r="BK1528" s="43">
        <v>-6227.9708672652632</v>
      </c>
      <c r="BL1528" s="37">
        <f t="shared" si="368"/>
        <v>7512.2391678916247</v>
      </c>
    </row>
    <row r="1529" spans="1:64" x14ac:dyDescent="0.35">
      <c r="A1529" s="3">
        <v>20000</v>
      </c>
      <c r="D1529" s="6">
        <v>90</v>
      </c>
      <c r="E1529" s="6"/>
      <c r="F1529" s="6">
        <f t="shared" si="341"/>
        <v>150</v>
      </c>
      <c r="G1529" s="7">
        <v>9</v>
      </c>
      <c r="H1529" s="79" cm="1">
        <f t="array" ref="H1529">INDEX(Archetypes!$F$8:$F$16,$G1529)</f>
        <v>312.60000000000002</v>
      </c>
      <c r="I1529" s="7">
        <f t="shared" si="342"/>
        <v>1</v>
      </c>
      <c r="J1529" s="27" cm="1">
        <f t="array" ref="J1529">INDEX(Archetypes!$G$8:$H$16,$G1529,($H$2+1))+$N$2</f>
        <v>27151</v>
      </c>
      <c r="K1529" s="41" cm="1">
        <f t="array" ref="K1529">INDEX(Archetypes!$J$8:$J$16,$G1529)</f>
        <v>3.1960000000000002</v>
      </c>
      <c r="L1529" s="24" cm="1">
        <f t="array" ref="L1529">INDEX(Archetypes!$I$8:$I$16,$G1529)</f>
        <v>98.868750000000006</v>
      </c>
      <c r="M1529" s="41">
        <f t="shared" si="369"/>
        <v>28.16</v>
      </c>
      <c r="N1529" s="84">
        <f t="shared" si="343"/>
        <v>0.28482204943422468</v>
      </c>
      <c r="O1529" s="41">
        <f t="shared" si="344"/>
        <v>28.16</v>
      </c>
      <c r="P1529" s="64">
        <f t="shared" si="382"/>
        <v>4.0228571428571431</v>
      </c>
      <c r="Q1529" s="80">
        <f t="shared" si="370"/>
        <v>4.0228571428571431</v>
      </c>
      <c r="R1529" s="80">
        <f t="shared" si="371"/>
        <v>0</v>
      </c>
      <c r="S1529" s="64">
        <f t="shared" si="372"/>
        <v>28.160000000000004</v>
      </c>
      <c r="T1529" s="64">
        <f t="shared" si="345"/>
        <v>0</v>
      </c>
      <c r="U1529" s="64">
        <f t="shared" si="373"/>
        <v>-3.5527136788005009E-15</v>
      </c>
      <c r="V1529" s="80">
        <f t="shared" si="374"/>
        <v>1.0000000000000002</v>
      </c>
      <c r="W1529" s="80">
        <f t="shared" si="375"/>
        <v>0</v>
      </c>
      <c r="X1529" s="80">
        <f t="shared" si="376"/>
        <v>-1.261617073437678E-16</v>
      </c>
      <c r="Y1529" s="4">
        <f t="shared" si="346"/>
        <v>13.009999999999996</v>
      </c>
      <c r="Z1529" s="4">
        <f t="shared" si="347"/>
        <v>4.0707133917396732</v>
      </c>
      <c r="AA1529" s="64">
        <f t="shared" si="377"/>
        <v>6257.8220000000001</v>
      </c>
      <c r="AB1529" s="81">
        <f t="shared" si="378"/>
        <v>814.14264219999984</v>
      </c>
      <c r="AC1529">
        <f t="shared" si="379"/>
        <v>1.0000000444000017</v>
      </c>
      <c r="AD1529" s="49">
        <f t="shared" si="348"/>
        <v>3256.5705687999994</v>
      </c>
      <c r="AE1529" s="3">
        <f t="shared" si="349"/>
        <v>80000</v>
      </c>
      <c r="AF1529" s="3">
        <f t="shared" si="350"/>
        <v>100000</v>
      </c>
      <c r="AG1529" s="2">
        <f t="shared" si="351"/>
        <v>0</v>
      </c>
      <c r="AH1529" s="49">
        <f t="shared" si="352"/>
        <v>0</v>
      </c>
      <c r="AI1529" s="49">
        <f t="shared" si="353"/>
        <v>5274.6257099141794</v>
      </c>
      <c r="AJ1529" s="27" cm="1">
        <f t="array" ref="AJ1529">INDEX(Archetypes!Q$8:Q$16,$G1529)</f>
        <v>1022</v>
      </c>
      <c r="AK1529" s="27" cm="1">
        <f t="array" ref="AK1529">INDEX(Archetypes!R$8:R$16,$G1529)</f>
        <v>1039</v>
      </c>
      <c r="AL1529" s="27" cm="1">
        <f t="array" ref="AL1529">INDEX(Archetypes!S$8:S$16,$G1529)</f>
        <v>1139</v>
      </c>
      <c r="AM1529" s="5">
        <f t="shared" si="380"/>
        <v>1039</v>
      </c>
      <c r="AN1529" s="5">
        <f t="shared" si="354"/>
        <v>4156</v>
      </c>
      <c r="AO1529" s="49">
        <f t="shared" si="355"/>
        <v>39838.196278714175</v>
      </c>
      <c r="AP1529" s="61" cm="1">
        <f t="array" ref="AP1529">INDEX(Archetypes!$K$8:$N$16,$G1529,$I$2+1+2*$H$2)</f>
        <v>20920</v>
      </c>
      <c r="AQ1529" s="41" cm="1">
        <f t="array" ref="AQ1529">INDEX(Archetypes!$O$8:$P$16,$G1529,$AB$2)</f>
        <v>50</v>
      </c>
      <c r="AR1529" s="4">
        <f t="shared" si="356"/>
        <v>12.348800000000001</v>
      </c>
      <c r="AS1529" s="5">
        <f t="shared" si="357"/>
        <v>2469.7600000000002</v>
      </c>
      <c r="AT1529" s="8">
        <f t="shared" si="358"/>
        <v>1816</v>
      </c>
      <c r="AU1529">
        <f t="shared" si="359"/>
        <v>1</v>
      </c>
      <c r="AV1529" s="49">
        <f t="shared" si="360"/>
        <v>9879.0400000000009</v>
      </c>
      <c r="AW1529" s="49">
        <f t="shared" si="361"/>
        <v>0</v>
      </c>
      <c r="AX1529" s="61">
        <f t="shared" si="362"/>
        <v>4064.1291242092234</v>
      </c>
      <c r="AY1529" s="27" cm="1">
        <f t="array" ref="AY1529">INDEX(Archetypes!T$8:T$16,$G1529)</f>
        <v>1012</v>
      </c>
      <c r="AZ1529" s="27" cm="1">
        <f t="array" ref="AZ1529">INDEX(Archetypes!U$8:U$16,$G1529)</f>
        <v>1497</v>
      </c>
      <c r="BA1529" s="27" cm="1">
        <f t="array" ref="BA1529">INDEX(Archetypes!V$8:V$16,$G1529)</f>
        <v>1668</v>
      </c>
      <c r="BB1529" s="5">
        <f t="shared" si="381"/>
        <v>1497</v>
      </c>
      <c r="BC1529" s="5">
        <f t="shared" si="363"/>
        <v>5988</v>
      </c>
      <c r="BD1529" s="60">
        <f t="shared" si="364"/>
        <v>40851.169124209227</v>
      </c>
      <c r="BE1529" s="28">
        <f t="shared" si="365"/>
        <v>1012.9728454950528</v>
      </c>
      <c r="BF1529" s="75">
        <f t="shared" si="366"/>
        <v>5.1296618498400015</v>
      </c>
      <c r="BG1529" s="75">
        <f t="shared" si="367"/>
        <v>16.99776</v>
      </c>
      <c r="BH1529" s="11">
        <f t="shared" si="383"/>
        <v>20446.409966848933</v>
      </c>
      <c r="BI1529" s="95">
        <f t="shared" si="384"/>
        <v>3</v>
      </c>
      <c r="BJ1529" t="b">
        <f t="shared" si="385"/>
        <v>0</v>
      </c>
      <c r="BK1529" s="43">
        <v>-7170.4004925672343</v>
      </c>
      <c r="BL1529" s="37">
        <f t="shared" si="368"/>
        <v>8183.3733380622871</v>
      </c>
    </row>
    <row r="1530" spans="1:64" x14ac:dyDescent="0.35">
      <c r="A1530" s="3">
        <v>20000</v>
      </c>
      <c r="D1530" s="6">
        <v>105</v>
      </c>
      <c r="E1530" s="6"/>
      <c r="F1530" s="6">
        <f t="shared" si="341"/>
        <v>175</v>
      </c>
      <c r="G1530" s="7">
        <v>4</v>
      </c>
      <c r="H1530" s="79" cm="1">
        <f t="array" ref="H1530">INDEX(Archetypes!$F$8:$F$16,$G1530)</f>
        <v>188.9</v>
      </c>
      <c r="I1530" s="7">
        <f t="shared" si="342"/>
        <v>1</v>
      </c>
      <c r="J1530" s="27" cm="1">
        <f t="array" ref="J1530">INDEX(Archetypes!$G$8:$H$16,$G1530,($H$2+1))+$N$2</f>
        <v>14619</v>
      </c>
      <c r="K1530" s="41" cm="1">
        <f t="array" ref="K1530">INDEX(Archetypes!$J$8:$J$16,$G1530)</f>
        <v>3.3879999999999999</v>
      </c>
      <c r="L1530" s="24" cm="1">
        <f t="array" ref="L1530">INDEX(Archetypes!$I$8:$I$16,$G1530)</f>
        <v>57.854166666666664</v>
      </c>
      <c r="M1530" s="41">
        <f t="shared" si="369"/>
        <v>30.992000000000001</v>
      </c>
      <c r="N1530" s="84">
        <f t="shared" si="343"/>
        <v>0.5356917536910335</v>
      </c>
      <c r="O1530" s="41">
        <f t="shared" si="344"/>
        <v>30.992000000000001</v>
      </c>
      <c r="P1530" s="64">
        <f t="shared" si="382"/>
        <v>4.4274285714285719</v>
      </c>
      <c r="Q1530" s="80">
        <f t="shared" si="370"/>
        <v>4.4274285714285719</v>
      </c>
      <c r="R1530" s="80">
        <f t="shared" si="371"/>
        <v>0</v>
      </c>
      <c r="S1530" s="64">
        <f t="shared" si="372"/>
        <v>30.992000000000004</v>
      </c>
      <c r="T1530" s="64">
        <f t="shared" si="345"/>
        <v>0</v>
      </c>
      <c r="U1530" s="64">
        <f t="shared" si="373"/>
        <v>-3.5527136788005009E-15</v>
      </c>
      <c r="V1530" s="80">
        <f t="shared" si="374"/>
        <v>1.0000000000000002</v>
      </c>
      <c r="W1530" s="80">
        <f t="shared" si="375"/>
        <v>0</v>
      </c>
      <c r="X1530" s="80">
        <f t="shared" si="376"/>
        <v>-1.1463324983223094E-16</v>
      </c>
      <c r="Y1530" s="4">
        <f t="shared" si="346"/>
        <v>13.009999999999998</v>
      </c>
      <c r="Z1530" s="4">
        <f t="shared" si="347"/>
        <v>3.8400236127508851</v>
      </c>
      <c r="AA1530" s="64">
        <f t="shared" si="377"/>
        <v>5903.1880000000001</v>
      </c>
      <c r="AB1530" s="81">
        <f t="shared" si="378"/>
        <v>768.00475879999988</v>
      </c>
      <c r="AC1530">
        <f t="shared" si="379"/>
        <v>0.99999995280000231</v>
      </c>
      <c r="AD1530" s="49">
        <f t="shared" si="348"/>
        <v>3072.0190351999995</v>
      </c>
      <c r="AE1530" s="3">
        <f t="shared" si="349"/>
        <v>80000</v>
      </c>
      <c r="AF1530" s="3">
        <f t="shared" si="350"/>
        <v>100000</v>
      </c>
      <c r="AG1530" s="2">
        <f t="shared" si="351"/>
        <v>0</v>
      </c>
      <c r="AH1530" s="49">
        <f t="shared" si="352"/>
        <v>0</v>
      </c>
      <c r="AI1530" s="49">
        <f t="shared" si="353"/>
        <v>2840.0336360810056</v>
      </c>
      <c r="AJ1530" s="27" cm="1">
        <f t="array" ref="AJ1530">INDEX(Archetypes!Q$8:Q$16,$G1530)</f>
        <v>1022</v>
      </c>
      <c r="AK1530" s="27" cm="1">
        <f t="array" ref="AK1530">INDEX(Archetypes!R$8:R$16,$G1530)</f>
        <v>1039</v>
      </c>
      <c r="AL1530" s="27" cm="1">
        <f t="array" ref="AL1530">INDEX(Archetypes!S$8:S$16,$G1530)</f>
        <v>1139</v>
      </c>
      <c r="AM1530" s="5">
        <f t="shared" si="380"/>
        <v>1039</v>
      </c>
      <c r="AN1530" s="5">
        <f t="shared" si="354"/>
        <v>4156</v>
      </c>
      <c r="AO1530" s="49">
        <f t="shared" si="355"/>
        <v>24687.052671281006</v>
      </c>
      <c r="AP1530" s="61" cm="1">
        <f t="array" ref="AP1530">INDEX(Archetypes!$K$8:$N$16,$G1530,$I$2+1+2*$H$2)</f>
        <v>10895</v>
      </c>
      <c r="AQ1530" s="41" cm="1">
        <f t="array" ref="AQ1530">INDEX(Archetypes!$O$8:$P$16,$G1530,$AB$2)</f>
        <v>50</v>
      </c>
      <c r="AR1530" s="4">
        <f t="shared" si="356"/>
        <v>12.348800000000001</v>
      </c>
      <c r="AS1530" s="5">
        <f t="shared" si="357"/>
        <v>2469.7600000000002</v>
      </c>
      <c r="AT1530" s="8">
        <f t="shared" si="358"/>
        <v>1816</v>
      </c>
      <c r="AU1530">
        <f t="shared" si="359"/>
        <v>1</v>
      </c>
      <c r="AV1530" s="49">
        <f t="shared" si="360"/>
        <v>9879.0400000000009</v>
      </c>
      <c r="AW1530" s="49">
        <f t="shared" si="361"/>
        <v>0</v>
      </c>
      <c r="AX1530" s="61">
        <f t="shared" si="362"/>
        <v>2116.5720271634555</v>
      </c>
      <c r="AY1530" s="27" cm="1">
        <f t="array" ref="AY1530">INDEX(Archetypes!T$8:T$16,$G1530)</f>
        <v>1012</v>
      </c>
      <c r="AZ1530" s="27" cm="1">
        <f t="array" ref="AZ1530">INDEX(Archetypes!U$8:U$16,$G1530)</f>
        <v>1497</v>
      </c>
      <c r="BA1530" s="27" cm="1">
        <f t="array" ref="BA1530">INDEX(Archetypes!V$8:V$16,$G1530)</f>
        <v>1668</v>
      </c>
      <c r="BB1530" s="5">
        <f t="shared" si="381"/>
        <v>1497</v>
      </c>
      <c r="BC1530" s="5">
        <f t="shared" si="363"/>
        <v>5988</v>
      </c>
      <c r="BD1530" s="60">
        <f t="shared" si="364"/>
        <v>28878.612027163457</v>
      </c>
      <c r="BE1530" s="28">
        <f t="shared" si="365"/>
        <v>4191.5593558824512</v>
      </c>
      <c r="BF1530" s="75">
        <f t="shared" si="366"/>
        <v>4.8389612673600002</v>
      </c>
      <c r="BG1530" s="75">
        <f t="shared" si="367"/>
        <v>16.99776</v>
      </c>
      <c r="BH1530" s="11">
        <f t="shared" si="383"/>
        <v>24687.052671281006</v>
      </c>
      <c r="BI1530" s="95">
        <f t="shared" si="384"/>
        <v>4</v>
      </c>
      <c r="BJ1530" t="b">
        <f t="shared" si="385"/>
        <v>1</v>
      </c>
      <c r="BK1530" s="43">
        <v>4082.8917589625489</v>
      </c>
      <c r="BL1530" s="37">
        <f t="shared" si="368"/>
        <v>108.66759691990228</v>
      </c>
    </row>
    <row r="1531" spans="1:64" x14ac:dyDescent="0.35">
      <c r="A1531" s="3">
        <v>20000</v>
      </c>
      <c r="D1531" s="6">
        <v>105</v>
      </c>
      <c r="E1531" s="6"/>
      <c r="F1531" s="6">
        <f t="shared" si="341"/>
        <v>175</v>
      </c>
      <c r="G1531" s="7">
        <v>5</v>
      </c>
      <c r="H1531" s="79" cm="1">
        <f t="array" ref="H1531">INDEX(Archetypes!$F$8:$F$16,$G1531)</f>
        <v>213.7</v>
      </c>
      <c r="I1531" s="7">
        <f t="shared" si="342"/>
        <v>1</v>
      </c>
      <c r="J1531" s="27" cm="1">
        <f t="array" ref="J1531">INDEX(Archetypes!$G$8:$H$16,$G1531,($H$2+1))+$N$2</f>
        <v>16092</v>
      </c>
      <c r="K1531" s="41" cm="1">
        <f t="array" ref="K1531">INDEX(Archetypes!$J$8:$J$16,$G1531)</f>
        <v>3.3130000000000002</v>
      </c>
      <c r="L1531" s="24" cm="1">
        <f t="array" ref="L1531">INDEX(Archetypes!$I$8:$I$16,$G1531)</f>
        <v>65.243478260869566</v>
      </c>
      <c r="M1531" s="41">
        <f t="shared" si="369"/>
        <v>31.693000000000001</v>
      </c>
      <c r="N1531" s="84">
        <f t="shared" si="343"/>
        <v>0.4857650273224044</v>
      </c>
      <c r="O1531" s="41">
        <f t="shared" si="344"/>
        <v>31.693000000000001</v>
      </c>
      <c r="P1531" s="64">
        <f t="shared" si="382"/>
        <v>4.527571428571429</v>
      </c>
      <c r="Q1531" s="80">
        <f t="shared" si="370"/>
        <v>4.527571428571429</v>
      </c>
      <c r="R1531" s="80">
        <f t="shared" si="371"/>
        <v>0</v>
      </c>
      <c r="S1531" s="64">
        <f t="shared" si="372"/>
        <v>31.693000000000005</v>
      </c>
      <c r="T1531" s="64">
        <f t="shared" si="345"/>
        <v>0</v>
      </c>
      <c r="U1531" s="64">
        <f t="shared" si="373"/>
        <v>-3.5527136788005009E-15</v>
      </c>
      <c r="V1531" s="80">
        <f t="shared" si="374"/>
        <v>1.0000000000000002</v>
      </c>
      <c r="W1531" s="80">
        <f t="shared" si="375"/>
        <v>0</v>
      </c>
      <c r="X1531" s="80">
        <f t="shared" si="376"/>
        <v>-1.1209774015714829E-16</v>
      </c>
      <c r="Y1531" s="4">
        <f t="shared" si="346"/>
        <v>13.009999999999998</v>
      </c>
      <c r="Z1531" s="4">
        <f t="shared" si="347"/>
        <v>3.9269544219740409</v>
      </c>
      <c r="AA1531" s="64">
        <f t="shared" si="377"/>
        <v>6036.8249999999998</v>
      </c>
      <c r="AB1531" s="81">
        <f t="shared" si="378"/>
        <v>785.39093249999996</v>
      </c>
      <c r="AC1531">
        <f t="shared" si="379"/>
        <v>0.9999999387500037</v>
      </c>
      <c r="AD1531" s="49">
        <f t="shared" si="348"/>
        <v>3141.5637299999999</v>
      </c>
      <c r="AE1531" s="3">
        <f t="shared" si="349"/>
        <v>80000</v>
      </c>
      <c r="AF1531" s="3">
        <f t="shared" si="350"/>
        <v>100000</v>
      </c>
      <c r="AG1531" s="2">
        <f t="shared" si="351"/>
        <v>0</v>
      </c>
      <c r="AH1531" s="49">
        <f t="shared" si="352"/>
        <v>0</v>
      </c>
      <c r="AI1531" s="49">
        <f t="shared" si="353"/>
        <v>3126.1933970733662</v>
      </c>
      <c r="AJ1531" s="27" cm="1">
        <f t="array" ref="AJ1531">INDEX(Archetypes!Q$8:Q$16,$G1531)</f>
        <v>1022</v>
      </c>
      <c r="AK1531" s="27" cm="1">
        <f t="array" ref="AK1531">INDEX(Archetypes!R$8:R$16,$G1531)</f>
        <v>1039</v>
      </c>
      <c r="AL1531" s="27" cm="1">
        <f t="array" ref="AL1531">INDEX(Archetypes!S$8:S$16,$G1531)</f>
        <v>1139</v>
      </c>
      <c r="AM1531" s="5">
        <f t="shared" si="380"/>
        <v>1039</v>
      </c>
      <c r="AN1531" s="5">
        <f t="shared" si="354"/>
        <v>4156</v>
      </c>
      <c r="AO1531" s="49">
        <f t="shared" si="355"/>
        <v>26515.757127073368</v>
      </c>
      <c r="AP1531" s="61" cm="1">
        <f t="array" ref="AP1531">INDEX(Archetypes!$K$8:$N$16,$G1531,$I$2+1+2*$H$2)</f>
        <v>12073</v>
      </c>
      <c r="AQ1531" s="41" cm="1">
        <f t="array" ref="AQ1531">INDEX(Archetypes!$O$8:$P$16,$G1531,$AB$2)</f>
        <v>50</v>
      </c>
      <c r="AR1531" s="4">
        <f t="shared" si="356"/>
        <v>12.348800000000001</v>
      </c>
      <c r="AS1531" s="5">
        <f t="shared" si="357"/>
        <v>2469.7600000000002</v>
      </c>
      <c r="AT1531" s="8">
        <f t="shared" si="358"/>
        <v>1816</v>
      </c>
      <c r="AU1531">
        <f t="shared" si="359"/>
        <v>1</v>
      </c>
      <c r="AV1531" s="49">
        <f t="shared" si="360"/>
        <v>9879.0400000000009</v>
      </c>
      <c r="AW1531" s="49">
        <f t="shared" si="361"/>
        <v>0</v>
      </c>
      <c r="AX1531" s="61">
        <f t="shared" si="362"/>
        <v>2345.4221279434969</v>
      </c>
      <c r="AY1531" s="27" cm="1">
        <f t="array" ref="AY1531">INDEX(Archetypes!T$8:T$16,$G1531)</f>
        <v>1012</v>
      </c>
      <c r="AZ1531" s="27" cm="1">
        <f t="array" ref="AZ1531">INDEX(Archetypes!U$8:U$16,$G1531)</f>
        <v>1497</v>
      </c>
      <c r="BA1531" s="27" cm="1">
        <f t="array" ref="BA1531">INDEX(Archetypes!V$8:V$16,$G1531)</f>
        <v>1668</v>
      </c>
      <c r="BB1531" s="5">
        <f t="shared" si="381"/>
        <v>1497</v>
      </c>
      <c r="BC1531" s="5">
        <f t="shared" si="363"/>
        <v>5988</v>
      </c>
      <c r="BD1531" s="60">
        <f t="shared" si="364"/>
        <v>30285.462127943498</v>
      </c>
      <c r="BE1531" s="28">
        <f t="shared" si="365"/>
        <v>3769.7050008701299</v>
      </c>
      <c r="BF1531" s="75">
        <f t="shared" si="366"/>
        <v>4.9485061890000006</v>
      </c>
      <c r="BG1531" s="75">
        <f t="shared" si="367"/>
        <v>16.99776</v>
      </c>
      <c r="BH1531" s="11">
        <f t="shared" si="383"/>
        <v>24687.052671281006</v>
      </c>
      <c r="BI1531" s="95">
        <f t="shared" si="384"/>
        <v>4</v>
      </c>
      <c r="BJ1531" t="b">
        <f t="shared" si="385"/>
        <v>0</v>
      </c>
      <c r="BK1531" s="43">
        <v>2665.398419490215</v>
      </c>
      <c r="BL1531" s="37">
        <f t="shared" si="368"/>
        <v>1104.3065813799149</v>
      </c>
    </row>
    <row r="1532" spans="1:64" x14ac:dyDescent="0.35">
      <c r="A1532" s="3">
        <v>20000</v>
      </c>
      <c r="D1532" s="6">
        <v>105</v>
      </c>
      <c r="E1532" s="6"/>
      <c r="F1532" s="6">
        <f t="shared" si="341"/>
        <v>175</v>
      </c>
      <c r="G1532" s="7">
        <v>6</v>
      </c>
      <c r="H1532" s="79" cm="1">
        <f t="array" ref="H1532">INDEX(Archetypes!$F$8:$F$16,$G1532)</f>
        <v>239.1</v>
      </c>
      <c r="I1532" s="7">
        <f t="shared" si="342"/>
        <v>1</v>
      </c>
      <c r="J1532" s="27" cm="1">
        <f t="array" ref="J1532">INDEX(Archetypes!$G$8:$H$16,$G1532,($H$2+1))+$N$2</f>
        <v>18581</v>
      </c>
      <c r="K1532" s="41" cm="1">
        <f t="array" ref="K1532">INDEX(Archetypes!$J$8:$J$16,$G1532)</f>
        <v>3.327</v>
      </c>
      <c r="L1532" s="24" cm="1">
        <f t="array" ref="L1532">INDEX(Archetypes!$I$8:$I$16,$G1532)</f>
        <v>72.380645161290317</v>
      </c>
      <c r="M1532" s="41">
        <f t="shared" si="369"/>
        <v>31.56</v>
      </c>
      <c r="N1532" s="84">
        <f t="shared" si="343"/>
        <v>0.43602816650325343</v>
      </c>
      <c r="O1532" s="41">
        <f t="shared" si="344"/>
        <v>31.56</v>
      </c>
      <c r="P1532" s="64">
        <f t="shared" si="382"/>
        <v>4.508571428571428</v>
      </c>
      <c r="Q1532" s="80">
        <f t="shared" si="370"/>
        <v>4.508571428571428</v>
      </c>
      <c r="R1532" s="80">
        <f t="shared" si="371"/>
        <v>0</v>
      </c>
      <c r="S1532" s="64">
        <f t="shared" si="372"/>
        <v>31.559999999999995</v>
      </c>
      <c r="T1532" s="64">
        <f t="shared" si="345"/>
        <v>0</v>
      </c>
      <c r="U1532" s="64">
        <f t="shared" si="373"/>
        <v>3.5527136788005009E-15</v>
      </c>
      <c r="V1532" s="80">
        <f t="shared" si="374"/>
        <v>0.99999999999999989</v>
      </c>
      <c r="W1532" s="80">
        <f t="shared" si="375"/>
        <v>0</v>
      </c>
      <c r="X1532" s="80">
        <f t="shared" si="376"/>
        <v>1.1257014191383084E-16</v>
      </c>
      <c r="Y1532" s="4">
        <f t="shared" si="346"/>
        <v>13.010000000000003</v>
      </c>
      <c r="Z1532" s="4">
        <f t="shared" si="347"/>
        <v>3.9104298166516394</v>
      </c>
      <c r="AA1532" s="64">
        <f t="shared" si="377"/>
        <v>6011.4219999999996</v>
      </c>
      <c r="AB1532" s="81">
        <f t="shared" si="378"/>
        <v>782.08600220000005</v>
      </c>
      <c r="AC1532">
        <f t="shared" si="379"/>
        <v>0.99999995030000277</v>
      </c>
      <c r="AD1532" s="49">
        <f t="shared" si="348"/>
        <v>3128.3440088000002</v>
      </c>
      <c r="AE1532" s="3">
        <f t="shared" si="349"/>
        <v>80000</v>
      </c>
      <c r="AF1532" s="3">
        <f t="shared" si="350"/>
        <v>100000</v>
      </c>
      <c r="AG1532" s="2">
        <f t="shared" si="351"/>
        <v>0</v>
      </c>
      <c r="AH1532" s="49">
        <f t="shared" si="352"/>
        <v>0</v>
      </c>
      <c r="AI1532" s="49">
        <f t="shared" si="353"/>
        <v>3609.7315132376475</v>
      </c>
      <c r="AJ1532" s="27" cm="1">
        <f t="array" ref="AJ1532">INDEX(Archetypes!Q$8:Q$16,$G1532)</f>
        <v>1022</v>
      </c>
      <c r="AK1532" s="27" cm="1">
        <f t="array" ref="AK1532">INDEX(Archetypes!R$8:R$16,$G1532)</f>
        <v>1039</v>
      </c>
      <c r="AL1532" s="27" cm="1">
        <f t="array" ref="AL1532">INDEX(Archetypes!S$8:S$16,$G1532)</f>
        <v>1139</v>
      </c>
      <c r="AM1532" s="5">
        <f t="shared" si="380"/>
        <v>1039</v>
      </c>
      <c r="AN1532" s="5">
        <f t="shared" si="354"/>
        <v>4156</v>
      </c>
      <c r="AO1532" s="49">
        <f t="shared" si="355"/>
        <v>29475.075522037645</v>
      </c>
      <c r="AP1532" s="61" cm="1">
        <f t="array" ref="AP1532">INDEX(Archetypes!$K$8:$N$16,$G1532,$I$2+1+2*$H$2)</f>
        <v>14065</v>
      </c>
      <c r="AQ1532" s="41" cm="1">
        <f t="array" ref="AQ1532">INDEX(Archetypes!$O$8:$P$16,$G1532,$AB$2)</f>
        <v>50</v>
      </c>
      <c r="AR1532" s="4">
        <f t="shared" si="356"/>
        <v>12.348800000000001</v>
      </c>
      <c r="AS1532" s="5">
        <f t="shared" si="357"/>
        <v>2469.7600000000002</v>
      </c>
      <c r="AT1532" s="8">
        <f t="shared" si="358"/>
        <v>1816</v>
      </c>
      <c r="AU1532">
        <f t="shared" si="359"/>
        <v>1</v>
      </c>
      <c r="AV1532" s="49">
        <f t="shared" si="360"/>
        <v>9879.0400000000009</v>
      </c>
      <c r="AW1532" s="49">
        <f t="shared" si="361"/>
        <v>0</v>
      </c>
      <c r="AX1532" s="61">
        <f t="shared" si="362"/>
        <v>2732.408036902616</v>
      </c>
      <c r="AY1532" s="27" cm="1">
        <f t="array" ref="AY1532">INDEX(Archetypes!T$8:T$16,$G1532)</f>
        <v>1012</v>
      </c>
      <c r="AZ1532" s="27" cm="1">
        <f t="array" ref="AZ1532">INDEX(Archetypes!U$8:U$16,$G1532)</f>
        <v>1497</v>
      </c>
      <c r="BA1532" s="27" cm="1">
        <f t="array" ref="BA1532">INDEX(Archetypes!V$8:V$16,$G1532)</f>
        <v>1668</v>
      </c>
      <c r="BB1532" s="5">
        <f t="shared" si="381"/>
        <v>1497</v>
      </c>
      <c r="BC1532" s="5">
        <f t="shared" si="363"/>
        <v>5988</v>
      </c>
      <c r="BD1532" s="60">
        <f t="shared" si="364"/>
        <v>32664.448036902617</v>
      </c>
      <c r="BE1532" s="28">
        <f t="shared" si="365"/>
        <v>3189.3725148649719</v>
      </c>
      <c r="BF1532" s="75">
        <f t="shared" si="366"/>
        <v>4.9276828418400003</v>
      </c>
      <c r="BG1532" s="75">
        <f t="shared" si="367"/>
        <v>16.99776</v>
      </c>
      <c r="BH1532" s="11">
        <f t="shared" si="383"/>
        <v>24687.052671281006</v>
      </c>
      <c r="BI1532" s="95">
        <f t="shared" si="384"/>
        <v>4</v>
      </c>
      <c r="BJ1532" t="b">
        <f t="shared" si="385"/>
        <v>0</v>
      </c>
      <c r="BK1532" s="43">
        <v>529.75083983046352</v>
      </c>
      <c r="BL1532" s="37">
        <f t="shared" si="368"/>
        <v>2659.6216750345084</v>
      </c>
    </row>
    <row r="1533" spans="1:64" x14ac:dyDescent="0.35">
      <c r="A1533" s="3">
        <v>20000</v>
      </c>
      <c r="D1533" s="6">
        <v>105</v>
      </c>
      <c r="E1533" s="6"/>
      <c r="F1533" s="6">
        <f t="shared" si="341"/>
        <v>175</v>
      </c>
      <c r="G1533" s="7">
        <v>7</v>
      </c>
      <c r="H1533" s="79" cm="1">
        <f t="array" ref="H1533">INDEX(Archetypes!$F$8:$F$16,$G1533)</f>
        <v>262.60000000000002</v>
      </c>
      <c r="I1533" s="7">
        <f t="shared" si="342"/>
        <v>1</v>
      </c>
      <c r="J1533" s="27" cm="1">
        <f t="array" ref="J1533">INDEX(Archetypes!$G$8:$H$16,$G1533,($H$2+1))+$N$2</f>
        <v>22881</v>
      </c>
      <c r="K1533" s="41" cm="1">
        <f t="array" ref="K1533">INDEX(Archetypes!$J$8:$J$16,$G1533)</f>
        <v>3.2349999999999999</v>
      </c>
      <c r="L1533" s="24" cm="1">
        <f t="array" ref="L1533">INDEX(Archetypes!$I$8:$I$16,$G1533)</f>
        <v>81.644444444444446</v>
      </c>
      <c r="M1533" s="41">
        <f t="shared" si="369"/>
        <v>32.457000000000001</v>
      </c>
      <c r="N1533" s="84">
        <f t="shared" si="343"/>
        <v>0.39754082743603703</v>
      </c>
      <c r="O1533" s="41">
        <f t="shared" si="344"/>
        <v>32.457000000000001</v>
      </c>
      <c r="P1533" s="64">
        <f t="shared" si="382"/>
        <v>4.6367142857142856</v>
      </c>
      <c r="Q1533" s="80">
        <f t="shared" si="370"/>
        <v>4.6367142857142856</v>
      </c>
      <c r="R1533" s="80">
        <f t="shared" si="371"/>
        <v>0</v>
      </c>
      <c r="S1533" s="64">
        <f t="shared" si="372"/>
        <v>32.457000000000001</v>
      </c>
      <c r="T1533" s="64">
        <f t="shared" si="345"/>
        <v>0</v>
      </c>
      <c r="U1533" s="64">
        <f t="shared" si="373"/>
        <v>0</v>
      </c>
      <c r="V1533" s="80">
        <f t="shared" si="374"/>
        <v>1</v>
      </c>
      <c r="W1533" s="80">
        <f t="shared" si="375"/>
        <v>0</v>
      </c>
      <c r="X1533" s="80">
        <f t="shared" si="376"/>
        <v>0</v>
      </c>
      <c r="Y1533" s="4">
        <f t="shared" si="346"/>
        <v>13.01</v>
      </c>
      <c r="Z1533" s="4">
        <f t="shared" si="347"/>
        <v>4.0216383307573418</v>
      </c>
      <c r="AA1533" s="64">
        <f t="shared" si="377"/>
        <v>6182.38</v>
      </c>
      <c r="AB1533" s="81">
        <f t="shared" si="378"/>
        <v>804.32763799999998</v>
      </c>
      <c r="AC1533">
        <f t="shared" si="379"/>
        <v>1.0000000350000011</v>
      </c>
      <c r="AD1533" s="49">
        <f t="shared" si="348"/>
        <v>3217.3105519999999</v>
      </c>
      <c r="AE1533" s="3">
        <f t="shared" si="349"/>
        <v>80000</v>
      </c>
      <c r="AF1533" s="3">
        <f t="shared" si="350"/>
        <v>100000</v>
      </c>
      <c r="AG1533" s="2">
        <f t="shared" si="351"/>
        <v>0</v>
      </c>
      <c r="AH1533" s="49">
        <f t="shared" si="352"/>
        <v>0</v>
      </c>
      <c r="AI1533" s="49">
        <f t="shared" si="353"/>
        <v>4445.0926620951841</v>
      </c>
      <c r="AJ1533" s="27" cm="1">
        <f t="array" ref="AJ1533">INDEX(Archetypes!Q$8:Q$16,$G1533)</f>
        <v>1022</v>
      </c>
      <c r="AK1533" s="27" cm="1">
        <f t="array" ref="AK1533">INDEX(Archetypes!R$8:R$16,$G1533)</f>
        <v>1039</v>
      </c>
      <c r="AL1533" s="27" cm="1">
        <f t="array" ref="AL1533">INDEX(Archetypes!S$8:S$16,$G1533)</f>
        <v>1139</v>
      </c>
      <c r="AM1533" s="5">
        <f t="shared" si="380"/>
        <v>1039</v>
      </c>
      <c r="AN1533" s="5">
        <f t="shared" si="354"/>
        <v>4156</v>
      </c>
      <c r="AO1533" s="49">
        <f t="shared" si="355"/>
        <v>34699.403214095182</v>
      </c>
      <c r="AP1533" s="61" cm="1">
        <f t="array" ref="AP1533">INDEX(Archetypes!$K$8:$N$16,$G1533,$I$2+1+2*$H$2)</f>
        <v>17505</v>
      </c>
      <c r="AQ1533" s="41" cm="1">
        <f t="array" ref="AQ1533">INDEX(Archetypes!$O$8:$P$16,$G1533,$AB$2)</f>
        <v>50</v>
      </c>
      <c r="AR1533" s="4">
        <f t="shared" si="356"/>
        <v>12.348800000000001</v>
      </c>
      <c r="AS1533" s="5">
        <f t="shared" si="357"/>
        <v>2469.7600000000002</v>
      </c>
      <c r="AT1533" s="8">
        <f t="shared" si="358"/>
        <v>1816</v>
      </c>
      <c r="AU1533">
        <f t="shared" si="359"/>
        <v>1</v>
      </c>
      <c r="AV1533" s="49">
        <f t="shared" si="360"/>
        <v>9879.0400000000009</v>
      </c>
      <c r="AW1533" s="49">
        <f t="shared" si="361"/>
        <v>0</v>
      </c>
      <c r="AX1533" s="61">
        <f t="shared" si="362"/>
        <v>3400.6969559886452</v>
      </c>
      <c r="AY1533" s="27" cm="1">
        <f t="array" ref="AY1533">INDEX(Archetypes!T$8:T$16,$G1533)</f>
        <v>1012</v>
      </c>
      <c r="AZ1533" s="27" cm="1">
        <f t="array" ref="AZ1533">INDEX(Archetypes!U$8:U$16,$G1533)</f>
        <v>1497</v>
      </c>
      <c r="BA1533" s="27" cm="1">
        <f t="array" ref="BA1533">INDEX(Archetypes!V$8:V$16,$G1533)</f>
        <v>1668</v>
      </c>
      <c r="BB1533" s="5">
        <f t="shared" si="381"/>
        <v>1497</v>
      </c>
      <c r="BC1533" s="5">
        <f t="shared" si="363"/>
        <v>5988</v>
      </c>
      <c r="BD1533" s="60">
        <f t="shared" si="364"/>
        <v>36772.736955988643</v>
      </c>
      <c r="BE1533" s="28">
        <f t="shared" si="365"/>
        <v>2073.3337418934607</v>
      </c>
      <c r="BF1533" s="75">
        <f t="shared" si="366"/>
        <v>5.0678205336</v>
      </c>
      <c r="BG1533" s="75">
        <f t="shared" si="367"/>
        <v>16.99776</v>
      </c>
      <c r="BH1533" s="11">
        <f t="shared" si="383"/>
        <v>24687.052671281006</v>
      </c>
      <c r="BI1533" s="95">
        <f t="shared" si="384"/>
        <v>4</v>
      </c>
      <c r="BJ1533" t="b">
        <f t="shared" si="385"/>
        <v>0</v>
      </c>
      <c r="BK1533" s="43">
        <v>-3383.6895146259922</v>
      </c>
      <c r="BL1533" s="37">
        <f t="shared" si="368"/>
        <v>5457.0232565194528</v>
      </c>
    </row>
    <row r="1534" spans="1:64" x14ac:dyDescent="0.35">
      <c r="A1534" s="3">
        <v>20000</v>
      </c>
      <c r="D1534" s="6">
        <v>105</v>
      </c>
      <c r="E1534" s="6"/>
      <c r="F1534" s="6">
        <f t="shared" si="341"/>
        <v>175</v>
      </c>
      <c r="G1534" s="7">
        <v>8</v>
      </c>
      <c r="H1534" s="79" cm="1">
        <f t="array" ref="H1534">INDEX(Archetypes!$F$8:$F$16,$G1534)</f>
        <v>285.8</v>
      </c>
      <c r="I1534" s="7">
        <f t="shared" si="342"/>
        <v>1</v>
      </c>
      <c r="J1534" s="27" cm="1">
        <f t="array" ref="J1534">INDEX(Archetypes!$G$8:$H$16,$G1534,($H$2+1))+$N$2</f>
        <v>26124</v>
      </c>
      <c r="K1534" s="41" cm="1">
        <f t="array" ref="K1534">INDEX(Archetypes!$J$8:$J$16,$G1534)</f>
        <v>3.2210000000000001</v>
      </c>
      <c r="L1534" s="24" cm="1">
        <f t="array" ref="L1534">INDEX(Archetypes!$I$8:$I$16,$G1534)</f>
        <v>90.076000000000008</v>
      </c>
      <c r="M1534" s="41">
        <f t="shared" si="369"/>
        <v>32.598999999999997</v>
      </c>
      <c r="N1534" s="84">
        <f t="shared" si="343"/>
        <v>0.36190550202051597</v>
      </c>
      <c r="O1534" s="41">
        <f t="shared" si="344"/>
        <v>32.598999999999997</v>
      </c>
      <c r="P1534" s="64">
        <f t="shared" si="382"/>
        <v>4.6569999999999991</v>
      </c>
      <c r="Q1534" s="80">
        <f t="shared" si="370"/>
        <v>4.6569999999999991</v>
      </c>
      <c r="R1534" s="80">
        <f t="shared" si="371"/>
        <v>0</v>
      </c>
      <c r="S1534" s="64">
        <f t="shared" si="372"/>
        <v>32.598999999999997</v>
      </c>
      <c r="T1534" s="64">
        <f t="shared" si="345"/>
        <v>0</v>
      </c>
      <c r="U1534" s="64">
        <f t="shared" si="373"/>
        <v>0</v>
      </c>
      <c r="V1534" s="80">
        <f t="shared" si="374"/>
        <v>1</v>
      </c>
      <c r="W1534" s="80">
        <f t="shared" si="375"/>
        <v>0</v>
      </c>
      <c r="X1534" s="80">
        <f t="shared" si="376"/>
        <v>0</v>
      </c>
      <c r="Y1534" s="4">
        <f t="shared" si="346"/>
        <v>13.01</v>
      </c>
      <c r="Z1534" s="4">
        <f t="shared" si="347"/>
        <v>4.0391182862465067</v>
      </c>
      <c r="AA1534" s="64">
        <f t="shared" si="377"/>
        <v>6209.2520000000004</v>
      </c>
      <c r="AB1534" s="81">
        <f t="shared" si="378"/>
        <v>807.8236852</v>
      </c>
      <c r="AC1534">
        <f t="shared" si="379"/>
        <v>0.99999996540000102</v>
      </c>
      <c r="AD1534" s="49">
        <f t="shared" si="348"/>
        <v>3231.2947408</v>
      </c>
      <c r="AE1534" s="3">
        <f t="shared" si="349"/>
        <v>80000</v>
      </c>
      <c r="AF1534" s="3">
        <f t="shared" si="350"/>
        <v>100000</v>
      </c>
      <c r="AG1534" s="2">
        <f t="shared" si="351"/>
        <v>0</v>
      </c>
      <c r="AH1534" s="49">
        <f t="shared" si="352"/>
        <v>0</v>
      </c>
      <c r="AI1534" s="49">
        <f t="shared" si="353"/>
        <v>5075.110384361461</v>
      </c>
      <c r="AJ1534" s="27" cm="1">
        <f t="array" ref="AJ1534">INDEX(Archetypes!Q$8:Q$16,$G1534)</f>
        <v>1022</v>
      </c>
      <c r="AK1534" s="27" cm="1">
        <f t="array" ref="AK1534">INDEX(Archetypes!R$8:R$16,$G1534)</f>
        <v>1039</v>
      </c>
      <c r="AL1534" s="27" cm="1">
        <f t="array" ref="AL1534">INDEX(Archetypes!S$8:S$16,$G1534)</f>
        <v>1139</v>
      </c>
      <c r="AM1534" s="5">
        <f t="shared" si="380"/>
        <v>1039</v>
      </c>
      <c r="AN1534" s="5">
        <f t="shared" si="354"/>
        <v>4156</v>
      </c>
      <c r="AO1534" s="49">
        <f t="shared" si="355"/>
        <v>38586.405125161458</v>
      </c>
      <c r="AP1534" s="61" cm="1">
        <f t="array" ref="AP1534">INDEX(Archetypes!$K$8:$N$16,$G1534,$I$2+1+2*$H$2)</f>
        <v>20099</v>
      </c>
      <c r="AQ1534" s="41" cm="1">
        <f t="array" ref="AQ1534">INDEX(Archetypes!$O$8:$P$16,$G1534,$AB$2)</f>
        <v>50</v>
      </c>
      <c r="AR1534" s="4">
        <f t="shared" si="356"/>
        <v>12.348800000000001</v>
      </c>
      <c r="AS1534" s="5">
        <f t="shared" si="357"/>
        <v>2469.7600000000002</v>
      </c>
      <c r="AT1534" s="8">
        <f t="shared" si="358"/>
        <v>1816</v>
      </c>
      <c r="AU1534">
        <f t="shared" si="359"/>
        <v>1</v>
      </c>
      <c r="AV1534" s="49">
        <f t="shared" si="360"/>
        <v>9879.0400000000009</v>
      </c>
      <c r="AW1534" s="49">
        <f t="shared" si="361"/>
        <v>0</v>
      </c>
      <c r="AX1534" s="61">
        <f t="shared" si="362"/>
        <v>3904.6334257878193</v>
      </c>
      <c r="AY1534" s="27" cm="1">
        <f t="array" ref="AY1534">INDEX(Archetypes!T$8:T$16,$G1534)</f>
        <v>1012</v>
      </c>
      <c r="AZ1534" s="27" cm="1">
        <f t="array" ref="AZ1534">INDEX(Archetypes!U$8:U$16,$G1534)</f>
        <v>1497</v>
      </c>
      <c r="BA1534" s="27" cm="1">
        <f t="array" ref="BA1534">INDEX(Archetypes!V$8:V$16,$G1534)</f>
        <v>1668</v>
      </c>
      <c r="BB1534" s="5">
        <f t="shared" si="381"/>
        <v>1497</v>
      </c>
      <c r="BC1534" s="5">
        <f t="shared" si="363"/>
        <v>5988</v>
      </c>
      <c r="BD1534" s="60">
        <f t="shared" si="364"/>
        <v>39870.67342578782</v>
      </c>
      <c r="BE1534" s="28">
        <f t="shared" si="365"/>
        <v>1284.2683006263615</v>
      </c>
      <c r="BF1534" s="75">
        <f t="shared" si="366"/>
        <v>5.0898480494400005</v>
      </c>
      <c r="BG1534" s="75">
        <f t="shared" si="367"/>
        <v>16.99776</v>
      </c>
      <c r="BH1534" s="11">
        <f t="shared" si="383"/>
        <v>24687.052671281006</v>
      </c>
      <c r="BI1534" s="95">
        <f t="shared" si="384"/>
        <v>4</v>
      </c>
      <c r="BJ1534" t="b">
        <f t="shared" si="385"/>
        <v>0</v>
      </c>
      <c r="BK1534" s="43">
        <v>-6227.9708672652632</v>
      </c>
      <c r="BL1534" s="37">
        <f t="shared" si="368"/>
        <v>7512.2391678916247</v>
      </c>
    </row>
    <row r="1535" spans="1:64" x14ac:dyDescent="0.35">
      <c r="A1535" s="3">
        <v>20000</v>
      </c>
      <c r="D1535" s="6">
        <v>105</v>
      </c>
      <c r="E1535" s="6"/>
      <c r="F1535" s="6">
        <f t="shared" si="341"/>
        <v>175</v>
      </c>
      <c r="G1535" s="7">
        <v>9</v>
      </c>
      <c r="H1535" s="79" cm="1">
        <f t="array" ref="H1535">INDEX(Archetypes!$F$8:$F$16,$G1535)</f>
        <v>312.60000000000002</v>
      </c>
      <c r="I1535" s="7">
        <f t="shared" si="342"/>
        <v>1</v>
      </c>
      <c r="J1535" s="27" cm="1">
        <f t="array" ref="J1535">INDEX(Archetypes!$G$8:$H$16,$G1535,($H$2+1))+$N$2</f>
        <v>27151</v>
      </c>
      <c r="K1535" s="41" cm="1">
        <f t="array" ref="K1535">INDEX(Archetypes!$J$8:$J$16,$G1535)</f>
        <v>3.1960000000000002</v>
      </c>
      <c r="L1535" s="24" cm="1">
        <f t="array" ref="L1535">INDEX(Archetypes!$I$8:$I$16,$G1535)</f>
        <v>98.868750000000006</v>
      </c>
      <c r="M1535" s="41">
        <f t="shared" si="369"/>
        <v>32.853999999999999</v>
      </c>
      <c r="N1535" s="84">
        <f t="shared" si="343"/>
        <v>0.3322991339528415</v>
      </c>
      <c r="O1535" s="41">
        <f t="shared" si="344"/>
        <v>32.853999999999999</v>
      </c>
      <c r="P1535" s="64">
        <f t="shared" si="382"/>
        <v>4.6934285714285711</v>
      </c>
      <c r="Q1535" s="80">
        <f t="shared" si="370"/>
        <v>4.6934285714285711</v>
      </c>
      <c r="R1535" s="80">
        <f t="shared" si="371"/>
        <v>0</v>
      </c>
      <c r="S1535" s="64">
        <f t="shared" si="372"/>
        <v>32.853999999999999</v>
      </c>
      <c r="T1535" s="64">
        <f t="shared" si="345"/>
        <v>0</v>
      </c>
      <c r="U1535" s="64">
        <f t="shared" si="373"/>
        <v>0</v>
      </c>
      <c r="V1535" s="80">
        <f t="shared" si="374"/>
        <v>1</v>
      </c>
      <c r="W1535" s="80">
        <f t="shared" si="375"/>
        <v>0</v>
      </c>
      <c r="X1535" s="80">
        <f t="shared" si="376"/>
        <v>0</v>
      </c>
      <c r="Y1535" s="4">
        <f t="shared" si="346"/>
        <v>13.01</v>
      </c>
      <c r="Z1535" s="4">
        <f t="shared" si="347"/>
        <v>4.0707133917396741</v>
      </c>
      <c r="AA1535" s="64">
        <f t="shared" si="377"/>
        <v>6257.8220000000001</v>
      </c>
      <c r="AB1535" s="81">
        <f t="shared" si="378"/>
        <v>814.14264219999995</v>
      </c>
      <c r="AC1535">
        <f t="shared" si="379"/>
        <v>1.0000000444000019</v>
      </c>
      <c r="AD1535" s="49">
        <f t="shared" si="348"/>
        <v>3256.5705687999998</v>
      </c>
      <c r="AE1535" s="3">
        <f t="shared" si="349"/>
        <v>80000</v>
      </c>
      <c r="AF1535" s="3">
        <f t="shared" si="350"/>
        <v>100000</v>
      </c>
      <c r="AG1535" s="2">
        <f t="shared" si="351"/>
        <v>0</v>
      </c>
      <c r="AH1535" s="49">
        <f t="shared" si="352"/>
        <v>0</v>
      </c>
      <c r="AI1535" s="49">
        <f t="shared" si="353"/>
        <v>5274.6257099141794</v>
      </c>
      <c r="AJ1535" s="27" cm="1">
        <f t="array" ref="AJ1535">INDEX(Archetypes!Q$8:Q$16,$G1535)</f>
        <v>1022</v>
      </c>
      <c r="AK1535" s="27" cm="1">
        <f t="array" ref="AK1535">INDEX(Archetypes!R$8:R$16,$G1535)</f>
        <v>1039</v>
      </c>
      <c r="AL1535" s="27" cm="1">
        <f t="array" ref="AL1535">INDEX(Archetypes!S$8:S$16,$G1535)</f>
        <v>1139</v>
      </c>
      <c r="AM1535" s="5">
        <f t="shared" si="380"/>
        <v>1039</v>
      </c>
      <c r="AN1535" s="5">
        <f t="shared" si="354"/>
        <v>4156</v>
      </c>
      <c r="AO1535" s="49">
        <f t="shared" si="355"/>
        <v>39838.196278714182</v>
      </c>
      <c r="AP1535" s="61" cm="1">
        <f t="array" ref="AP1535">INDEX(Archetypes!$K$8:$N$16,$G1535,$I$2+1+2*$H$2)</f>
        <v>20920</v>
      </c>
      <c r="AQ1535" s="41" cm="1">
        <f t="array" ref="AQ1535">INDEX(Archetypes!$O$8:$P$16,$G1535,$AB$2)</f>
        <v>50</v>
      </c>
      <c r="AR1535" s="4">
        <f t="shared" si="356"/>
        <v>12.348800000000001</v>
      </c>
      <c r="AS1535" s="5">
        <f t="shared" si="357"/>
        <v>2469.7600000000002</v>
      </c>
      <c r="AT1535" s="8">
        <f t="shared" si="358"/>
        <v>1816</v>
      </c>
      <c r="AU1535">
        <f t="shared" si="359"/>
        <v>1</v>
      </c>
      <c r="AV1535" s="49">
        <f t="shared" si="360"/>
        <v>9879.0400000000009</v>
      </c>
      <c r="AW1535" s="49">
        <f t="shared" si="361"/>
        <v>0</v>
      </c>
      <c r="AX1535" s="61">
        <f t="shared" si="362"/>
        <v>4064.1291242092234</v>
      </c>
      <c r="AY1535" s="27" cm="1">
        <f t="array" ref="AY1535">INDEX(Archetypes!T$8:T$16,$G1535)</f>
        <v>1012</v>
      </c>
      <c r="AZ1535" s="27" cm="1">
        <f t="array" ref="AZ1535">INDEX(Archetypes!U$8:U$16,$G1535)</f>
        <v>1497</v>
      </c>
      <c r="BA1535" s="27" cm="1">
        <f t="array" ref="BA1535">INDEX(Archetypes!V$8:V$16,$G1535)</f>
        <v>1668</v>
      </c>
      <c r="BB1535" s="5">
        <f t="shared" si="381"/>
        <v>1497</v>
      </c>
      <c r="BC1535" s="5">
        <f t="shared" si="363"/>
        <v>5988</v>
      </c>
      <c r="BD1535" s="60">
        <f t="shared" si="364"/>
        <v>40851.169124209227</v>
      </c>
      <c r="BE1535" s="28">
        <f t="shared" si="365"/>
        <v>1012.9728454950455</v>
      </c>
      <c r="BF1535" s="75">
        <f t="shared" si="366"/>
        <v>5.1296618498400006</v>
      </c>
      <c r="BG1535" s="75">
        <f t="shared" si="367"/>
        <v>16.99776</v>
      </c>
      <c r="BH1535" s="11">
        <f t="shared" si="383"/>
        <v>24687.052671281006</v>
      </c>
      <c r="BI1535" s="95">
        <f t="shared" si="384"/>
        <v>4</v>
      </c>
      <c r="BJ1535" t="b">
        <f t="shared" si="385"/>
        <v>0</v>
      </c>
      <c r="BK1535" s="43">
        <v>-7170.4004925672343</v>
      </c>
      <c r="BL1535" s="37">
        <f t="shared" si="368"/>
        <v>8183.3733380622798</v>
      </c>
    </row>
    <row r="1536" spans="1:64" x14ac:dyDescent="0.35">
      <c r="A1536" s="3">
        <v>20000</v>
      </c>
      <c r="D1536" s="6">
        <v>120</v>
      </c>
      <c r="E1536" s="6"/>
      <c r="F1536" s="6">
        <f t="shared" si="341"/>
        <v>200</v>
      </c>
      <c r="G1536" s="7">
        <v>5</v>
      </c>
      <c r="H1536" s="79" cm="1">
        <f t="array" ref="H1536">INDEX(Archetypes!$F$8:$F$16,$G1536)</f>
        <v>213.7</v>
      </c>
      <c r="I1536" s="7">
        <f t="shared" si="342"/>
        <v>1</v>
      </c>
      <c r="J1536" s="27" cm="1">
        <f t="array" ref="J1536">INDEX(Archetypes!$G$8:$H$16,$G1536,($H$2+1))+$N$2</f>
        <v>16092</v>
      </c>
      <c r="K1536" s="41" cm="1">
        <f t="array" ref="K1536">INDEX(Archetypes!$J$8:$J$16,$G1536)</f>
        <v>3.3130000000000002</v>
      </c>
      <c r="L1536" s="24" cm="1">
        <f t="array" ref="L1536">INDEX(Archetypes!$I$8:$I$16,$G1536)</f>
        <v>65.243478260869566</v>
      </c>
      <c r="M1536" s="41">
        <f t="shared" si="369"/>
        <v>36.220999999999997</v>
      </c>
      <c r="N1536" s="84">
        <f t="shared" si="343"/>
        <v>0.55516660002665597</v>
      </c>
      <c r="O1536" s="41">
        <f t="shared" si="344"/>
        <v>36.220999999999997</v>
      </c>
      <c r="P1536" s="64">
        <f t="shared" si="382"/>
        <v>5.1744285714285709</v>
      </c>
      <c r="Q1536" s="80">
        <f t="shared" si="370"/>
        <v>5.1744285714285709</v>
      </c>
      <c r="R1536" s="80">
        <f t="shared" si="371"/>
        <v>0</v>
      </c>
      <c r="S1536" s="64">
        <f t="shared" si="372"/>
        <v>36.220999999999997</v>
      </c>
      <c r="T1536" s="64">
        <f t="shared" si="345"/>
        <v>0</v>
      </c>
      <c r="U1536" s="64">
        <f t="shared" si="373"/>
        <v>0</v>
      </c>
      <c r="V1536" s="80">
        <f t="shared" si="374"/>
        <v>1</v>
      </c>
      <c r="W1536" s="80">
        <f t="shared" si="375"/>
        <v>0</v>
      </c>
      <c r="X1536" s="80">
        <f t="shared" si="376"/>
        <v>0</v>
      </c>
      <c r="Y1536" s="4">
        <f t="shared" si="346"/>
        <v>13.01</v>
      </c>
      <c r="Z1536" s="4">
        <f t="shared" si="347"/>
        <v>3.9269544219740413</v>
      </c>
      <c r="AA1536" s="64">
        <f t="shared" si="377"/>
        <v>6036.8249999999998</v>
      </c>
      <c r="AB1536" s="81">
        <f t="shared" si="378"/>
        <v>785.39093249999996</v>
      </c>
      <c r="AC1536">
        <f t="shared" si="379"/>
        <v>0.9999999387500037</v>
      </c>
      <c r="AD1536" s="49">
        <f t="shared" si="348"/>
        <v>3141.5637299999999</v>
      </c>
      <c r="AE1536" s="3">
        <f t="shared" si="349"/>
        <v>80000</v>
      </c>
      <c r="AF1536" s="3">
        <f t="shared" si="350"/>
        <v>100000</v>
      </c>
      <c r="AG1536" s="2">
        <f t="shared" si="351"/>
        <v>0</v>
      </c>
      <c r="AH1536" s="49">
        <f t="shared" si="352"/>
        <v>0</v>
      </c>
      <c r="AI1536" s="49">
        <f t="shared" si="353"/>
        <v>3126.1933970733662</v>
      </c>
      <c r="AJ1536" s="27" cm="1">
        <f t="array" ref="AJ1536">INDEX(Archetypes!Q$8:Q$16,$G1536)</f>
        <v>1022</v>
      </c>
      <c r="AK1536" s="27" cm="1">
        <f t="array" ref="AK1536">INDEX(Archetypes!R$8:R$16,$G1536)</f>
        <v>1039</v>
      </c>
      <c r="AL1536" s="27" cm="1">
        <f t="array" ref="AL1536">INDEX(Archetypes!S$8:S$16,$G1536)</f>
        <v>1139</v>
      </c>
      <c r="AM1536" s="5">
        <f t="shared" si="380"/>
        <v>1039</v>
      </c>
      <c r="AN1536" s="5">
        <f t="shared" si="354"/>
        <v>4156</v>
      </c>
      <c r="AO1536" s="49">
        <f t="shared" si="355"/>
        <v>26515.757127073368</v>
      </c>
      <c r="AP1536" s="61" cm="1">
        <f t="array" ref="AP1536">INDEX(Archetypes!$K$8:$N$16,$G1536,$I$2+1+2*$H$2)</f>
        <v>12073</v>
      </c>
      <c r="AQ1536" s="41" cm="1">
        <f t="array" ref="AQ1536">INDEX(Archetypes!$O$8:$P$16,$G1536,$AB$2)</f>
        <v>50</v>
      </c>
      <c r="AR1536" s="4">
        <f t="shared" si="356"/>
        <v>12.348800000000001</v>
      </c>
      <c r="AS1536" s="5">
        <f t="shared" si="357"/>
        <v>2469.7600000000002</v>
      </c>
      <c r="AT1536" s="8">
        <f t="shared" si="358"/>
        <v>1816</v>
      </c>
      <c r="AU1536">
        <f t="shared" si="359"/>
        <v>1</v>
      </c>
      <c r="AV1536" s="49">
        <f t="shared" si="360"/>
        <v>9879.0400000000009</v>
      </c>
      <c r="AW1536" s="49">
        <f t="shared" si="361"/>
        <v>0</v>
      </c>
      <c r="AX1536" s="61">
        <f t="shared" si="362"/>
        <v>2345.4221279434969</v>
      </c>
      <c r="AY1536" s="27" cm="1">
        <f t="array" ref="AY1536">INDEX(Archetypes!T$8:T$16,$G1536)</f>
        <v>1012</v>
      </c>
      <c r="AZ1536" s="27" cm="1">
        <f t="array" ref="AZ1536">INDEX(Archetypes!U$8:U$16,$G1536)</f>
        <v>1497</v>
      </c>
      <c r="BA1536" s="27" cm="1">
        <f t="array" ref="BA1536">INDEX(Archetypes!V$8:V$16,$G1536)</f>
        <v>1668</v>
      </c>
      <c r="BB1536" s="5">
        <f t="shared" si="381"/>
        <v>1497</v>
      </c>
      <c r="BC1536" s="5">
        <f t="shared" si="363"/>
        <v>5988</v>
      </c>
      <c r="BD1536" s="60">
        <f t="shared" si="364"/>
        <v>30285.462127943498</v>
      </c>
      <c r="BE1536" s="28">
        <f t="shared" si="365"/>
        <v>3769.7050008701299</v>
      </c>
      <c r="BF1536" s="75">
        <f t="shared" si="366"/>
        <v>4.9485061889999997</v>
      </c>
      <c r="BG1536" s="75">
        <f t="shared" si="367"/>
        <v>16.99776</v>
      </c>
      <c r="BH1536" s="11">
        <f t="shared" si="383"/>
        <v>26515.757127073368</v>
      </c>
      <c r="BI1536" s="95">
        <f t="shared" si="384"/>
        <v>5</v>
      </c>
      <c r="BJ1536" t="b">
        <f t="shared" si="385"/>
        <v>1</v>
      </c>
      <c r="BK1536" s="43">
        <v>2665.398419490215</v>
      </c>
      <c r="BL1536" s="37">
        <f t="shared" si="368"/>
        <v>1104.3065813799149</v>
      </c>
    </row>
    <row r="1537" spans="1:64" x14ac:dyDescent="0.35">
      <c r="A1537" s="3">
        <v>20000</v>
      </c>
      <c r="D1537" s="6">
        <v>120</v>
      </c>
      <c r="E1537" s="6"/>
      <c r="F1537" s="6">
        <f t="shared" si="341"/>
        <v>200</v>
      </c>
      <c r="G1537" s="7">
        <v>6</v>
      </c>
      <c r="H1537" s="79" cm="1">
        <f t="array" ref="H1537">INDEX(Archetypes!$F$8:$F$16,$G1537)</f>
        <v>239.1</v>
      </c>
      <c r="I1537" s="7">
        <f t="shared" si="342"/>
        <v>1</v>
      </c>
      <c r="J1537" s="27" cm="1">
        <f t="array" ref="J1537">INDEX(Archetypes!$G$8:$H$16,$G1537,($H$2+1))+$N$2</f>
        <v>18581</v>
      </c>
      <c r="K1537" s="41" cm="1">
        <f t="array" ref="K1537">INDEX(Archetypes!$J$8:$J$16,$G1537)</f>
        <v>3.327</v>
      </c>
      <c r="L1537" s="24" cm="1">
        <f t="array" ref="L1537">INDEX(Archetypes!$I$8:$I$16,$G1537)</f>
        <v>72.380645161290317</v>
      </c>
      <c r="M1537" s="41">
        <f t="shared" si="369"/>
        <v>36.069000000000003</v>
      </c>
      <c r="N1537" s="84">
        <f t="shared" si="343"/>
        <v>0.49832382565291033</v>
      </c>
      <c r="O1537" s="41">
        <f t="shared" si="344"/>
        <v>36.069000000000003</v>
      </c>
      <c r="P1537" s="64">
        <f t="shared" si="382"/>
        <v>5.1527142857142865</v>
      </c>
      <c r="Q1537" s="80">
        <f t="shared" si="370"/>
        <v>5.1527142857142865</v>
      </c>
      <c r="R1537" s="80">
        <f t="shared" si="371"/>
        <v>0</v>
      </c>
      <c r="S1537" s="64">
        <f t="shared" si="372"/>
        <v>36.069000000000003</v>
      </c>
      <c r="T1537" s="64">
        <f t="shared" si="345"/>
        <v>0</v>
      </c>
      <c r="U1537" s="64">
        <f t="shared" si="373"/>
        <v>0</v>
      </c>
      <c r="V1537" s="80">
        <f t="shared" si="374"/>
        <v>1</v>
      </c>
      <c r="W1537" s="80">
        <f t="shared" si="375"/>
        <v>0</v>
      </c>
      <c r="X1537" s="80">
        <f t="shared" si="376"/>
        <v>0</v>
      </c>
      <c r="Y1537" s="4">
        <f t="shared" si="346"/>
        <v>13.01</v>
      </c>
      <c r="Z1537" s="4">
        <f t="shared" si="347"/>
        <v>3.910429816651638</v>
      </c>
      <c r="AA1537" s="64">
        <f t="shared" si="377"/>
        <v>6011.4219999999996</v>
      </c>
      <c r="AB1537" s="81">
        <f t="shared" si="378"/>
        <v>782.08600219999994</v>
      </c>
      <c r="AC1537">
        <f t="shared" si="379"/>
        <v>0.99999995030000266</v>
      </c>
      <c r="AD1537" s="49">
        <f t="shared" si="348"/>
        <v>3128.3440087999998</v>
      </c>
      <c r="AE1537" s="3">
        <f t="shared" si="349"/>
        <v>80000</v>
      </c>
      <c r="AF1537" s="3">
        <f t="shared" si="350"/>
        <v>100000</v>
      </c>
      <c r="AG1537" s="2">
        <f t="shared" si="351"/>
        <v>0</v>
      </c>
      <c r="AH1537" s="49">
        <f t="shared" si="352"/>
        <v>0</v>
      </c>
      <c r="AI1537" s="49">
        <f t="shared" si="353"/>
        <v>3609.7315132376475</v>
      </c>
      <c r="AJ1537" s="27" cm="1">
        <f t="array" ref="AJ1537">INDEX(Archetypes!Q$8:Q$16,$G1537)</f>
        <v>1022</v>
      </c>
      <c r="AK1537" s="27" cm="1">
        <f t="array" ref="AK1537">INDEX(Archetypes!R$8:R$16,$G1537)</f>
        <v>1039</v>
      </c>
      <c r="AL1537" s="27" cm="1">
        <f t="array" ref="AL1537">INDEX(Archetypes!S$8:S$16,$G1537)</f>
        <v>1139</v>
      </c>
      <c r="AM1537" s="5">
        <f t="shared" si="380"/>
        <v>1039</v>
      </c>
      <c r="AN1537" s="5">
        <f t="shared" si="354"/>
        <v>4156</v>
      </c>
      <c r="AO1537" s="49">
        <f t="shared" si="355"/>
        <v>29475.075522037645</v>
      </c>
      <c r="AP1537" s="61" cm="1">
        <f t="array" ref="AP1537">INDEX(Archetypes!$K$8:$N$16,$G1537,$I$2+1+2*$H$2)</f>
        <v>14065</v>
      </c>
      <c r="AQ1537" s="41" cm="1">
        <f t="array" ref="AQ1537">INDEX(Archetypes!$O$8:$P$16,$G1537,$AB$2)</f>
        <v>50</v>
      </c>
      <c r="AR1537" s="4">
        <f t="shared" si="356"/>
        <v>12.348800000000001</v>
      </c>
      <c r="AS1537" s="5">
        <f t="shared" si="357"/>
        <v>2469.7600000000002</v>
      </c>
      <c r="AT1537" s="8">
        <f t="shared" si="358"/>
        <v>1816</v>
      </c>
      <c r="AU1537">
        <f t="shared" si="359"/>
        <v>1</v>
      </c>
      <c r="AV1537" s="49">
        <f t="shared" si="360"/>
        <v>9879.0400000000009</v>
      </c>
      <c r="AW1537" s="49">
        <f t="shared" si="361"/>
        <v>0</v>
      </c>
      <c r="AX1537" s="61">
        <f t="shared" si="362"/>
        <v>2732.408036902616</v>
      </c>
      <c r="AY1537" s="27" cm="1">
        <f t="array" ref="AY1537">INDEX(Archetypes!T$8:T$16,$G1537)</f>
        <v>1012</v>
      </c>
      <c r="AZ1537" s="27" cm="1">
        <f t="array" ref="AZ1537">INDEX(Archetypes!U$8:U$16,$G1537)</f>
        <v>1497</v>
      </c>
      <c r="BA1537" s="27" cm="1">
        <f t="array" ref="BA1537">INDEX(Archetypes!V$8:V$16,$G1537)</f>
        <v>1668</v>
      </c>
      <c r="BB1537" s="5">
        <f t="shared" si="381"/>
        <v>1497</v>
      </c>
      <c r="BC1537" s="5">
        <f t="shared" si="363"/>
        <v>5988</v>
      </c>
      <c r="BD1537" s="60">
        <f t="shared" si="364"/>
        <v>32664.448036902617</v>
      </c>
      <c r="BE1537" s="28">
        <f t="shared" si="365"/>
        <v>3189.3725148649719</v>
      </c>
      <c r="BF1537" s="75">
        <f t="shared" si="366"/>
        <v>4.9276828418400003</v>
      </c>
      <c r="BG1537" s="75">
        <f t="shared" si="367"/>
        <v>16.99776</v>
      </c>
      <c r="BH1537" s="11">
        <f t="shared" si="383"/>
        <v>26515.757127073368</v>
      </c>
      <c r="BI1537" s="95">
        <f t="shared" si="384"/>
        <v>5</v>
      </c>
      <c r="BJ1537" t="b">
        <f t="shared" si="385"/>
        <v>0</v>
      </c>
      <c r="BK1537" s="43">
        <v>529.75083983046352</v>
      </c>
      <c r="BL1537" s="37">
        <f t="shared" si="368"/>
        <v>2659.6216750345084</v>
      </c>
    </row>
    <row r="1538" spans="1:64" x14ac:dyDescent="0.35">
      <c r="A1538" s="3">
        <v>20000</v>
      </c>
      <c r="D1538" s="6">
        <v>120</v>
      </c>
      <c r="E1538" s="6"/>
      <c r="F1538" s="6">
        <f t="shared" si="341"/>
        <v>200</v>
      </c>
      <c r="G1538" s="7">
        <v>7</v>
      </c>
      <c r="H1538" s="79" cm="1">
        <f t="array" ref="H1538">INDEX(Archetypes!$F$8:$F$16,$G1538)</f>
        <v>262.60000000000002</v>
      </c>
      <c r="I1538" s="7">
        <f t="shared" si="342"/>
        <v>1</v>
      </c>
      <c r="J1538" s="27" cm="1">
        <f t="array" ref="J1538">INDEX(Archetypes!$G$8:$H$16,$G1538,($H$2+1))+$N$2</f>
        <v>22881</v>
      </c>
      <c r="K1538" s="41" cm="1">
        <f t="array" ref="K1538">INDEX(Archetypes!$J$8:$J$16,$G1538)</f>
        <v>3.2349999999999999</v>
      </c>
      <c r="L1538" s="24" cm="1">
        <f t="array" ref="L1538">INDEX(Archetypes!$I$8:$I$16,$G1538)</f>
        <v>81.644444444444446</v>
      </c>
      <c r="M1538" s="41">
        <f t="shared" si="369"/>
        <v>37.094000000000001</v>
      </c>
      <c r="N1538" s="84">
        <f t="shared" si="343"/>
        <v>0.45433587370713119</v>
      </c>
      <c r="O1538" s="41">
        <f t="shared" si="344"/>
        <v>37.094000000000001</v>
      </c>
      <c r="P1538" s="64">
        <f t="shared" si="382"/>
        <v>5.2991428571428569</v>
      </c>
      <c r="Q1538" s="80">
        <f t="shared" si="370"/>
        <v>5.2991428571428569</v>
      </c>
      <c r="R1538" s="80">
        <f t="shared" si="371"/>
        <v>0</v>
      </c>
      <c r="S1538" s="64">
        <f t="shared" si="372"/>
        <v>37.094000000000001</v>
      </c>
      <c r="T1538" s="64">
        <f t="shared" si="345"/>
        <v>0</v>
      </c>
      <c r="U1538" s="64">
        <f t="shared" si="373"/>
        <v>0</v>
      </c>
      <c r="V1538" s="80">
        <f t="shared" si="374"/>
        <v>1</v>
      </c>
      <c r="W1538" s="80">
        <f t="shared" si="375"/>
        <v>0</v>
      </c>
      <c r="X1538" s="80">
        <f t="shared" si="376"/>
        <v>0</v>
      </c>
      <c r="Y1538" s="4">
        <f t="shared" si="346"/>
        <v>13.01</v>
      </c>
      <c r="Z1538" s="4">
        <f t="shared" si="347"/>
        <v>4.0216383307573418</v>
      </c>
      <c r="AA1538" s="64">
        <f t="shared" si="377"/>
        <v>6182.38</v>
      </c>
      <c r="AB1538" s="81">
        <f t="shared" si="378"/>
        <v>804.32763799999998</v>
      </c>
      <c r="AC1538">
        <f t="shared" si="379"/>
        <v>1.0000000350000011</v>
      </c>
      <c r="AD1538" s="49">
        <f t="shared" si="348"/>
        <v>3217.3105519999999</v>
      </c>
      <c r="AE1538" s="3">
        <f t="shared" si="349"/>
        <v>80000</v>
      </c>
      <c r="AF1538" s="3">
        <f t="shared" si="350"/>
        <v>100000</v>
      </c>
      <c r="AG1538" s="2">
        <f t="shared" si="351"/>
        <v>0</v>
      </c>
      <c r="AH1538" s="49">
        <f t="shared" si="352"/>
        <v>0</v>
      </c>
      <c r="AI1538" s="49">
        <f t="shared" si="353"/>
        <v>4445.0926620951841</v>
      </c>
      <c r="AJ1538" s="27" cm="1">
        <f t="array" ref="AJ1538">INDEX(Archetypes!Q$8:Q$16,$G1538)</f>
        <v>1022</v>
      </c>
      <c r="AK1538" s="27" cm="1">
        <f t="array" ref="AK1538">INDEX(Archetypes!R$8:R$16,$G1538)</f>
        <v>1039</v>
      </c>
      <c r="AL1538" s="27" cm="1">
        <f t="array" ref="AL1538">INDEX(Archetypes!S$8:S$16,$G1538)</f>
        <v>1139</v>
      </c>
      <c r="AM1538" s="5">
        <f t="shared" si="380"/>
        <v>1039</v>
      </c>
      <c r="AN1538" s="5">
        <f t="shared" si="354"/>
        <v>4156</v>
      </c>
      <c r="AO1538" s="49">
        <f t="shared" si="355"/>
        <v>34699.403214095182</v>
      </c>
      <c r="AP1538" s="61" cm="1">
        <f t="array" ref="AP1538">INDEX(Archetypes!$K$8:$N$16,$G1538,$I$2+1+2*$H$2)</f>
        <v>17505</v>
      </c>
      <c r="AQ1538" s="41" cm="1">
        <f t="array" ref="AQ1538">INDEX(Archetypes!$O$8:$P$16,$G1538,$AB$2)</f>
        <v>50</v>
      </c>
      <c r="AR1538" s="4">
        <f t="shared" si="356"/>
        <v>12.348800000000001</v>
      </c>
      <c r="AS1538" s="5">
        <f t="shared" si="357"/>
        <v>2469.7600000000002</v>
      </c>
      <c r="AT1538" s="8">
        <f t="shared" si="358"/>
        <v>1816</v>
      </c>
      <c r="AU1538">
        <f t="shared" si="359"/>
        <v>1</v>
      </c>
      <c r="AV1538" s="49">
        <f t="shared" si="360"/>
        <v>9879.0400000000009</v>
      </c>
      <c r="AW1538" s="49">
        <f t="shared" si="361"/>
        <v>0</v>
      </c>
      <c r="AX1538" s="61">
        <f t="shared" si="362"/>
        <v>3400.6969559886452</v>
      </c>
      <c r="AY1538" s="27" cm="1">
        <f t="array" ref="AY1538">INDEX(Archetypes!T$8:T$16,$G1538)</f>
        <v>1012</v>
      </c>
      <c r="AZ1538" s="27" cm="1">
        <f t="array" ref="AZ1538">INDEX(Archetypes!U$8:U$16,$G1538)</f>
        <v>1497</v>
      </c>
      <c r="BA1538" s="27" cm="1">
        <f t="array" ref="BA1538">INDEX(Archetypes!V$8:V$16,$G1538)</f>
        <v>1668</v>
      </c>
      <c r="BB1538" s="5">
        <f t="shared" si="381"/>
        <v>1497</v>
      </c>
      <c r="BC1538" s="5">
        <f t="shared" si="363"/>
        <v>5988</v>
      </c>
      <c r="BD1538" s="60">
        <f t="shared" si="364"/>
        <v>36772.736955988643</v>
      </c>
      <c r="BE1538" s="28">
        <f t="shared" si="365"/>
        <v>2073.3337418934607</v>
      </c>
      <c r="BF1538" s="75">
        <f t="shared" si="366"/>
        <v>5.0678205336</v>
      </c>
      <c r="BG1538" s="75">
        <f t="shared" si="367"/>
        <v>16.99776</v>
      </c>
      <c r="BH1538" s="11">
        <f t="shared" si="383"/>
        <v>26515.757127073368</v>
      </c>
      <c r="BI1538" s="95">
        <f t="shared" si="384"/>
        <v>5</v>
      </c>
      <c r="BJ1538" t="b">
        <f t="shared" si="385"/>
        <v>0</v>
      </c>
      <c r="BK1538" s="43">
        <v>-3383.6895146259922</v>
      </c>
      <c r="BL1538" s="37">
        <f t="shared" si="368"/>
        <v>5457.0232565194528</v>
      </c>
    </row>
    <row r="1539" spans="1:64" x14ac:dyDescent="0.35">
      <c r="A1539" s="3">
        <v>20000</v>
      </c>
      <c r="D1539" s="6">
        <v>120</v>
      </c>
      <c r="E1539" s="6"/>
      <c r="F1539" s="6">
        <f t="shared" si="341"/>
        <v>200</v>
      </c>
      <c r="G1539" s="7">
        <v>8</v>
      </c>
      <c r="H1539" s="79" cm="1">
        <f t="array" ref="H1539">INDEX(Archetypes!$F$8:$F$16,$G1539)</f>
        <v>285.8</v>
      </c>
      <c r="I1539" s="7">
        <f t="shared" si="342"/>
        <v>1</v>
      </c>
      <c r="J1539" s="27" cm="1">
        <f t="array" ref="J1539">INDEX(Archetypes!$G$8:$H$16,$G1539,($H$2+1))+$N$2</f>
        <v>26124</v>
      </c>
      <c r="K1539" s="41" cm="1">
        <f t="array" ref="K1539">INDEX(Archetypes!$J$8:$J$16,$G1539)</f>
        <v>3.2210000000000001</v>
      </c>
      <c r="L1539" s="24" cm="1">
        <f t="array" ref="L1539">INDEX(Archetypes!$I$8:$I$16,$G1539)</f>
        <v>90.076000000000008</v>
      </c>
      <c r="M1539" s="41">
        <f t="shared" si="369"/>
        <v>37.256</v>
      </c>
      <c r="N1539" s="84">
        <f t="shared" si="343"/>
        <v>0.41360628802344684</v>
      </c>
      <c r="O1539" s="41">
        <f t="shared" si="344"/>
        <v>37.256</v>
      </c>
      <c r="P1539" s="64">
        <f t="shared" si="382"/>
        <v>5.3222857142857141</v>
      </c>
      <c r="Q1539" s="80">
        <f t="shared" si="370"/>
        <v>5.3222857142857141</v>
      </c>
      <c r="R1539" s="80">
        <f t="shared" si="371"/>
        <v>0</v>
      </c>
      <c r="S1539" s="64">
        <f t="shared" si="372"/>
        <v>37.256</v>
      </c>
      <c r="T1539" s="64">
        <f t="shared" si="345"/>
        <v>0</v>
      </c>
      <c r="U1539" s="64">
        <f t="shared" si="373"/>
        <v>0</v>
      </c>
      <c r="V1539" s="80">
        <f t="shared" si="374"/>
        <v>1</v>
      </c>
      <c r="W1539" s="80">
        <f t="shared" si="375"/>
        <v>0</v>
      </c>
      <c r="X1539" s="80">
        <f t="shared" si="376"/>
        <v>0</v>
      </c>
      <c r="Y1539" s="4">
        <f t="shared" si="346"/>
        <v>13.01</v>
      </c>
      <c r="Z1539" s="4">
        <f t="shared" si="347"/>
        <v>4.0391182862465067</v>
      </c>
      <c r="AA1539" s="64">
        <f t="shared" si="377"/>
        <v>6209.2520000000004</v>
      </c>
      <c r="AB1539" s="81">
        <f t="shared" si="378"/>
        <v>807.8236852</v>
      </c>
      <c r="AC1539">
        <f t="shared" si="379"/>
        <v>0.99999996540000102</v>
      </c>
      <c r="AD1539" s="49">
        <f t="shared" si="348"/>
        <v>3231.2947408</v>
      </c>
      <c r="AE1539" s="3">
        <f t="shared" si="349"/>
        <v>80000</v>
      </c>
      <c r="AF1539" s="3">
        <f t="shared" si="350"/>
        <v>100000</v>
      </c>
      <c r="AG1539" s="2">
        <f t="shared" si="351"/>
        <v>0</v>
      </c>
      <c r="AH1539" s="49">
        <f t="shared" si="352"/>
        <v>0</v>
      </c>
      <c r="AI1539" s="49">
        <f t="shared" si="353"/>
        <v>5075.110384361461</v>
      </c>
      <c r="AJ1539" s="27" cm="1">
        <f t="array" ref="AJ1539">INDEX(Archetypes!Q$8:Q$16,$G1539)</f>
        <v>1022</v>
      </c>
      <c r="AK1539" s="27" cm="1">
        <f t="array" ref="AK1539">INDEX(Archetypes!R$8:R$16,$G1539)</f>
        <v>1039</v>
      </c>
      <c r="AL1539" s="27" cm="1">
        <f t="array" ref="AL1539">INDEX(Archetypes!S$8:S$16,$G1539)</f>
        <v>1139</v>
      </c>
      <c r="AM1539" s="5">
        <f t="shared" si="380"/>
        <v>1039</v>
      </c>
      <c r="AN1539" s="5">
        <f t="shared" si="354"/>
        <v>4156</v>
      </c>
      <c r="AO1539" s="49">
        <f t="shared" si="355"/>
        <v>38586.405125161458</v>
      </c>
      <c r="AP1539" s="61" cm="1">
        <f t="array" ref="AP1539">INDEX(Archetypes!$K$8:$N$16,$G1539,$I$2+1+2*$H$2)</f>
        <v>20099</v>
      </c>
      <c r="AQ1539" s="41" cm="1">
        <f t="array" ref="AQ1539">INDEX(Archetypes!$O$8:$P$16,$G1539,$AB$2)</f>
        <v>50</v>
      </c>
      <c r="AR1539" s="4">
        <f t="shared" si="356"/>
        <v>12.348800000000001</v>
      </c>
      <c r="AS1539" s="5">
        <f t="shared" si="357"/>
        <v>2469.7600000000002</v>
      </c>
      <c r="AT1539" s="8">
        <f t="shared" si="358"/>
        <v>1816</v>
      </c>
      <c r="AU1539">
        <f t="shared" si="359"/>
        <v>1</v>
      </c>
      <c r="AV1539" s="49">
        <f t="shared" si="360"/>
        <v>9879.0400000000009</v>
      </c>
      <c r="AW1539" s="49">
        <f t="shared" si="361"/>
        <v>0</v>
      </c>
      <c r="AX1539" s="61">
        <f t="shared" si="362"/>
        <v>3904.6334257878193</v>
      </c>
      <c r="AY1539" s="27" cm="1">
        <f t="array" ref="AY1539">INDEX(Archetypes!T$8:T$16,$G1539)</f>
        <v>1012</v>
      </c>
      <c r="AZ1539" s="27" cm="1">
        <f t="array" ref="AZ1539">INDEX(Archetypes!U$8:U$16,$G1539)</f>
        <v>1497</v>
      </c>
      <c r="BA1539" s="27" cm="1">
        <f t="array" ref="BA1539">INDEX(Archetypes!V$8:V$16,$G1539)</f>
        <v>1668</v>
      </c>
      <c r="BB1539" s="5">
        <f t="shared" si="381"/>
        <v>1497</v>
      </c>
      <c r="BC1539" s="5">
        <f t="shared" si="363"/>
        <v>5988</v>
      </c>
      <c r="BD1539" s="60">
        <f t="shared" si="364"/>
        <v>39870.67342578782</v>
      </c>
      <c r="BE1539" s="28">
        <f t="shared" si="365"/>
        <v>1284.2683006263615</v>
      </c>
      <c r="BF1539" s="75">
        <f t="shared" si="366"/>
        <v>5.0898480494400005</v>
      </c>
      <c r="BG1539" s="75">
        <f t="shared" si="367"/>
        <v>16.99776</v>
      </c>
      <c r="BH1539" s="11">
        <f t="shared" si="383"/>
        <v>26515.757127073368</v>
      </c>
      <c r="BI1539" s="95">
        <f t="shared" si="384"/>
        <v>5</v>
      </c>
      <c r="BJ1539" t="b">
        <f t="shared" si="385"/>
        <v>0</v>
      </c>
      <c r="BK1539" s="43">
        <v>-6227.9708672652632</v>
      </c>
      <c r="BL1539" s="37">
        <f t="shared" si="368"/>
        <v>7512.2391678916247</v>
      </c>
    </row>
    <row r="1540" spans="1:64" x14ac:dyDescent="0.35">
      <c r="A1540" s="3">
        <v>20000</v>
      </c>
      <c r="D1540" s="6">
        <v>120</v>
      </c>
      <c r="E1540" s="6"/>
      <c r="F1540" s="6">
        <f t="shared" si="341"/>
        <v>200</v>
      </c>
      <c r="G1540" s="7">
        <v>9</v>
      </c>
      <c r="H1540" s="79" cm="1">
        <f t="array" ref="H1540">INDEX(Archetypes!$F$8:$F$16,$G1540)</f>
        <v>312.60000000000002</v>
      </c>
      <c r="I1540" s="7">
        <f t="shared" si="342"/>
        <v>1</v>
      </c>
      <c r="J1540" s="27" cm="1">
        <f t="array" ref="J1540">INDEX(Archetypes!$G$8:$H$16,$G1540,($H$2+1))+$N$2</f>
        <v>27151</v>
      </c>
      <c r="K1540" s="41" cm="1">
        <f t="array" ref="K1540">INDEX(Archetypes!$J$8:$J$16,$G1540)</f>
        <v>3.1960000000000002</v>
      </c>
      <c r="L1540" s="24" cm="1">
        <f t="array" ref="L1540">INDEX(Archetypes!$I$8:$I$16,$G1540)</f>
        <v>98.868750000000006</v>
      </c>
      <c r="M1540" s="41">
        <f t="shared" si="369"/>
        <v>37.546999999999997</v>
      </c>
      <c r="N1540" s="84">
        <f t="shared" si="343"/>
        <v>0.37976610405208922</v>
      </c>
      <c r="O1540" s="41">
        <f t="shared" si="344"/>
        <v>37.546999999999997</v>
      </c>
      <c r="P1540" s="64">
        <f t="shared" si="382"/>
        <v>5.3638571428571424</v>
      </c>
      <c r="Q1540" s="80">
        <f t="shared" si="370"/>
        <v>5.3638571428571424</v>
      </c>
      <c r="R1540" s="80">
        <f t="shared" si="371"/>
        <v>0</v>
      </c>
      <c r="S1540" s="64">
        <f t="shared" si="372"/>
        <v>37.546999999999997</v>
      </c>
      <c r="T1540" s="64">
        <f t="shared" si="345"/>
        <v>0</v>
      </c>
      <c r="U1540" s="64">
        <f t="shared" si="373"/>
        <v>0</v>
      </c>
      <c r="V1540" s="80">
        <f t="shared" si="374"/>
        <v>1</v>
      </c>
      <c r="W1540" s="80">
        <f t="shared" si="375"/>
        <v>0</v>
      </c>
      <c r="X1540" s="80">
        <f t="shared" si="376"/>
        <v>0</v>
      </c>
      <c r="Y1540" s="4">
        <f t="shared" si="346"/>
        <v>13.01</v>
      </c>
      <c r="Z1540" s="4">
        <f t="shared" si="347"/>
        <v>4.0707133917396741</v>
      </c>
      <c r="AA1540" s="64">
        <f t="shared" si="377"/>
        <v>6257.8220000000001</v>
      </c>
      <c r="AB1540" s="81">
        <f t="shared" si="378"/>
        <v>814.14264219999995</v>
      </c>
      <c r="AC1540">
        <f t="shared" si="379"/>
        <v>1.0000000444000019</v>
      </c>
      <c r="AD1540" s="49">
        <f t="shared" si="348"/>
        <v>3256.5705687999998</v>
      </c>
      <c r="AE1540" s="3">
        <f t="shared" si="349"/>
        <v>80000</v>
      </c>
      <c r="AF1540" s="3">
        <f t="shared" si="350"/>
        <v>100000</v>
      </c>
      <c r="AG1540" s="2">
        <f t="shared" si="351"/>
        <v>0</v>
      </c>
      <c r="AH1540" s="49">
        <f t="shared" si="352"/>
        <v>0</v>
      </c>
      <c r="AI1540" s="49">
        <f t="shared" si="353"/>
        <v>5274.6257099141794</v>
      </c>
      <c r="AJ1540" s="27" cm="1">
        <f t="array" ref="AJ1540">INDEX(Archetypes!Q$8:Q$16,$G1540)</f>
        <v>1022</v>
      </c>
      <c r="AK1540" s="27" cm="1">
        <f t="array" ref="AK1540">INDEX(Archetypes!R$8:R$16,$G1540)</f>
        <v>1039</v>
      </c>
      <c r="AL1540" s="27" cm="1">
        <f t="array" ref="AL1540">INDEX(Archetypes!S$8:S$16,$G1540)</f>
        <v>1139</v>
      </c>
      <c r="AM1540" s="5">
        <f t="shared" si="380"/>
        <v>1039</v>
      </c>
      <c r="AN1540" s="5">
        <f t="shared" si="354"/>
        <v>4156</v>
      </c>
      <c r="AO1540" s="49">
        <f t="shared" si="355"/>
        <v>39838.196278714182</v>
      </c>
      <c r="AP1540" s="61" cm="1">
        <f t="array" ref="AP1540">INDEX(Archetypes!$K$8:$N$16,$G1540,$I$2+1+2*$H$2)</f>
        <v>20920</v>
      </c>
      <c r="AQ1540" s="41" cm="1">
        <f t="array" ref="AQ1540">INDEX(Archetypes!$O$8:$P$16,$G1540,$AB$2)</f>
        <v>50</v>
      </c>
      <c r="AR1540" s="4">
        <f t="shared" si="356"/>
        <v>12.348800000000001</v>
      </c>
      <c r="AS1540" s="5">
        <f t="shared" si="357"/>
        <v>2469.7600000000002</v>
      </c>
      <c r="AT1540" s="8">
        <f t="shared" si="358"/>
        <v>1816</v>
      </c>
      <c r="AU1540">
        <f t="shared" si="359"/>
        <v>1</v>
      </c>
      <c r="AV1540" s="49">
        <f t="shared" si="360"/>
        <v>9879.0400000000009</v>
      </c>
      <c r="AW1540" s="49">
        <f t="shared" si="361"/>
        <v>0</v>
      </c>
      <c r="AX1540" s="61">
        <f t="shared" si="362"/>
        <v>4064.1291242092234</v>
      </c>
      <c r="AY1540" s="27" cm="1">
        <f t="array" ref="AY1540">INDEX(Archetypes!T$8:T$16,$G1540)</f>
        <v>1012</v>
      </c>
      <c r="AZ1540" s="27" cm="1">
        <f t="array" ref="AZ1540">INDEX(Archetypes!U$8:U$16,$G1540)</f>
        <v>1497</v>
      </c>
      <c r="BA1540" s="27" cm="1">
        <f t="array" ref="BA1540">INDEX(Archetypes!V$8:V$16,$G1540)</f>
        <v>1668</v>
      </c>
      <c r="BB1540" s="5">
        <f t="shared" si="381"/>
        <v>1497</v>
      </c>
      <c r="BC1540" s="5">
        <f t="shared" si="363"/>
        <v>5988</v>
      </c>
      <c r="BD1540" s="60">
        <f t="shared" si="364"/>
        <v>40851.169124209227</v>
      </c>
      <c r="BE1540" s="28">
        <f t="shared" si="365"/>
        <v>1012.9728454950455</v>
      </c>
      <c r="BF1540" s="75">
        <f t="shared" si="366"/>
        <v>5.1296618498400006</v>
      </c>
      <c r="BG1540" s="75">
        <f t="shared" si="367"/>
        <v>16.99776</v>
      </c>
      <c r="BH1540" s="11">
        <f t="shared" si="383"/>
        <v>26515.757127073368</v>
      </c>
      <c r="BI1540" s="95">
        <f t="shared" si="384"/>
        <v>5</v>
      </c>
      <c r="BJ1540" t="b">
        <f t="shared" si="385"/>
        <v>0</v>
      </c>
      <c r="BK1540" s="43">
        <v>-7170.4004925672343</v>
      </c>
      <c r="BL1540" s="37">
        <f t="shared" si="368"/>
        <v>8183.3733380622798</v>
      </c>
    </row>
    <row r="1541" spans="1:64" x14ac:dyDescent="0.35">
      <c r="A1541" s="3">
        <v>20000</v>
      </c>
      <c r="D1541" s="6">
        <v>135</v>
      </c>
      <c r="E1541" s="6"/>
      <c r="F1541" s="6">
        <f t="shared" si="341"/>
        <v>225</v>
      </c>
      <c r="G1541" s="7">
        <v>6</v>
      </c>
      <c r="H1541" s="79" cm="1">
        <f t="array" ref="H1541">INDEX(Archetypes!$F$8:$F$16,$G1541)</f>
        <v>239.1</v>
      </c>
      <c r="I1541" s="7">
        <f t="shared" si="342"/>
        <v>1</v>
      </c>
      <c r="J1541" s="27" cm="1">
        <f t="array" ref="J1541">INDEX(Archetypes!$G$8:$H$16,$G1541,($H$2+1))+$N$2</f>
        <v>18581</v>
      </c>
      <c r="K1541" s="41" cm="1">
        <f t="array" ref="K1541">INDEX(Archetypes!$J$8:$J$16,$G1541)</f>
        <v>3.327</v>
      </c>
      <c r="L1541" s="24" cm="1">
        <f t="array" ref="L1541">INDEX(Archetypes!$I$8:$I$16,$G1541)</f>
        <v>72.380645161290317</v>
      </c>
      <c r="M1541" s="41">
        <f t="shared" si="369"/>
        <v>40.576999999999998</v>
      </c>
      <c r="N1541" s="84">
        <f t="shared" si="343"/>
        <v>0.5606056689544523</v>
      </c>
      <c r="O1541" s="41">
        <f t="shared" si="344"/>
        <v>40.576999999999998</v>
      </c>
      <c r="P1541" s="64">
        <f t="shared" si="382"/>
        <v>5.7967142857142857</v>
      </c>
      <c r="Q1541" s="80">
        <f t="shared" si="370"/>
        <v>5.7967142857142857</v>
      </c>
      <c r="R1541" s="80">
        <f t="shared" si="371"/>
        <v>0</v>
      </c>
      <c r="S1541" s="64">
        <f t="shared" si="372"/>
        <v>40.576999999999998</v>
      </c>
      <c r="T1541" s="64">
        <f t="shared" si="345"/>
        <v>0</v>
      </c>
      <c r="U1541" s="64">
        <f t="shared" si="373"/>
        <v>0</v>
      </c>
      <c r="V1541" s="80">
        <f t="shared" si="374"/>
        <v>1</v>
      </c>
      <c r="W1541" s="80">
        <f t="shared" si="375"/>
        <v>0</v>
      </c>
      <c r="X1541" s="80">
        <f t="shared" si="376"/>
        <v>0</v>
      </c>
      <c r="Y1541" s="4">
        <f t="shared" si="346"/>
        <v>13.01</v>
      </c>
      <c r="Z1541" s="4">
        <f t="shared" si="347"/>
        <v>3.910429816651638</v>
      </c>
      <c r="AA1541" s="64">
        <f t="shared" si="377"/>
        <v>6011.4219999999996</v>
      </c>
      <c r="AB1541" s="81">
        <f t="shared" si="378"/>
        <v>782.08600219999994</v>
      </c>
      <c r="AC1541">
        <f t="shared" si="379"/>
        <v>0.99999995030000266</v>
      </c>
      <c r="AD1541" s="49">
        <f t="shared" si="348"/>
        <v>3128.3440087999998</v>
      </c>
      <c r="AE1541" s="3">
        <f t="shared" si="349"/>
        <v>80000</v>
      </c>
      <c r="AF1541" s="3">
        <f t="shared" si="350"/>
        <v>100000</v>
      </c>
      <c r="AG1541" s="2">
        <f t="shared" si="351"/>
        <v>0</v>
      </c>
      <c r="AH1541" s="49">
        <f t="shared" si="352"/>
        <v>0</v>
      </c>
      <c r="AI1541" s="49">
        <f t="shared" si="353"/>
        <v>3609.7315132376475</v>
      </c>
      <c r="AJ1541" s="27" cm="1">
        <f t="array" ref="AJ1541">INDEX(Archetypes!Q$8:Q$16,$G1541)</f>
        <v>1022</v>
      </c>
      <c r="AK1541" s="27" cm="1">
        <f t="array" ref="AK1541">INDEX(Archetypes!R$8:R$16,$G1541)</f>
        <v>1039</v>
      </c>
      <c r="AL1541" s="27" cm="1">
        <f t="array" ref="AL1541">INDEX(Archetypes!S$8:S$16,$G1541)</f>
        <v>1139</v>
      </c>
      <c r="AM1541" s="5">
        <f t="shared" si="380"/>
        <v>1039</v>
      </c>
      <c r="AN1541" s="5">
        <f t="shared" si="354"/>
        <v>4156</v>
      </c>
      <c r="AO1541" s="49">
        <f t="shared" si="355"/>
        <v>29475.075522037645</v>
      </c>
      <c r="AP1541" s="61" cm="1">
        <f t="array" ref="AP1541">INDEX(Archetypes!$K$8:$N$16,$G1541,$I$2+1+2*$H$2)</f>
        <v>14065</v>
      </c>
      <c r="AQ1541" s="41" cm="1">
        <f t="array" ref="AQ1541">INDEX(Archetypes!$O$8:$P$16,$G1541,$AB$2)</f>
        <v>50</v>
      </c>
      <c r="AR1541" s="4">
        <f t="shared" si="356"/>
        <v>12.348800000000001</v>
      </c>
      <c r="AS1541" s="5">
        <f t="shared" si="357"/>
        <v>2469.7600000000002</v>
      </c>
      <c r="AT1541" s="8">
        <f t="shared" si="358"/>
        <v>1816</v>
      </c>
      <c r="AU1541">
        <f t="shared" si="359"/>
        <v>1</v>
      </c>
      <c r="AV1541" s="49">
        <f t="shared" si="360"/>
        <v>9879.0400000000009</v>
      </c>
      <c r="AW1541" s="49">
        <f t="shared" si="361"/>
        <v>0</v>
      </c>
      <c r="AX1541" s="61">
        <f t="shared" si="362"/>
        <v>2732.408036902616</v>
      </c>
      <c r="AY1541" s="27" cm="1">
        <f t="array" ref="AY1541">INDEX(Archetypes!T$8:T$16,$G1541)</f>
        <v>1012</v>
      </c>
      <c r="AZ1541" s="27" cm="1">
        <f t="array" ref="AZ1541">INDEX(Archetypes!U$8:U$16,$G1541)</f>
        <v>1497</v>
      </c>
      <c r="BA1541" s="27" cm="1">
        <f t="array" ref="BA1541">INDEX(Archetypes!V$8:V$16,$G1541)</f>
        <v>1668</v>
      </c>
      <c r="BB1541" s="5">
        <f t="shared" si="381"/>
        <v>1497</v>
      </c>
      <c r="BC1541" s="5">
        <f t="shared" si="363"/>
        <v>5988</v>
      </c>
      <c r="BD1541" s="60">
        <f t="shared" si="364"/>
        <v>32664.448036902617</v>
      </c>
      <c r="BE1541" s="28">
        <f t="shared" si="365"/>
        <v>3189.3725148649719</v>
      </c>
      <c r="BF1541" s="75">
        <f t="shared" si="366"/>
        <v>4.9276828418400003</v>
      </c>
      <c r="BG1541" s="75">
        <f t="shared" si="367"/>
        <v>16.99776</v>
      </c>
      <c r="BH1541" s="11">
        <f t="shared" si="383"/>
        <v>29475.075522037645</v>
      </c>
      <c r="BI1541" s="95">
        <f t="shared" si="384"/>
        <v>6</v>
      </c>
      <c r="BJ1541" t="b">
        <f t="shared" si="385"/>
        <v>1</v>
      </c>
      <c r="BK1541" s="43">
        <v>529.75083983046352</v>
      </c>
      <c r="BL1541" s="37">
        <f t="shared" si="368"/>
        <v>2659.6216750345084</v>
      </c>
    </row>
    <row r="1542" spans="1:64" x14ac:dyDescent="0.35">
      <c r="A1542" s="3">
        <v>20000</v>
      </c>
      <c r="D1542" s="6">
        <v>135</v>
      </c>
      <c r="E1542" s="6"/>
      <c r="F1542" s="6">
        <f t="shared" si="341"/>
        <v>225</v>
      </c>
      <c r="G1542" s="7">
        <v>7</v>
      </c>
      <c r="H1542" s="79" cm="1">
        <f t="array" ref="H1542">INDEX(Archetypes!$F$8:$F$16,$G1542)</f>
        <v>262.60000000000002</v>
      </c>
      <c r="I1542" s="7">
        <f t="shared" si="342"/>
        <v>1</v>
      </c>
      <c r="J1542" s="27" cm="1">
        <f t="array" ref="J1542">INDEX(Archetypes!$G$8:$H$16,$G1542,($H$2+1))+$N$2</f>
        <v>22881</v>
      </c>
      <c r="K1542" s="41" cm="1">
        <f t="array" ref="K1542">INDEX(Archetypes!$J$8:$J$16,$G1542)</f>
        <v>3.2349999999999999</v>
      </c>
      <c r="L1542" s="24" cm="1">
        <f t="array" ref="L1542">INDEX(Archetypes!$I$8:$I$16,$G1542)</f>
        <v>81.644444444444446</v>
      </c>
      <c r="M1542" s="41">
        <f t="shared" si="369"/>
        <v>41.731000000000002</v>
      </c>
      <c r="N1542" s="84">
        <f t="shared" si="343"/>
        <v>0.51113091997822535</v>
      </c>
      <c r="O1542" s="41">
        <f t="shared" si="344"/>
        <v>41.731000000000002</v>
      </c>
      <c r="P1542" s="64">
        <f t="shared" si="382"/>
        <v>5.9615714285714292</v>
      </c>
      <c r="Q1542" s="80">
        <f t="shared" si="370"/>
        <v>5.9615714285714292</v>
      </c>
      <c r="R1542" s="80">
        <f t="shared" si="371"/>
        <v>0</v>
      </c>
      <c r="S1542" s="64">
        <f t="shared" si="372"/>
        <v>41.731000000000002</v>
      </c>
      <c r="T1542" s="64">
        <f t="shared" si="345"/>
        <v>0</v>
      </c>
      <c r="U1542" s="64">
        <f t="shared" si="373"/>
        <v>0</v>
      </c>
      <c r="V1542" s="80">
        <f t="shared" si="374"/>
        <v>1</v>
      </c>
      <c r="W1542" s="80">
        <f t="shared" si="375"/>
        <v>0</v>
      </c>
      <c r="X1542" s="80">
        <f t="shared" si="376"/>
        <v>0</v>
      </c>
      <c r="Y1542" s="4">
        <f t="shared" si="346"/>
        <v>13.01</v>
      </c>
      <c r="Z1542" s="4">
        <f t="shared" si="347"/>
        <v>4.0216383307573418</v>
      </c>
      <c r="AA1542" s="64">
        <f t="shared" si="377"/>
        <v>6182.38</v>
      </c>
      <c r="AB1542" s="81">
        <f t="shared" si="378"/>
        <v>804.32763799999998</v>
      </c>
      <c r="AC1542">
        <f t="shared" si="379"/>
        <v>1.0000000350000011</v>
      </c>
      <c r="AD1542" s="49">
        <f t="shared" si="348"/>
        <v>3217.3105519999999</v>
      </c>
      <c r="AE1542" s="3">
        <f t="shared" si="349"/>
        <v>80000</v>
      </c>
      <c r="AF1542" s="3">
        <f t="shared" si="350"/>
        <v>100000</v>
      </c>
      <c r="AG1542" s="2">
        <f t="shared" si="351"/>
        <v>0</v>
      </c>
      <c r="AH1542" s="49">
        <f t="shared" si="352"/>
        <v>0</v>
      </c>
      <c r="AI1542" s="49">
        <f t="shared" si="353"/>
        <v>4445.0926620951841</v>
      </c>
      <c r="AJ1542" s="27" cm="1">
        <f t="array" ref="AJ1542">INDEX(Archetypes!Q$8:Q$16,$G1542)</f>
        <v>1022</v>
      </c>
      <c r="AK1542" s="27" cm="1">
        <f t="array" ref="AK1542">INDEX(Archetypes!R$8:R$16,$G1542)</f>
        <v>1039</v>
      </c>
      <c r="AL1542" s="27" cm="1">
        <f t="array" ref="AL1542">INDEX(Archetypes!S$8:S$16,$G1542)</f>
        <v>1139</v>
      </c>
      <c r="AM1542" s="5">
        <f t="shared" si="380"/>
        <v>1039</v>
      </c>
      <c r="AN1542" s="5">
        <f t="shared" si="354"/>
        <v>4156</v>
      </c>
      <c r="AO1542" s="49">
        <f t="shared" si="355"/>
        <v>34699.403214095182</v>
      </c>
      <c r="AP1542" s="61" cm="1">
        <f t="array" ref="AP1542">INDEX(Archetypes!$K$8:$N$16,$G1542,$I$2+1+2*$H$2)</f>
        <v>17505</v>
      </c>
      <c r="AQ1542" s="41" cm="1">
        <f t="array" ref="AQ1542">INDEX(Archetypes!$O$8:$P$16,$G1542,$AB$2)</f>
        <v>50</v>
      </c>
      <c r="AR1542" s="4">
        <f t="shared" si="356"/>
        <v>12.348800000000001</v>
      </c>
      <c r="AS1542" s="5">
        <f t="shared" si="357"/>
        <v>2469.7600000000002</v>
      </c>
      <c r="AT1542" s="8">
        <f t="shared" si="358"/>
        <v>1816</v>
      </c>
      <c r="AU1542">
        <f t="shared" si="359"/>
        <v>1</v>
      </c>
      <c r="AV1542" s="49">
        <f t="shared" si="360"/>
        <v>9879.0400000000009</v>
      </c>
      <c r="AW1542" s="49">
        <f t="shared" si="361"/>
        <v>0</v>
      </c>
      <c r="AX1542" s="61">
        <f t="shared" si="362"/>
        <v>3400.6969559886452</v>
      </c>
      <c r="AY1542" s="27" cm="1">
        <f t="array" ref="AY1542">INDEX(Archetypes!T$8:T$16,$G1542)</f>
        <v>1012</v>
      </c>
      <c r="AZ1542" s="27" cm="1">
        <f t="array" ref="AZ1542">INDEX(Archetypes!U$8:U$16,$G1542)</f>
        <v>1497</v>
      </c>
      <c r="BA1542" s="27" cm="1">
        <f t="array" ref="BA1542">INDEX(Archetypes!V$8:V$16,$G1542)</f>
        <v>1668</v>
      </c>
      <c r="BB1542" s="5">
        <f t="shared" si="381"/>
        <v>1497</v>
      </c>
      <c r="BC1542" s="5">
        <f t="shared" si="363"/>
        <v>5988</v>
      </c>
      <c r="BD1542" s="60">
        <f t="shared" si="364"/>
        <v>36772.736955988643</v>
      </c>
      <c r="BE1542" s="28">
        <f t="shared" si="365"/>
        <v>2073.3337418934607</v>
      </c>
      <c r="BF1542" s="75">
        <f t="shared" si="366"/>
        <v>5.0678205336</v>
      </c>
      <c r="BG1542" s="75">
        <f t="shared" si="367"/>
        <v>16.99776</v>
      </c>
      <c r="BH1542" s="11">
        <f t="shared" si="383"/>
        <v>29475.075522037645</v>
      </c>
      <c r="BI1542" s="95">
        <f t="shared" si="384"/>
        <v>6</v>
      </c>
      <c r="BJ1542" t="b">
        <f t="shared" si="385"/>
        <v>0</v>
      </c>
      <c r="BK1542" s="43">
        <v>-3383.6895146259922</v>
      </c>
      <c r="BL1542" s="37">
        <f t="shared" si="368"/>
        <v>5457.0232565194528</v>
      </c>
    </row>
    <row r="1543" spans="1:64" x14ac:dyDescent="0.35">
      <c r="A1543" s="3">
        <v>20000</v>
      </c>
      <c r="D1543" s="6">
        <v>135</v>
      </c>
      <c r="E1543" s="6"/>
      <c r="F1543" s="6">
        <f t="shared" si="341"/>
        <v>225</v>
      </c>
      <c r="G1543" s="7">
        <v>8</v>
      </c>
      <c r="H1543" s="79" cm="1">
        <f t="array" ref="H1543">INDEX(Archetypes!$F$8:$F$16,$G1543)</f>
        <v>285.8</v>
      </c>
      <c r="I1543" s="7">
        <f t="shared" si="342"/>
        <v>1</v>
      </c>
      <c r="J1543" s="27" cm="1">
        <f t="array" ref="J1543">INDEX(Archetypes!$G$8:$H$16,$G1543,($H$2+1))+$N$2</f>
        <v>26124</v>
      </c>
      <c r="K1543" s="41" cm="1">
        <f t="array" ref="K1543">INDEX(Archetypes!$J$8:$J$16,$G1543)</f>
        <v>3.2210000000000001</v>
      </c>
      <c r="L1543" s="24" cm="1">
        <f t="array" ref="L1543">INDEX(Archetypes!$I$8:$I$16,$G1543)</f>
        <v>90.076000000000008</v>
      </c>
      <c r="M1543" s="41">
        <f t="shared" si="369"/>
        <v>41.911999999999999</v>
      </c>
      <c r="N1543" s="84">
        <f t="shared" si="343"/>
        <v>0.46529597229006614</v>
      </c>
      <c r="O1543" s="41">
        <f t="shared" si="344"/>
        <v>41.911999999999999</v>
      </c>
      <c r="P1543" s="64">
        <f t="shared" si="382"/>
        <v>5.9874285714285715</v>
      </c>
      <c r="Q1543" s="80">
        <f t="shared" si="370"/>
        <v>5.9874285714285715</v>
      </c>
      <c r="R1543" s="80">
        <f t="shared" si="371"/>
        <v>0</v>
      </c>
      <c r="S1543" s="64">
        <f t="shared" si="372"/>
        <v>41.911999999999999</v>
      </c>
      <c r="T1543" s="64">
        <f t="shared" si="345"/>
        <v>0</v>
      </c>
      <c r="U1543" s="64">
        <f t="shared" si="373"/>
        <v>0</v>
      </c>
      <c r="V1543" s="80">
        <f t="shared" si="374"/>
        <v>1</v>
      </c>
      <c r="W1543" s="80">
        <f t="shared" si="375"/>
        <v>0</v>
      </c>
      <c r="X1543" s="80">
        <f t="shared" si="376"/>
        <v>0</v>
      </c>
      <c r="Y1543" s="4">
        <f t="shared" si="346"/>
        <v>13.01</v>
      </c>
      <c r="Z1543" s="4">
        <f t="shared" si="347"/>
        <v>4.0391182862465067</v>
      </c>
      <c r="AA1543" s="64">
        <f t="shared" si="377"/>
        <v>6209.2520000000004</v>
      </c>
      <c r="AB1543" s="81">
        <f t="shared" si="378"/>
        <v>807.8236852</v>
      </c>
      <c r="AC1543">
        <f t="shared" si="379"/>
        <v>0.99999996540000102</v>
      </c>
      <c r="AD1543" s="49">
        <f t="shared" si="348"/>
        <v>3231.2947408</v>
      </c>
      <c r="AE1543" s="3">
        <f t="shared" si="349"/>
        <v>80000</v>
      </c>
      <c r="AF1543" s="3">
        <f t="shared" si="350"/>
        <v>100000</v>
      </c>
      <c r="AG1543" s="2">
        <f t="shared" si="351"/>
        <v>0</v>
      </c>
      <c r="AH1543" s="49">
        <f t="shared" si="352"/>
        <v>0</v>
      </c>
      <c r="AI1543" s="49">
        <f t="shared" si="353"/>
        <v>5075.110384361461</v>
      </c>
      <c r="AJ1543" s="27" cm="1">
        <f t="array" ref="AJ1543">INDEX(Archetypes!Q$8:Q$16,$G1543)</f>
        <v>1022</v>
      </c>
      <c r="AK1543" s="27" cm="1">
        <f t="array" ref="AK1543">INDEX(Archetypes!R$8:R$16,$G1543)</f>
        <v>1039</v>
      </c>
      <c r="AL1543" s="27" cm="1">
        <f t="array" ref="AL1543">INDEX(Archetypes!S$8:S$16,$G1543)</f>
        <v>1139</v>
      </c>
      <c r="AM1543" s="5">
        <f t="shared" si="380"/>
        <v>1039</v>
      </c>
      <c r="AN1543" s="5">
        <f t="shared" si="354"/>
        <v>4156</v>
      </c>
      <c r="AO1543" s="49">
        <f t="shared" si="355"/>
        <v>38586.405125161458</v>
      </c>
      <c r="AP1543" s="61" cm="1">
        <f t="array" ref="AP1543">INDEX(Archetypes!$K$8:$N$16,$G1543,$I$2+1+2*$H$2)</f>
        <v>20099</v>
      </c>
      <c r="AQ1543" s="41" cm="1">
        <f t="array" ref="AQ1543">INDEX(Archetypes!$O$8:$P$16,$G1543,$AB$2)</f>
        <v>50</v>
      </c>
      <c r="AR1543" s="4">
        <f t="shared" si="356"/>
        <v>12.348800000000001</v>
      </c>
      <c r="AS1543" s="5">
        <f t="shared" si="357"/>
        <v>2469.7600000000002</v>
      </c>
      <c r="AT1543" s="8">
        <f t="shared" si="358"/>
        <v>1816</v>
      </c>
      <c r="AU1543">
        <f t="shared" si="359"/>
        <v>1</v>
      </c>
      <c r="AV1543" s="49">
        <f t="shared" si="360"/>
        <v>9879.0400000000009</v>
      </c>
      <c r="AW1543" s="49">
        <f t="shared" si="361"/>
        <v>0</v>
      </c>
      <c r="AX1543" s="61">
        <f t="shared" si="362"/>
        <v>3904.6334257878193</v>
      </c>
      <c r="AY1543" s="27" cm="1">
        <f t="array" ref="AY1543">INDEX(Archetypes!T$8:T$16,$G1543)</f>
        <v>1012</v>
      </c>
      <c r="AZ1543" s="27" cm="1">
        <f t="array" ref="AZ1543">INDEX(Archetypes!U$8:U$16,$G1543)</f>
        <v>1497</v>
      </c>
      <c r="BA1543" s="27" cm="1">
        <f t="array" ref="BA1543">INDEX(Archetypes!V$8:V$16,$G1543)</f>
        <v>1668</v>
      </c>
      <c r="BB1543" s="5">
        <f t="shared" si="381"/>
        <v>1497</v>
      </c>
      <c r="BC1543" s="5">
        <f t="shared" si="363"/>
        <v>5988</v>
      </c>
      <c r="BD1543" s="60">
        <f t="shared" si="364"/>
        <v>39870.67342578782</v>
      </c>
      <c r="BE1543" s="28">
        <f t="shared" si="365"/>
        <v>1284.2683006263615</v>
      </c>
      <c r="BF1543" s="75">
        <f t="shared" si="366"/>
        <v>5.0898480494400005</v>
      </c>
      <c r="BG1543" s="75">
        <f t="shared" si="367"/>
        <v>16.99776</v>
      </c>
      <c r="BH1543" s="11">
        <f t="shared" si="383"/>
        <v>29475.075522037645</v>
      </c>
      <c r="BI1543" s="95">
        <f t="shared" si="384"/>
        <v>6</v>
      </c>
      <c r="BJ1543" t="b">
        <f t="shared" si="385"/>
        <v>0</v>
      </c>
      <c r="BK1543" s="43">
        <v>-6227.9708672652632</v>
      </c>
      <c r="BL1543" s="37">
        <f t="shared" si="368"/>
        <v>7512.2391678916247</v>
      </c>
    </row>
    <row r="1544" spans="1:64" x14ac:dyDescent="0.35">
      <c r="A1544" s="3">
        <v>20000</v>
      </c>
      <c r="D1544" s="6">
        <v>135</v>
      </c>
      <c r="E1544" s="6"/>
      <c r="F1544" s="6">
        <f t="shared" si="341"/>
        <v>225</v>
      </c>
      <c r="G1544" s="7">
        <v>9</v>
      </c>
      <c r="H1544" s="79" cm="1">
        <f t="array" ref="H1544">INDEX(Archetypes!$F$8:$F$16,$G1544)</f>
        <v>312.60000000000002</v>
      </c>
      <c r="I1544" s="7">
        <f t="shared" si="342"/>
        <v>1</v>
      </c>
      <c r="J1544" s="27" cm="1">
        <f t="array" ref="J1544">INDEX(Archetypes!$G$8:$H$16,$G1544,($H$2+1))+$N$2</f>
        <v>27151</v>
      </c>
      <c r="K1544" s="41" cm="1">
        <f t="array" ref="K1544">INDEX(Archetypes!$J$8:$J$16,$G1544)</f>
        <v>3.1960000000000002</v>
      </c>
      <c r="L1544" s="24" cm="1">
        <f t="array" ref="L1544">INDEX(Archetypes!$I$8:$I$16,$G1544)</f>
        <v>98.868750000000006</v>
      </c>
      <c r="M1544" s="41">
        <f t="shared" si="369"/>
        <v>42.24</v>
      </c>
      <c r="N1544" s="84">
        <f t="shared" si="343"/>
        <v>0.42723307415133699</v>
      </c>
      <c r="O1544" s="41">
        <f t="shared" si="344"/>
        <v>42.24</v>
      </c>
      <c r="P1544" s="64">
        <f t="shared" si="382"/>
        <v>6.0342857142857147</v>
      </c>
      <c r="Q1544" s="80">
        <f t="shared" si="370"/>
        <v>6.0342857142857147</v>
      </c>
      <c r="R1544" s="80">
        <f t="shared" si="371"/>
        <v>0</v>
      </c>
      <c r="S1544" s="64">
        <f t="shared" si="372"/>
        <v>42.24</v>
      </c>
      <c r="T1544" s="64">
        <f t="shared" si="345"/>
        <v>0</v>
      </c>
      <c r="U1544" s="64">
        <f t="shared" si="373"/>
        <v>0</v>
      </c>
      <c r="V1544" s="80">
        <f t="shared" si="374"/>
        <v>1</v>
      </c>
      <c r="W1544" s="80">
        <f t="shared" si="375"/>
        <v>0</v>
      </c>
      <c r="X1544" s="80">
        <f t="shared" si="376"/>
        <v>0</v>
      </c>
      <c r="Y1544" s="4">
        <f t="shared" si="346"/>
        <v>13.01</v>
      </c>
      <c r="Z1544" s="4">
        <f t="shared" si="347"/>
        <v>4.0707133917396741</v>
      </c>
      <c r="AA1544" s="64">
        <f t="shared" si="377"/>
        <v>6257.8220000000001</v>
      </c>
      <c r="AB1544" s="81">
        <f t="shared" si="378"/>
        <v>814.14264219999995</v>
      </c>
      <c r="AC1544">
        <f t="shared" si="379"/>
        <v>1.0000000444000019</v>
      </c>
      <c r="AD1544" s="49">
        <f t="shared" si="348"/>
        <v>3256.5705687999998</v>
      </c>
      <c r="AE1544" s="3">
        <f t="shared" si="349"/>
        <v>80000</v>
      </c>
      <c r="AF1544" s="3">
        <f t="shared" si="350"/>
        <v>100000</v>
      </c>
      <c r="AG1544" s="2">
        <f t="shared" si="351"/>
        <v>0</v>
      </c>
      <c r="AH1544" s="49">
        <f t="shared" si="352"/>
        <v>0</v>
      </c>
      <c r="AI1544" s="49">
        <f t="shared" si="353"/>
        <v>5274.6257099141794</v>
      </c>
      <c r="AJ1544" s="27" cm="1">
        <f t="array" ref="AJ1544">INDEX(Archetypes!Q$8:Q$16,$G1544)</f>
        <v>1022</v>
      </c>
      <c r="AK1544" s="27" cm="1">
        <f t="array" ref="AK1544">INDEX(Archetypes!R$8:R$16,$G1544)</f>
        <v>1039</v>
      </c>
      <c r="AL1544" s="27" cm="1">
        <f t="array" ref="AL1544">INDEX(Archetypes!S$8:S$16,$G1544)</f>
        <v>1139</v>
      </c>
      <c r="AM1544" s="5">
        <f t="shared" si="380"/>
        <v>1039</v>
      </c>
      <c r="AN1544" s="5">
        <f t="shared" si="354"/>
        <v>4156</v>
      </c>
      <c r="AO1544" s="49">
        <f t="shared" si="355"/>
        <v>39838.196278714182</v>
      </c>
      <c r="AP1544" s="61" cm="1">
        <f t="array" ref="AP1544">INDEX(Archetypes!$K$8:$N$16,$G1544,$I$2+1+2*$H$2)</f>
        <v>20920</v>
      </c>
      <c r="AQ1544" s="41" cm="1">
        <f t="array" ref="AQ1544">INDEX(Archetypes!$O$8:$P$16,$G1544,$AB$2)</f>
        <v>50</v>
      </c>
      <c r="AR1544" s="4">
        <f t="shared" si="356"/>
        <v>12.348800000000001</v>
      </c>
      <c r="AS1544" s="5">
        <f t="shared" si="357"/>
        <v>2469.7600000000002</v>
      </c>
      <c r="AT1544" s="8">
        <f t="shared" si="358"/>
        <v>1816</v>
      </c>
      <c r="AU1544">
        <f t="shared" si="359"/>
        <v>1</v>
      </c>
      <c r="AV1544" s="49">
        <f t="shared" si="360"/>
        <v>9879.0400000000009</v>
      </c>
      <c r="AW1544" s="49">
        <f t="shared" si="361"/>
        <v>0</v>
      </c>
      <c r="AX1544" s="61">
        <f t="shared" si="362"/>
        <v>4064.1291242092234</v>
      </c>
      <c r="AY1544" s="27" cm="1">
        <f t="array" ref="AY1544">INDEX(Archetypes!T$8:T$16,$G1544)</f>
        <v>1012</v>
      </c>
      <c r="AZ1544" s="27" cm="1">
        <f t="array" ref="AZ1544">INDEX(Archetypes!U$8:U$16,$G1544)</f>
        <v>1497</v>
      </c>
      <c r="BA1544" s="27" cm="1">
        <f t="array" ref="BA1544">INDEX(Archetypes!V$8:V$16,$G1544)</f>
        <v>1668</v>
      </c>
      <c r="BB1544" s="5">
        <f t="shared" si="381"/>
        <v>1497</v>
      </c>
      <c r="BC1544" s="5">
        <f t="shared" si="363"/>
        <v>5988</v>
      </c>
      <c r="BD1544" s="60">
        <f t="shared" si="364"/>
        <v>40851.169124209227</v>
      </c>
      <c r="BE1544" s="28">
        <f t="shared" si="365"/>
        <v>1012.9728454950455</v>
      </c>
      <c r="BF1544" s="75">
        <f t="shared" si="366"/>
        <v>5.1296618498400006</v>
      </c>
      <c r="BG1544" s="75">
        <f t="shared" si="367"/>
        <v>16.99776</v>
      </c>
      <c r="BH1544" s="11">
        <f t="shared" si="383"/>
        <v>29475.075522037645</v>
      </c>
      <c r="BI1544" s="95">
        <f t="shared" si="384"/>
        <v>6</v>
      </c>
      <c r="BJ1544" t="b">
        <f t="shared" si="385"/>
        <v>0</v>
      </c>
      <c r="BK1544" s="43">
        <v>-7170.4004925672343</v>
      </c>
      <c r="BL1544" s="37">
        <f t="shared" si="368"/>
        <v>8183.3733380622798</v>
      </c>
    </row>
    <row r="1545" spans="1:64" x14ac:dyDescent="0.35">
      <c r="A1545" s="3">
        <v>20000</v>
      </c>
      <c r="D1545" s="6">
        <v>150</v>
      </c>
      <c r="E1545" s="6"/>
      <c r="F1545" s="6">
        <f t="shared" si="341"/>
        <v>250</v>
      </c>
      <c r="G1545" s="7">
        <v>7</v>
      </c>
      <c r="H1545" s="79" cm="1">
        <f t="array" ref="H1545">INDEX(Archetypes!$F$8:$F$16,$G1545)</f>
        <v>262.60000000000002</v>
      </c>
      <c r="I1545" s="7">
        <f t="shared" si="342"/>
        <v>1</v>
      </c>
      <c r="J1545" s="27" cm="1">
        <f t="array" ref="J1545">INDEX(Archetypes!$G$8:$H$16,$G1545,($H$2+1))+$N$2</f>
        <v>22881</v>
      </c>
      <c r="K1545" s="41" cm="1">
        <f t="array" ref="K1545">INDEX(Archetypes!$J$8:$J$16,$G1545)</f>
        <v>3.2349999999999999</v>
      </c>
      <c r="L1545" s="24" cm="1">
        <f t="array" ref="L1545">INDEX(Archetypes!$I$8:$I$16,$G1545)</f>
        <v>81.644444444444446</v>
      </c>
      <c r="M1545" s="41">
        <f t="shared" si="369"/>
        <v>46.368000000000002</v>
      </c>
      <c r="N1545" s="84">
        <f t="shared" si="343"/>
        <v>0.56792596624931957</v>
      </c>
      <c r="O1545" s="41">
        <f t="shared" si="344"/>
        <v>46.368000000000002</v>
      </c>
      <c r="P1545" s="64">
        <f t="shared" si="382"/>
        <v>6.6240000000000006</v>
      </c>
      <c r="Q1545" s="80">
        <f t="shared" si="370"/>
        <v>6.6240000000000006</v>
      </c>
      <c r="R1545" s="80">
        <f t="shared" si="371"/>
        <v>0</v>
      </c>
      <c r="S1545" s="64">
        <f t="shared" si="372"/>
        <v>46.368000000000002</v>
      </c>
      <c r="T1545" s="64">
        <f t="shared" si="345"/>
        <v>0</v>
      </c>
      <c r="U1545" s="64">
        <f t="shared" si="373"/>
        <v>0</v>
      </c>
      <c r="V1545" s="80">
        <f t="shared" si="374"/>
        <v>1</v>
      </c>
      <c r="W1545" s="80">
        <f t="shared" si="375"/>
        <v>0</v>
      </c>
      <c r="X1545" s="80">
        <f t="shared" si="376"/>
        <v>0</v>
      </c>
      <c r="Y1545" s="4">
        <f t="shared" si="346"/>
        <v>13.01</v>
      </c>
      <c r="Z1545" s="4">
        <f t="shared" si="347"/>
        <v>4.0216383307573418</v>
      </c>
      <c r="AA1545" s="64">
        <f t="shared" si="377"/>
        <v>6182.38</v>
      </c>
      <c r="AB1545" s="81">
        <f t="shared" si="378"/>
        <v>804.32763799999998</v>
      </c>
      <c r="AC1545">
        <f t="shared" si="379"/>
        <v>1.0000000350000011</v>
      </c>
      <c r="AD1545" s="49">
        <f t="shared" si="348"/>
        <v>3217.3105519999999</v>
      </c>
      <c r="AE1545" s="3">
        <f t="shared" si="349"/>
        <v>80000</v>
      </c>
      <c r="AF1545" s="3">
        <f t="shared" si="350"/>
        <v>100000</v>
      </c>
      <c r="AG1545" s="2">
        <f t="shared" si="351"/>
        <v>0</v>
      </c>
      <c r="AH1545" s="49">
        <f t="shared" si="352"/>
        <v>0</v>
      </c>
      <c r="AI1545" s="49">
        <f t="shared" si="353"/>
        <v>4445.0926620951841</v>
      </c>
      <c r="AJ1545" s="27" cm="1">
        <f t="array" ref="AJ1545">INDEX(Archetypes!Q$8:Q$16,$G1545)</f>
        <v>1022</v>
      </c>
      <c r="AK1545" s="27" cm="1">
        <f t="array" ref="AK1545">INDEX(Archetypes!R$8:R$16,$G1545)</f>
        <v>1039</v>
      </c>
      <c r="AL1545" s="27" cm="1">
        <f t="array" ref="AL1545">INDEX(Archetypes!S$8:S$16,$G1545)</f>
        <v>1139</v>
      </c>
      <c r="AM1545" s="5">
        <f t="shared" si="380"/>
        <v>1039</v>
      </c>
      <c r="AN1545" s="5">
        <f t="shared" si="354"/>
        <v>4156</v>
      </c>
      <c r="AO1545" s="49">
        <f t="shared" si="355"/>
        <v>34699.403214095182</v>
      </c>
      <c r="AP1545" s="61" cm="1">
        <f t="array" ref="AP1545">INDEX(Archetypes!$K$8:$N$16,$G1545,$I$2+1+2*$H$2)</f>
        <v>17505</v>
      </c>
      <c r="AQ1545" s="41" cm="1">
        <f t="array" ref="AQ1545">INDEX(Archetypes!$O$8:$P$16,$G1545,$AB$2)</f>
        <v>50</v>
      </c>
      <c r="AR1545" s="4">
        <f t="shared" si="356"/>
        <v>12.348800000000001</v>
      </c>
      <c r="AS1545" s="5">
        <f t="shared" si="357"/>
        <v>2469.7600000000002</v>
      </c>
      <c r="AT1545" s="8">
        <f t="shared" si="358"/>
        <v>1816</v>
      </c>
      <c r="AU1545">
        <f t="shared" si="359"/>
        <v>1</v>
      </c>
      <c r="AV1545" s="49">
        <f t="shared" si="360"/>
        <v>9879.0400000000009</v>
      </c>
      <c r="AW1545" s="49">
        <f t="shared" si="361"/>
        <v>0</v>
      </c>
      <c r="AX1545" s="61">
        <f t="shared" si="362"/>
        <v>3400.6969559886452</v>
      </c>
      <c r="AY1545" s="27" cm="1">
        <f t="array" ref="AY1545">INDEX(Archetypes!T$8:T$16,$G1545)</f>
        <v>1012</v>
      </c>
      <c r="AZ1545" s="27" cm="1">
        <f t="array" ref="AZ1545">INDEX(Archetypes!U$8:U$16,$G1545)</f>
        <v>1497</v>
      </c>
      <c r="BA1545" s="27" cm="1">
        <f t="array" ref="BA1545">INDEX(Archetypes!V$8:V$16,$G1545)</f>
        <v>1668</v>
      </c>
      <c r="BB1545" s="5">
        <f t="shared" si="381"/>
        <v>1497</v>
      </c>
      <c r="BC1545" s="5">
        <f t="shared" si="363"/>
        <v>5988</v>
      </c>
      <c r="BD1545" s="60">
        <f t="shared" si="364"/>
        <v>36772.736955988643</v>
      </c>
      <c r="BE1545" s="28">
        <f t="shared" si="365"/>
        <v>2073.3337418934607</v>
      </c>
      <c r="BF1545" s="75">
        <f t="shared" si="366"/>
        <v>5.0678205336</v>
      </c>
      <c r="BG1545" s="75">
        <f t="shared" si="367"/>
        <v>16.99776</v>
      </c>
      <c r="BH1545" s="11">
        <f t="shared" si="383"/>
        <v>34699.403214095182</v>
      </c>
      <c r="BI1545" s="95">
        <f t="shared" si="384"/>
        <v>7</v>
      </c>
      <c r="BJ1545" t="b">
        <f t="shared" si="385"/>
        <v>1</v>
      </c>
      <c r="BK1545" s="43">
        <v>-3383.6895146259922</v>
      </c>
      <c r="BL1545" s="37">
        <f t="shared" si="368"/>
        <v>5457.0232565194528</v>
      </c>
    </row>
    <row r="1546" spans="1:64" x14ac:dyDescent="0.35">
      <c r="A1546" s="3">
        <v>20000</v>
      </c>
      <c r="D1546" s="6">
        <v>150</v>
      </c>
      <c r="E1546" s="6"/>
      <c r="F1546" s="6">
        <f t="shared" si="341"/>
        <v>250</v>
      </c>
      <c r="G1546" s="7">
        <v>8</v>
      </c>
      <c r="H1546" s="79" cm="1">
        <f t="array" ref="H1546">INDEX(Archetypes!$F$8:$F$16,$G1546)</f>
        <v>285.8</v>
      </c>
      <c r="I1546" s="7">
        <f t="shared" si="342"/>
        <v>1</v>
      </c>
      <c r="J1546" s="27" cm="1">
        <f t="array" ref="J1546">INDEX(Archetypes!$G$8:$H$16,$G1546,($H$2+1))+$N$2</f>
        <v>26124</v>
      </c>
      <c r="K1546" s="41" cm="1">
        <f t="array" ref="K1546">INDEX(Archetypes!$J$8:$J$16,$G1546)</f>
        <v>3.2210000000000001</v>
      </c>
      <c r="L1546" s="24" cm="1">
        <f t="array" ref="L1546">INDEX(Archetypes!$I$8:$I$16,$G1546)</f>
        <v>90.076000000000008</v>
      </c>
      <c r="M1546" s="41">
        <f t="shared" si="369"/>
        <v>46.569000000000003</v>
      </c>
      <c r="N1546" s="84">
        <f t="shared" si="343"/>
        <v>0.51699675829299696</v>
      </c>
      <c r="O1546" s="41">
        <f t="shared" si="344"/>
        <v>46.569000000000003</v>
      </c>
      <c r="P1546" s="64">
        <f t="shared" si="382"/>
        <v>6.6527142857142865</v>
      </c>
      <c r="Q1546" s="80">
        <f t="shared" si="370"/>
        <v>6.6527142857142865</v>
      </c>
      <c r="R1546" s="80">
        <f t="shared" si="371"/>
        <v>0</v>
      </c>
      <c r="S1546" s="64">
        <f t="shared" si="372"/>
        <v>46.569000000000003</v>
      </c>
      <c r="T1546" s="64">
        <f t="shared" si="345"/>
        <v>0</v>
      </c>
      <c r="U1546" s="64">
        <f t="shared" si="373"/>
        <v>0</v>
      </c>
      <c r="V1546" s="80">
        <f t="shared" si="374"/>
        <v>1</v>
      </c>
      <c r="W1546" s="80">
        <f t="shared" si="375"/>
        <v>0</v>
      </c>
      <c r="X1546" s="80">
        <f t="shared" si="376"/>
        <v>0</v>
      </c>
      <c r="Y1546" s="4">
        <f t="shared" si="346"/>
        <v>13.01</v>
      </c>
      <c r="Z1546" s="4">
        <f t="shared" si="347"/>
        <v>4.0391182862465067</v>
      </c>
      <c r="AA1546" s="64">
        <f t="shared" si="377"/>
        <v>6209.2520000000004</v>
      </c>
      <c r="AB1546" s="81">
        <f t="shared" si="378"/>
        <v>807.8236852</v>
      </c>
      <c r="AC1546">
        <f t="shared" si="379"/>
        <v>0.99999996540000102</v>
      </c>
      <c r="AD1546" s="49">
        <f t="shared" si="348"/>
        <v>3231.2947408</v>
      </c>
      <c r="AE1546" s="3">
        <f t="shared" si="349"/>
        <v>80000</v>
      </c>
      <c r="AF1546" s="3">
        <f t="shared" si="350"/>
        <v>100000</v>
      </c>
      <c r="AG1546" s="2">
        <f t="shared" si="351"/>
        <v>0</v>
      </c>
      <c r="AH1546" s="49">
        <f t="shared" si="352"/>
        <v>0</v>
      </c>
      <c r="AI1546" s="49">
        <f t="shared" si="353"/>
        <v>5075.110384361461</v>
      </c>
      <c r="AJ1546" s="27" cm="1">
        <f t="array" ref="AJ1546">INDEX(Archetypes!Q$8:Q$16,$G1546)</f>
        <v>1022</v>
      </c>
      <c r="AK1546" s="27" cm="1">
        <f t="array" ref="AK1546">INDEX(Archetypes!R$8:R$16,$G1546)</f>
        <v>1039</v>
      </c>
      <c r="AL1546" s="27" cm="1">
        <f t="array" ref="AL1546">INDEX(Archetypes!S$8:S$16,$G1546)</f>
        <v>1139</v>
      </c>
      <c r="AM1546" s="5">
        <f t="shared" si="380"/>
        <v>1039</v>
      </c>
      <c r="AN1546" s="5">
        <f t="shared" si="354"/>
        <v>4156</v>
      </c>
      <c r="AO1546" s="49">
        <f t="shared" si="355"/>
        <v>38586.405125161458</v>
      </c>
      <c r="AP1546" s="61" cm="1">
        <f t="array" ref="AP1546">INDEX(Archetypes!$K$8:$N$16,$G1546,$I$2+1+2*$H$2)</f>
        <v>20099</v>
      </c>
      <c r="AQ1546" s="41" cm="1">
        <f t="array" ref="AQ1546">INDEX(Archetypes!$O$8:$P$16,$G1546,$AB$2)</f>
        <v>50</v>
      </c>
      <c r="AR1546" s="4">
        <f t="shared" si="356"/>
        <v>12.348800000000001</v>
      </c>
      <c r="AS1546" s="5">
        <f t="shared" si="357"/>
        <v>2469.7600000000002</v>
      </c>
      <c r="AT1546" s="8">
        <f t="shared" si="358"/>
        <v>1816</v>
      </c>
      <c r="AU1546">
        <f t="shared" si="359"/>
        <v>1</v>
      </c>
      <c r="AV1546" s="49">
        <f t="shared" si="360"/>
        <v>9879.0400000000009</v>
      </c>
      <c r="AW1546" s="49">
        <f t="shared" si="361"/>
        <v>0</v>
      </c>
      <c r="AX1546" s="61">
        <f t="shared" si="362"/>
        <v>3904.6334257878193</v>
      </c>
      <c r="AY1546" s="27" cm="1">
        <f t="array" ref="AY1546">INDEX(Archetypes!T$8:T$16,$G1546)</f>
        <v>1012</v>
      </c>
      <c r="AZ1546" s="27" cm="1">
        <f t="array" ref="AZ1546">INDEX(Archetypes!U$8:U$16,$G1546)</f>
        <v>1497</v>
      </c>
      <c r="BA1546" s="27" cm="1">
        <f t="array" ref="BA1546">INDEX(Archetypes!V$8:V$16,$G1546)</f>
        <v>1668</v>
      </c>
      <c r="BB1546" s="5">
        <f t="shared" si="381"/>
        <v>1497</v>
      </c>
      <c r="BC1546" s="5">
        <f t="shared" si="363"/>
        <v>5988</v>
      </c>
      <c r="BD1546" s="60">
        <f t="shared" si="364"/>
        <v>39870.67342578782</v>
      </c>
      <c r="BE1546" s="28">
        <f t="shared" si="365"/>
        <v>1284.2683006263615</v>
      </c>
      <c r="BF1546" s="75">
        <f t="shared" si="366"/>
        <v>5.0898480494400005</v>
      </c>
      <c r="BG1546" s="75">
        <f t="shared" si="367"/>
        <v>16.99776</v>
      </c>
      <c r="BH1546" s="11">
        <f t="shared" si="383"/>
        <v>34699.403214095182</v>
      </c>
      <c r="BI1546" s="95">
        <f t="shared" si="384"/>
        <v>7</v>
      </c>
      <c r="BJ1546" t="b">
        <f t="shared" si="385"/>
        <v>0</v>
      </c>
      <c r="BK1546" s="43">
        <v>-6227.9708672652632</v>
      </c>
      <c r="BL1546" s="37">
        <f t="shared" si="368"/>
        <v>7512.2391678916247</v>
      </c>
    </row>
    <row r="1547" spans="1:64" x14ac:dyDescent="0.35">
      <c r="A1547" s="3">
        <v>20000</v>
      </c>
      <c r="D1547" s="6">
        <v>150</v>
      </c>
      <c r="E1547" s="6"/>
      <c r="F1547" s="6">
        <f t="shared" si="341"/>
        <v>250</v>
      </c>
      <c r="G1547" s="7">
        <v>9</v>
      </c>
      <c r="H1547" s="79" cm="1">
        <f t="array" ref="H1547">INDEX(Archetypes!$F$8:$F$16,$G1547)</f>
        <v>312.60000000000002</v>
      </c>
      <c r="I1547" s="7">
        <f t="shared" si="342"/>
        <v>1</v>
      </c>
      <c r="J1547" s="27" cm="1">
        <f t="array" ref="J1547">INDEX(Archetypes!$G$8:$H$16,$G1547,($H$2+1))+$N$2</f>
        <v>27151</v>
      </c>
      <c r="K1547" s="41" cm="1">
        <f t="array" ref="K1547">INDEX(Archetypes!$J$8:$J$16,$G1547)</f>
        <v>3.1960000000000002</v>
      </c>
      <c r="L1547" s="24" cm="1">
        <f t="array" ref="L1547">INDEX(Archetypes!$I$8:$I$16,$G1547)</f>
        <v>98.868750000000006</v>
      </c>
      <c r="M1547" s="41">
        <f t="shared" si="369"/>
        <v>46.933999999999997</v>
      </c>
      <c r="N1547" s="84">
        <f t="shared" si="343"/>
        <v>0.47471015866995381</v>
      </c>
      <c r="O1547" s="41">
        <f t="shared" si="344"/>
        <v>46.933999999999997</v>
      </c>
      <c r="P1547" s="64">
        <f t="shared" si="382"/>
        <v>6.7048571428571426</v>
      </c>
      <c r="Q1547" s="80">
        <f t="shared" si="370"/>
        <v>6.7048571428571426</v>
      </c>
      <c r="R1547" s="80">
        <f t="shared" si="371"/>
        <v>0</v>
      </c>
      <c r="S1547" s="64">
        <f t="shared" si="372"/>
        <v>46.933999999999997</v>
      </c>
      <c r="T1547" s="64">
        <f t="shared" si="345"/>
        <v>0</v>
      </c>
      <c r="U1547" s="64">
        <f t="shared" si="373"/>
        <v>0</v>
      </c>
      <c r="V1547" s="80">
        <f t="shared" si="374"/>
        <v>1</v>
      </c>
      <c r="W1547" s="80">
        <f t="shared" si="375"/>
        <v>0</v>
      </c>
      <c r="X1547" s="80">
        <f t="shared" si="376"/>
        <v>0</v>
      </c>
      <c r="Y1547" s="4">
        <f t="shared" si="346"/>
        <v>13.01</v>
      </c>
      <c r="Z1547" s="4">
        <f t="shared" si="347"/>
        <v>4.0707133917396741</v>
      </c>
      <c r="AA1547" s="64">
        <f t="shared" si="377"/>
        <v>6257.8220000000001</v>
      </c>
      <c r="AB1547" s="81">
        <f t="shared" si="378"/>
        <v>814.14264219999995</v>
      </c>
      <c r="AC1547">
        <f t="shared" si="379"/>
        <v>1.0000000444000019</v>
      </c>
      <c r="AD1547" s="49">
        <f t="shared" si="348"/>
        <v>3256.5705687999998</v>
      </c>
      <c r="AE1547" s="3">
        <f t="shared" si="349"/>
        <v>80000</v>
      </c>
      <c r="AF1547" s="3">
        <f t="shared" si="350"/>
        <v>100000</v>
      </c>
      <c r="AG1547" s="2">
        <f t="shared" si="351"/>
        <v>0</v>
      </c>
      <c r="AH1547" s="49">
        <f t="shared" si="352"/>
        <v>0</v>
      </c>
      <c r="AI1547" s="49">
        <f t="shared" si="353"/>
        <v>5274.6257099141794</v>
      </c>
      <c r="AJ1547" s="27" cm="1">
        <f t="array" ref="AJ1547">INDEX(Archetypes!Q$8:Q$16,$G1547)</f>
        <v>1022</v>
      </c>
      <c r="AK1547" s="27" cm="1">
        <f t="array" ref="AK1547">INDEX(Archetypes!R$8:R$16,$G1547)</f>
        <v>1039</v>
      </c>
      <c r="AL1547" s="27" cm="1">
        <f t="array" ref="AL1547">INDEX(Archetypes!S$8:S$16,$G1547)</f>
        <v>1139</v>
      </c>
      <c r="AM1547" s="5">
        <f t="shared" si="380"/>
        <v>1039</v>
      </c>
      <c r="AN1547" s="5">
        <f t="shared" si="354"/>
        <v>4156</v>
      </c>
      <c r="AO1547" s="49">
        <f t="shared" si="355"/>
        <v>39838.196278714182</v>
      </c>
      <c r="AP1547" s="61" cm="1">
        <f t="array" ref="AP1547">INDEX(Archetypes!$K$8:$N$16,$G1547,$I$2+1+2*$H$2)</f>
        <v>20920</v>
      </c>
      <c r="AQ1547" s="41" cm="1">
        <f t="array" ref="AQ1547">INDEX(Archetypes!$O$8:$P$16,$G1547,$AB$2)</f>
        <v>50</v>
      </c>
      <c r="AR1547" s="4">
        <f t="shared" si="356"/>
        <v>12.348800000000001</v>
      </c>
      <c r="AS1547" s="5">
        <f t="shared" si="357"/>
        <v>2469.7600000000002</v>
      </c>
      <c r="AT1547" s="8">
        <f t="shared" si="358"/>
        <v>1816</v>
      </c>
      <c r="AU1547">
        <f t="shared" si="359"/>
        <v>1</v>
      </c>
      <c r="AV1547" s="49">
        <f t="shared" si="360"/>
        <v>9879.0400000000009</v>
      </c>
      <c r="AW1547" s="49">
        <f t="shared" si="361"/>
        <v>0</v>
      </c>
      <c r="AX1547" s="61">
        <f t="shared" si="362"/>
        <v>4064.1291242092234</v>
      </c>
      <c r="AY1547" s="27" cm="1">
        <f t="array" ref="AY1547">INDEX(Archetypes!T$8:T$16,$G1547)</f>
        <v>1012</v>
      </c>
      <c r="AZ1547" s="27" cm="1">
        <f t="array" ref="AZ1547">INDEX(Archetypes!U$8:U$16,$G1547)</f>
        <v>1497</v>
      </c>
      <c r="BA1547" s="27" cm="1">
        <f t="array" ref="BA1547">INDEX(Archetypes!V$8:V$16,$G1547)</f>
        <v>1668</v>
      </c>
      <c r="BB1547" s="5">
        <f t="shared" si="381"/>
        <v>1497</v>
      </c>
      <c r="BC1547" s="5">
        <f t="shared" si="363"/>
        <v>5988</v>
      </c>
      <c r="BD1547" s="60">
        <f t="shared" si="364"/>
        <v>40851.169124209227</v>
      </c>
      <c r="BE1547" s="28">
        <f t="shared" si="365"/>
        <v>1012.9728454950455</v>
      </c>
      <c r="BF1547" s="75">
        <f t="shared" si="366"/>
        <v>5.1296618498400006</v>
      </c>
      <c r="BG1547" s="75">
        <f t="shared" si="367"/>
        <v>16.99776</v>
      </c>
      <c r="BH1547" s="11">
        <f t="shared" si="383"/>
        <v>34699.403214095182</v>
      </c>
      <c r="BI1547" s="95">
        <f t="shared" si="384"/>
        <v>7</v>
      </c>
      <c r="BJ1547" t="b">
        <f t="shared" si="385"/>
        <v>0</v>
      </c>
      <c r="BK1547" s="43">
        <v>-7170.4004925672343</v>
      </c>
      <c r="BL1547" s="37">
        <f t="shared" si="368"/>
        <v>8183.3733380622798</v>
      </c>
    </row>
    <row r="1548" spans="1:64" x14ac:dyDescent="0.35">
      <c r="A1548" s="3">
        <v>20000</v>
      </c>
      <c r="D1548" s="6">
        <v>165</v>
      </c>
      <c r="E1548" s="6"/>
      <c r="F1548" s="6">
        <f t="shared" si="341"/>
        <v>275</v>
      </c>
      <c r="G1548" s="7">
        <v>8</v>
      </c>
      <c r="H1548" s="79" cm="1">
        <f t="array" ref="H1548">INDEX(Archetypes!$F$8:$F$16,$G1548)</f>
        <v>285.8</v>
      </c>
      <c r="I1548" s="7">
        <f t="shared" si="342"/>
        <v>1</v>
      </c>
      <c r="J1548" s="27" cm="1">
        <f t="array" ref="J1548">INDEX(Archetypes!$G$8:$H$16,$G1548,($H$2+1))+$N$2</f>
        <v>26124</v>
      </c>
      <c r="K1548" s="41" cm="1">
        <f t="array" ref="K1548">INDEX(Archetypes!$J$8:$J$16,$G1548)</f>
        <v>3.2210000000000001</v>
      </c>
      <c r="L1548" s="24" cm="1">
        <f t="array" ref="L1548">INDEX(Archetypes!$I$8:$I$16,$G1548)</f>
        <v>90.076000000000008</v>
      </c>
      <c r="M1548" s="41">
        <f t="shared" si="369"/>
        <v>51.225999999999999</v>
      </c>
      <c r="N1548" s="84">
        <f t="shared" si="343"/>
        <v>0.56869754429592778</v>
      </c>
      <c r="O1548" s="41">
        <f t="shared" si="344"/>
        <v>51.225999999999999</v>
      </c>
      <c r="P1548" s="64">
        <f t="shared" si="382"/>
        <v>7.3179999999999996</v>
      </c>
      <c r="Q1548" s="80">
        <f t="shared" si="370"/>
        <v>7</v>
      </c>
      <c r="R1548" s="80">
        <f t="shared" si="371"/>
        <v>0.31799999999999962</v>
      </c>
      <c r="S1548" s="64">
        <f t="shared" si="372"/>
        <v>49</v>
      </c>
      <c r="T1548" s="64">
        <f t="shared" si="345"/>
        <v>2.2259999999999973</v>
      </c>
      <c r="U1548" s="64">
        <f t="shared" si="373"/>
        <v>0</v>
      </c>
      <c r="V1548" s="80">
        <f t="shared" si="374"/>
        <v>0.95654550423613016</v>
      </c>
      <c r="W1548" s="80">
        <f t="shared" si="375"/>
        <v>4.3454495763869859E-2</v>
      </c>
      <c r="X1548" s="80">
        <f t="shared" si="376"/>
        <v>0</v>
      </c>
      <c r="Y1548" s="4">
        <f t="shared" si="346"/>
        <v>13.803044547690625</v>
      </c>
      <c r="Z1548" s="4">
        <f t="shared" si="347"/>
        <v>4.2853289499194736</v>
      </c>
      <c r="AA1548" s="64">
        <f t="shared" si="377"/>
        <v>6209.2520000000004</v>
      </c>
      <c r="AB1548" s="81">
        <f t="shared" si="378"/>
        <v>857.06581963837118</v>
      </c>
      <c r="AC1548">
        <f t="shared" si="379"/>
        <v>0.99999996540000102</v>
      </c>
      <c r="AD1548" s="49">
        <f t="shared" si="348"/>
        <v>3428.2632785534847</v>
      </c>
      <c r="AE1548" s="3">
        <f t="shared" si="349"/>
        <v>80000</v>
      </c>
      <c r="AF1548" s="3">
        <f t="shared" si="350"/>
        <v>100000</v>
      </c>
      <c r="AG1548" s="2">
        <f t="shared" si="351"/>
        <v>0</v>
      </c>
      <c r="AH1548" s="49">
        <f t="shared" si="352"/>
        <v>0</v>
      </c>
      <c r="AI1548" s="49">
        <f t="shared" si="353"/>
        <v>5075.110384361461</v>
      </c>
      <c r="AJ1548" s="27" cm="1">
        <f t="array" ref="AJ1548">INDEX(Archetypes!Q$8:Q$16,$G1548)</f>
        <v>1022</v>
      </c>
      <c r="AK1548" s="27" cm="1">
        <f t="array" ref="AK1548">INDEX(Archetypes!R$8:R$16,$G1548)</f>
        <v>1039</v>
      </c>
      <c r="AL1548" s="27" cm="1">
        <f t="array" ref="AL1548">INDEX(Archetypes!S$8:S$16,$G1548)</f>
        <v>1139</v>
      </c>
      <c r="AM1548" s="5">
        <f t="shared" si="380"/>
        <v>1039</v>
      </c>
      <c r="AN1548" s="5">
        <f t="shared" si="354"/>
        <v>4156</v>
      </c>
      <c r="AO1548" s="49">
        <f t="shared" si="355"/>
        <v>38783.373662914943</v>
      </c>
      <c r="AP1548" s="61" cm="1">
        <f t="array" ref="AP1548">INDEX(Archetypes!$K$8:$N$16,$G1548,$I$2+1+2*$H$2)</f>
        <v>20099</v>
      </c>
      <c r="AQ1548" s="41" cm="1">
        <f t="array" ref="AQ1548">INDEX(Archetypes!$O$8:$P$16,$G1548,$AB$2)</f>
        <v>50</v>
      </c>
      <c r="AR1548" s="4">
        <f t="shared" si="356"/>
        <v>12.348800000000001</v>
      </c>
      <c r="AS1548" s="5">
        <f t="shared" si="357"/>
        <v>2469.7600000000002</v>
      </c>
      <c r="AT1548" s="8">
        <f t="shared" si="358"/>
        <v>1816</v>
      </c>
      <c r="AU1548">
        <f t="shared" si="359"/>
        <v>1</v>
      </c>
      <c r="AV1548" s="49">
        <f t="shared" si="360"/>
        <v>9879.0400000000009</v>
      </c>
      <c r="AW1548" s="49">
        <f t="shared" si="361"/>
        <v>0</v>
      </c>
      <c r="AX1548" s="61">
        <f t="shared" si="362"/>
        <v>3904.6334257878193</v>
      </c>
      <c r="AY1548" s="27" cm="1">
        <f t="array" ref="AY1548">INDEX(Archetypes!T$8:T$16,$G1548)</f>
        <v>1012</v>
      </c>
      <c r="AZ1548" s="27" cm="1">
        <f t="array" ref="AZ1548">INDEX(Archetypes!U$8:U$16,$G1548)</f>
        <v>1497</v>
      </c>
      <c r="BA1548" s="27" cm="1">
        <f t="array" ref="BA1548">INDEX(Archetypes!V$8:V$16,$G1548)</f>
        <v>1668</v>
      </c>
      <c r="BB1548" s="5">
        <f t="shared" si="381"/>
        <v>1497</v>
      </c>
      <c r="BC1548" s="5">
        <f t="shared" si="363"/>
        <v>5988</v>
      </c>
      <c r="BD1548" s="60">
        <f t="shared" si="364"/>
        <v>39870.67342578782</v>
      </c>
      <c r="BE1548" s="28">
        <f t="shared" si="365"/>
        <v>1087.2997628728772</v>
      </c>
      <c r="BF1548" s="75">
        <f t="shared" si="366"/>
        <v>5.0898480494400005</v>
      </c>
      <c r="BG1548" s="75">
        <f t="shared" si="367"/>
        <v>16.99776</v>
      </c>
      <c r="BH1548" s="11">
        <f t="shared" si="383"/>
        <v>38783.373662914943</v>
      </c>
      <c r="BI1548" s="95">
        <f t="shared" si="384"/>
        <v>8</v>
      </c>
      <c r="BJ1548" t="b">
        <f t="shared" si="385"/>
        <v>1</v>
      </c>
      <c r="BK1548" s="43">
        <v>-6621.9079427722463</v>
      </c>
      <c r="BL1548" s="37">
        <f t="shared" si="368"/>
        <v>7709.2077056451235</v>
      </c>
    </row>
    <row r="1549" spans="1:64" x14ac:dyDescent="0.35">
      <c r="A1549" s="3">
        <v>20000</v>
      </c>
      <c r="D1549" s="6">
        <v>165</v>
      </c>
      <c r="E1549" s="6"/>
      <c r="F1549" s="6">
        <f t="shared" si="341"/>
        <v>275</v>
      </c>
      <c r="G1549" s="7">
        <v>9</v>
      </c>
      <c r="H1549" s="79" cm="1">
        <f t="array" ref="H1549">INDEX(Archetypes!$F$8:$F$16,$G1549)</f>
        <v>312.60000000000002</v>
      </c>
      <c r="I1549" s="7">
        <f t="shared" si="342"/>
        <v>1</v>
      </c>
      <c r="J1549" s="27" cm="1">
        <f t="array" ref="J1549">INDEX(Archetypes!$G$8:$H$16,$G1549,($H$2+1))+$N$2</f>
        <v>27151</v>
      </c>
      <c r="K1549" s="41" cm="1">
        <f t="array" ref="K1549">INDEX(Archetypes!$J$8:$J$16,$G1549)</f>
        <v>3.1960000000000002</v>
      </c>
      <c r="L1549" s="24" cm="1">
        <f t="array" ref="L1549">INDEX(Archetypes!$I$8:$I$16,$G1549)</f>
        <v>98.868750000000006</v>
      </c>
      <c r="M1549" s="41">
        <f t="shared" si="369"/>
        <v>51.627000000000002</v>
      </c>
      <c r="N1549" s="84">
        <f t="shared" si="343"/>
        <v>0.52217712876920164</v>
      </c>
      <c r="O1549" s="41">
        <f t="shared" si="344"/>
        <v>51.627000000000002</v>
      </c>
      <c r="P1549" s="64">
        <f t="shared" si="382"/>
        <v>7.3752857142857149</v>
      </c>
      <c r="Q1549" s="80">
        <f t="shared" si="370"/>
        <v>7</v>
      </c>
      <c r="R1549" s="80">
        <f t="shared" si="371"/>
        <v>0.37528571428571489</v>
      </c>
      <c r="S1549" s="64">
        <f t="shared" si="372"/>
        <v>49</v>
      </c>
      <c r="T1549" s="64">
        <f t="shared" si="345"/>
        <v>2.6270000000000042</v>
      </c>
      <c r="U1549" s="64">
        <f t="shared" si="373"/>
        <v>0</v>
      </c>
      <c r="V1549" s="80">
        <f t="shared" si="374"/>
        <v>0.94911577275456638</v>
      </c>
      <c r="W1549" s="80">
        <f t="shared" si="375"/>
        <v>5.0884227245433671E-2</v>
      </c>
      <c r="X1549" s="80">
        <f t="shared" si="376"/>
        <v>0</v>
      </c>
      <c r="Y1549" s="4">
        <f t="shared" si="346"/>
        <v>13.938637147229166</v>
      </c>
      <c r="Z1549" s="4">
        <f t="shared" si="347"/>
        <v>4.3612757031380367</v>
      </c>
      <c r="AA1549" s="64">
        <f t="shared" si="377"/>
        <v>6257.8220000000001</v>
      </c>
      <c r="AB1549" s="81">
        <f t="shared" si="378"/>
        <v>872.2551018994792</v>
      </c>
      <c r="AC1549">
        <f t="shared" si="379"/>
        <v>1.0000000444000019</v>
      </c>
      <c r="AD1549" s="49">
        <f t="shared" si="348"/>
        <v>3489.0204075979168</v>
      </c>
      <c r="AE1549" s="3">
        <f t="shared" si="349"/>
        <v>80000</v>
      </c>
      <c r="AF1549" s="3">
        <f t="shared" si="350"/>
        <v>100000</v>
      </c>
      <c r="AG1549" s="2">
        <f t="shared" si="351"/>
        <v>0</v>
      </c>
      <c r="AH1549" s="49">
        <f t="shared" si="352"/>
        <v>0</v>
      </c>
      <c r="AI1549" s="49">
        <f t="shared" si="353"/>
        <v>5274.6257099141794</v>
      </c>
      <c r="AJ1549" s="27" cm="1">
        <f t="array" ref="AJ1549">INDEX(Archetypes!Q$8:Q$16,$G1549)</f>
        <v>1022</v>
      </c>
      <c r="AK1549" s="27" cm="1">
        <f t="array" ref="AK1549">INDEX(Archetypes!R$8:R$16,$G1549)</f>
        <v>1039</v>
      </c>
      <c r="AL1549" s="27" cm="1">
        <f t="array" ref="AL1549">INDEX(Archetypes!S$8:S$16,$G1549)</f>
        <v>1139</v>
      </c>
      <c r="AM1549" s="5">
        <f t="shared" si="380"/>
        <v>1039</v>
      </c>
      <c r="AN1549" s="5">
        <f t="shared" si="354"/>
        <v>4156</v>
      </c>
      <c r="AO1549" s="49">
        <f t="shared" si="355"/>
        <v>40070.646117512093</v>
      </c>
      <c r="AP1549" s="61" cm="1">
        <f t="array" ref="AP1549">INDEX(Archetypes!$K$8:$N$16,$G1549,$I$2+1+2*$H$2)</f>
        <v>20920</v>
      </c>
      <c r="AQ1549" s="41" cm="1">
        <f t="array" ref="AQ1549">INDEX(Archetypes!$O$8:$P$16,$G1549,$AB$2)</f>
        <v>50</v>
      </c>
      <c r="AR1549" s="4">
        <f t="shared" si="356"/>
        <v>12.348800000000001</v>
      </c>
      <c r="AS1549" s="5">
        <f t="shared" si="357"/>
        <v>2469.7600000000002</v>
      </c>
      <c r="AT1549" s="8">
        <f t="shared" si="358"/>
        <v>1816</v>
      </c>
      <c r="AU1549">
        <f t="shared" si="359"/>
        <v>1</v>
      </c>
      <c r="AV1549" s="49">
        <f t="shared" si="360"/>
        <v>9879.0400000000009</v>
      </c>
      <c r="AW1549" s="49">
        <f t="shared" si="361"/>
        <v>0</v>
      </c>
      <c r="AX1549" s="61">
        <f t="shared" si="362"/>
        <v>4064.1291242092234</v>
      </c>
      <c r="AY1549" s="27" cm="1">
        <f t="array" ref="AY1549">INDEX(Archetypes!T$8:T$16,$G1549)</f>
        <v>1012</v>
      </c>
      <c r="AZ1549" s="27" cm="1">
        <f t="array" ref="AZ1549">INDEX(Archetypes!U$8:U$16,$G1549)</f>
        <v>1497</v>
      </c>
      <c r="BA1549" s="27" cm="1">
        <f t="array" ref="BA1549">INDEX(Archetypes!V$8:V$16,$G1549)</f>
        <v>1668</v>
      </c>
      <c r="BB1549" s="5">
        <f t="shared" si="381"/>
        <v>1497</v>
      </c>
      <c r="BC1549" s="5">
        <f t="shared" si="363"/>
        <v>5988</v>
      </c>
      <c r="BD1549" s="60">
        <f t="shared" si="364"/>
        <v>40851.169124209227</v>
      </c>
      <c r="BE1549" s="28">
        <f t="shared" si="365"/>
        <v>780.52300669713441</v>
      </c>
      <c r="BF1549" s="75">
        <f t="shared" si="366"/>
        <v>5.1296618498400006</v>
      </c>
      <c r="BG1549" s="75">
        <f t="shared" si="367"/>
        <v>16.99776</v>
      </c>
      <c r="BH1549" s="11">
        <f t="shared" si="383"/>
        <v>38783.373662914943</v>
      </c>
      <c r="BI1549" s="95">
        <f t="shared" si="384"/>
        <v>8</v>
      </c>
      <c r="BJ1549" t="b">
        <f t="shared" si="385"/>
        <v>0</v>
      </c>
      <c r="BK1549" s="43">
        <v>-7635.300170163071</v>
      </c>
      <c r="BL1549" s="37">
        <f t="shared" si="368"/>
        <v>8415.8231768602054</v>
      </c>
    </row>
    <row r="1550" spans="1:64" x14ac:dyDescent="0.35">
      <c r="A1550" s="3">
        <v>20000</v>
      </c>
      <c r="D1550" s="6">
        <v>180</v>
      </c>
      <c r="E1550" s="6"/>
      <c r="F1550" s="6">
        <f t="shared" si="341"/>
        <v>300</v>
      </c>
      <c r="G1550" s="7">
        <v>9</v>
      </c>
      <c r="H1550" s="79" cm="1">
        <f t="array" ref="H1550">INDEX(Archetypes!$F$8:$F$16,$G1550)</f>
        <v>312.60000000000002</v>
      </c>
      <c r="I1550" s="7">
        <f t="shared" si="342"/>
        <v>1</v>
      </c>
      <c r="J1550" s="27" cm="1">
        <f t="array" ref="J1550">INDEX(Archetypes!$G$8:$H$16,$G1550,($H$2+1))+$N$2</f>
        <v>27151</v>
      </c>
      <c r="K1550" s="41" cm="1">
        <f t="array" ref="K1550">INDEX(Archetypes!$J$8:$J$16,$G1550)</f>
        <v>3.1960000000000002</v>
      </c>
      <c r="L1550" s="24" cm="1">
        <f t="array" ref="L1550">INDEX(Archetypes!$I$8:$I$16,$G1550)</f>
        <v>98.868750000000006</v>
      </c>
      <c r="M1550" s="41">
        <f t="shared" si="369"/>
        <v>56.32</v>
      </c>
      <c r="N1550" s="84">
        <f t="shared" si="343"/>
        <v>0.56964409886844936</v>
      </c>
      <c r="O1550" s="41">
        <f t="shared" si="344"/>
        <v>56.32</v>
      </c>
      <c r="P1550" s="64">
        <f t="shared" si="382"/>
        <v>8.0457142857142863</v>
      </c>
      <c r="Q1550" s="80">
        <f t="shared" si="370"/>
        <v>7</v>
      </c>
      <c r="R1550" s="80">
        <f t="shared" si="371"/>
        <v>1.0457142857142863</v>
      </c>
      <c r="S1550" s="64">
        <f t="shared" si="372"/>
        <v>49</v>
      </c>
      <c r="T1550" s="64">
        <f t="shared" si="345"/>
        <v>7.3200000000000038</v>
      </c>
      <c r="U1550" s="64">
        <f t="shared" si="373"/>
        <v>0</v>
      </c>
      <c r="V1550" s="80">
        <f t="shared" si="374"/>
        <v>0.87002840909090906</v>
      </c>
      <c r="W1550" s="80">
        <f t="shared" si="375"/>
        <v>0.12997159090909097</v>
      </c>
      <c r="X1550" s="80">
        <f t="shared" si="376"/>
        <v>0</v>
      </c>
      <c r="Y1550" s="4">
        <f t="shared" si="346"/>
        <v>15.381981534090912</v>
      </c>
      <c r="Z1550" s="4">
        <f t="shared" si="347"/>
        <v>4.8128853360735011</v>
      </c>
      <c r="AA1550" s="64">
        <f t="shared" si="377"/>
        <v>6257.8220000000001</v>
      </c>
      <c r="AB1550" s="81">
        <f t="shared" si="378"/>
        <v>962.57702447627855</v>
      </c>
      <c r="AC1550">
        <f t="shared" si="379"/>
        <v>1.0000000444000019</v>
      </c>
      <c r="AD1550" s="49">
        <f t="shared" si="348"/>
        <v>3850.3080979051142</v>
      </c>
      <c r="AE1550" s="3">
        <f t="shared" si="349"/>
        <v>80000</v>
      </c>
      <c r="AF1550" s="3">
        <f t="shared" si="350"/>
        <v>100000</v>
      </c>
      <c r="AG1550" s="2">
        <f t="shared" si="351"/>
        <v>0</v>
      </c>
      <c r="AH1550" s="49">
        <f t="shared" si="352"/>
        <v>0</v>
      </c>
      <c r="AI1550" s="49">
        <f t="shared" si="353"/>
        <v>5274.6257099141794</v>
      </c>
      <c r="AJ1550" s="27" cm="1">
        <f t="array" ref="AJ1550">INDEX(Archetypes!Q$8:Q$16,$G1550)</f>
        <v>1022</v>
      </c>
      <c r="AK1550" s="27" cm="1">
        <f t="array" ref="AK1550">INDEX(Archetypes!R$8:R$16,$G1550)</f>
        <v>1039</v>
      </c>
      <c r="AL1550" s="27" cm="1">
        <f t="array" ref="AL1550">INDEX(Archetypes!S$8:S$16,$G1550)</f>
        <v>1139</v>
      </c>
      <c r="AM1550" s="5">
        <f t="shared" si="380"/>
        <v>1039</v>
      </c>
      <c r="AN1550" s="5">
        <f t="shared" si="354"/>
        <v>4156</v>
      </c>
      <c r="AO1550" s="49">
        <f t="shared" si="355"/>
        <v>40431.933807819296</v>
      </c>
      <c r="AP1550" s="61" cm="1">
        <f t="array" ref="AP1550">INDEX(Archetypes!$K$8:$N$16,$G1550,$I$2+1+2*$H$2)</f>
        <v>20920</v>
      </c>
      <c r="AQ1550" s="41" cm="1">
        <f t="array" ref="AQ1550">INDEX(Archetypes!$O$8:$P$16,$G1550,$AB$2)</f>
        <v>50</v>
      </c>
      <c r="AR1550" s="4">
        <f t="shared" si="356"/>
        <v>12.348800000000001</v>
      </c>
      <c r="AS1550" s="5">
        <f t="shared" si="357"/>
        <v>2469.7600000000002</v>
      </c>
      <c r="AT1550" s="8">
        <f t="shared" si="358"/>
        <v>1816</v>
      </c>
      <c r="AU1550">
        <f t="shared" si="359"/>
        <v>1</v>
      </c>
      <c r="AV1550" s="49">
        <f t="shared" si="360"/>
        <v>9879.0400000000009</v>
      </c>
      <c r="AW1550" s="49">
        <f t="shared" si="361"/>
        <v>0</v>
      </c>
      <c r="AX1550" s="61">
        <f t="shared" si="362"/>
        <v>4064.1291242092234</v>
      </c>
      <c r="AY1550" s="27" cm="1">
        <f t="array" ref="AY1550">INDEX(Archetypes!T$8:T$16,$G1550)</f>
        <v>1012</v>
      </c>
      <c r="AZ1550" s="27" cm="1">
        <f t="array" ref="AZ1550">INDEX(Archetypes!U$8:U$16,$G1550)</f>
        <v>1497</v>
      </c>
      <c r="BA1550" s="27" cm="1">
        <f t="array" ref="BA1550">INDEX(Archetypes!V$8:V$16,$G1550)</f>
        <v>1668</v>
      </c>
      <c r="BB1550" s="5">
        <f t="shared" si="381"/>
        <v>1497</v>
      </c>
      <c r="BC1550" s="5">
        <f t="shared" si="363"/>
        <v>5988</v>
      </c>
      <c r="BD1550" s="60">
        <f t="shared" si="364"/>
        <v>40851.169124209227</v>
      </c>
      <c r="BE1550" s="28">
        <f t="shared" si="365"/>
        <v>419.23531638993154</v>
      </c>
      <c r="BF1550" s="75">
        <f t="shared" si="366"/>
        <v>5.1296618498400006</v>
      </c>
      <c r="BG1550" s="75">
        <f t="shared" si="367"/>
        <v>16.99776</v>
      </c>
      <c r="BH1550" s="11">
        <f t="shared" si="383"/>
        <v>40431.933807819296</v>
      </c>
      <c r="BI1550" s="95">
        <f t="shared" si="384"/>
        <v>9</v>
      </c>
      <c r="BJ1550" t="b">
        <f t="shared" si="385"/>
        <v>1</v>
      </c>
      <c r="BK1550" s="43">
        <v>-8357.8755507774622</v>
      </c>
      <c r="BL1550" s="37">
        <f t="shared" si="368"/>
        <v>8777.1108671673937</v>
      </c>
    </row>
    <row r="1551" spans="1:64" x14ac:dyDescent="0.35">
      <c r="A1551" s="3">
        <v>22500</v>
      </c>
      <c r="D1551" s="6">
        <v>61.6</v>
      </c>
      <c r="E1551" s="6"/>
      <c r="F1551" s="6">
        <f t="shared" si="341"/>
        <v>102.7</v>
      </c>
      <c r="G1551" s="7">
        <v>1</v>
      </c>
      <c r="H1551" s="79" cm="1">
        <f t="array" ref="H1551">INDEX(Archetypes!$F$8:$F$16,$G1551)</f>
        <v>113.9</v>
      </c>
      <c r="I1551" s="7">
        <f t="shared" si="342"/>
        <v>1</v>
      </c>
      <c r="J1551" s="27" cm="1">
        <f t="array" ref="J1551">INDEX(Archetypes!$G$8:$H$16,$G1551,($H$2+1))+$N$2</f>
        <v>13901</v>
      </c>
      <c r="K1551" s="41" cm="1">
        <f t="array" ref="K1551">INDEX(Archetypes!$J$8:$J$16,$G1551)</f>
        <v>2.782</v>
      </c>
      <c r="L1551" s="24" cm="1">
        <f t="array" ref="L1551">INDEX(Archetypes!$I$8:$I$16,$G1551)</f>
        <v>42.247058823529407</v>
      </c>
      <c r="M1551" s="41">
        <f t="shared" si="369"/>
        <v>22.141999999999999</v>
      </c>
      <c r="N1551" s="84">
        <f t="shared" si="343"/>
        <v>0.5241074909495963</v>
      </c>
      <c r="O1551" s="41">
        <f t="shared" si="344"/>
        <v>22.141999999999999</v>
      </c>
      <c r="P1551" s="64">
        <f t="shared" si="382"/>
        <v>3.1631428571428573</v>
      </c>
      <c r="Q1551" s="80">
        <f t="shared" si="370"/>
        <v>3.1631428571428573</v>
      </c>
      <c r="R1551" s="80">
        <f t="shared" si="371"/>
        <v>0</v>
      </c>
      <c r="S1551" s="64">
        <f t="shared" si="372"/>
        <v>22.141999999999999</v>
      </c>
      <c r="T1551" s="64">
        <f t="shared" si="345"/>
        <v>0</v>
      </c>
      <c r="U1551" s="64">
        <f t="shared" si="373"/>
        <v>0</v>
      </c>
      <c r="V1551" s="80">
        <f t="shared" si="374"/>
        <v>1</v>
      </c>
      <c r="W1551" s="80">
        <f t="shared" si="375"/>
        <v>0</v>
      </c>
      <c r="X1551" s="80">
        <f t="shared" si="376"/>
        <v>0</v>
      </c>
      <c r="Y1551" s="4">
        <f t="shared" si="346"/>
        <v>13.01</v>
      </c>
      <c r="Z1551" s="4">
        <f t="shared" si="347"/>
        <v>4.6764917325664985</v>
      </c>
      <c r="AA1551" s="64">
        <f t="shared" si="377"/>
        <v>8087.7070000000003</v>
      </c>
      <c r="AB1551" s="81">
        <f t="shared" si="378"/>
        <v>1052.2106807</v>
      </c>
      <c r="AC1551">
        <f t="shared" si="379"/>
        <v>0.99999996115555689</v>
      </c>
      <c r="AD1551" s="49">
        <f t="shared" si="348"/>
        <v>4208.8427228</v>
      </c>
      <c r="AE1551" s="3">
        <f t="shared" si="349"/>
        <v>90000</v>
      </c>
      <c r="AF1551" s="3">
        <f t="shared" si="350"/>
        <v>100000</v>
      </c>
      <c r="AG1551" s="2">
        <f t="shared" si="351"/>
        <v>0</v>
      </c>
      <c r="AH1551" s="49">
        <f t="shared" si="352"/>
        <v>0</v>
      </c>
      <c r="AI1551" s="49">
        <f t="shared" si="353"/>
        <v>2700.5477512252587</v>
      </c>
      <c r="AJ1551" s="27" cm="1">
        <f t="array" ref="AJ1551">INDEX(Archetypes!Q$8:Q$16,$G1551)</f>
        <v>1022</v>
      </c>
      <c r="AK1551" s="27" cm="1">
        <f t="array" ref="AK1551">INDEX(Archetypes!R$8:R$16,$G1551)</f>
        <v>1039</v>
      </c>
      <c r="AL1551" s="27" cm="1">
        <f t="array" ref="AL1551">INDEX(Archetypes!S$8:S$16,$G1551)</f>
        <v>1139</v>
      </c>
      <c r="AM1551" s="5">
        <f t="shared" si="380"/>
        <v>1039</v>
      </c>
      <c r="AN1551" s="5">
        <f t="shared" si="354"/>
        <v>4156</v>
      </c>
      <c r="AO1551" s="49">
        <f t="shared" si="355"/>
        <v>24966.390474025258</v>
      </c>
      <c r="AP1551" s="61" cm="1">
        <f t="array" ref="AP1551">INDEX(Archetypes!$K$8:$N$16,$G1551,$I$2+1+2*$H$2)</f>
        <v>10321</v>
      </c>
      <c r="AQ1551" s="41" cm="1">
        <f t="array" ref="AQ1551">INDEX(Archetypes!$O$8:$P$16,$G1551,$AB$2)</f>
        <v>50</v>
      </c>
      <c r="AR1551" s="4">
        <f t="shared" si="356"/>
        <v>12.348800000000001</v>
      </c>
      <c r="AS1551" s="5">
        <f t="shared" si="357"/>
        <v>2778.48</v>
      </c>
      <c r="AT1551" s="8">
        <f t="shared" si="358"/>
        <v>2043</v>
      </c>
      <c r="AU1551">
        <f t="shared" si="359"/>
        <v>1</v>
      </c>
      <c r="AV1551" s="49">
        <f t="shared" si="360"/>
        <v>11113.92</v>
      </c>
      <c r="AW1551" s="49">
        <f t="shared" si="361"/>
        <v>0</v>
      </c>
      <c r="AX1551" s="61">
        <f t="shared" si="362"/>
        <v>2005.0610272927054</v>
      </c>
      <c r="AY1551" s="27" cm="1">
        <f t="array" ref="AY1551">INDEX(Archetypes!T$8:T$16,$G1551)</f>
        <v>1012</v>
      </c>
      <c r="AZ1551" s="27" cm="1">
        <f t="array" ref="AZ1551">INDEX(Archetypes!U$8:U$16,$G1551)</f>
        <v>1497</v>
      </c>
      <c r="BA1551" s="27" cm="1">
        <f t="array" ref="BA1551">INDEX(Archetypes!V$8:V$16,$G1551)</f>
        <v>1668</v>
      </c>
      <c r="BB1551" s="5">
        <f t="shared" si="381"/>
        <v>1497</v>
      </c>
      <c r="BC1551" s="5">
        <f t="shared" si="363"/>
        <v>5988</v>
      </c>
      <c r="BD1551" s="60">
        <f t="shared" si="364"/>
        <v>29427.981027292702</v>
      </c>
      <c r="BE1551" s="28">
        <f t="shared" si="365"/>
        <v>4461.5905532674442</v>
      </c>
      <c r="BF1551" s="75">
        <f t="shared" si="366"/>
        <v>6.6296551820399996</v>
      </c>
      <c r="BG1551" s="75">
        <f t="shared" si="367"/>
        <v>19.122479999999999</v>
      </c>
      <c r="BH1551" s="11">
        <f t="shared" si="383"/>
        <v>20807.598270448936</v>
      </c>
      <c r="BI1551" s="95">
        <f t="shared" si="384"/>
        <v>3</v>
      </c>
      <c r="BJ1551" t="b">
        <f t="shared" si="385"/>
        <v>0</v>
      </c>
      <c r="BK1551" s="43">
        <v>4903.1823806553293</v>
      </c>
      <c r="BL1551" s="37">
        <f t="shared" si="368"/>
        <v>-441.59182738788513</v>
      </c>
    </row>
    <row r="1552" spans="1:64" x14ac:dyDescent="0.35">
      <c r="A1552" s="3">
        <v>22500</v>
      </c>
      <c r="D1552" s="6">
        <v>61.6</v>
      </c>
      <c r="E1552" s="6"/>
      <c r="F1552" s="6">
        <f t="shared" si="341"/>
        <v>102.7</v>
      </c>
      <c r="G1552" s="7">
        <v>2</v>
      </c>
      <c r="H1552" s="79" cm="1">
        <f t="array" ref="H1552">INDEX(Archetypes!$F$8:$F$16,$G1552)</f>
        <v>137.5</v>
      </c>
      <c r="I1552" s="7">
        <f t="shared" si="342"/>
        <v>1</v>
      </c>
      <c r="J1552" s="27" cm="1">
        <f t="array" ref="J1552">INDEX(Archetypes!$G$8:$H$16,$G1552,($H$2+1))+$N$2</f>
        <v>11219</v>
      </c>
      <c r="K1552" s="41" cm="1">
        <f t="array" ref="K1552">INDEX(Archetypes!$J$8:$J$16,$G1552)</f>
        <v>3.3919999999999999</v>
      </c>
      <c r="L1552" s="24" cm="1">
        <f t="array" ref="L1552">INDEX(Archetypes!$I$8:$I$16,$G1552)</f>
        <v>41.125</v>
      </c>
      <c r="M1552" s="41">
        <f t="shared" si="369"/>
        <v>18.16</v>
      </c>
      <c r="N1552" s="84">
        <f t="shared" si="343"/>
        <v>0.44158054711246203</v>
      </c>
      <c r="O1552" s="41">
        <f t="shared" si="344"/>
        <v>18.16</v>
      </c>
      <c r="P1552" s="64">
        <f t="shared" si="382"/>
        <v>2.5942857142857143</v>
      </c>
      <c r="Q1552" s="80">
        <f t="shared" si="370"/>
        <v>2.5942857142857143</v>
      </c>
      <c r="R1552" s="80">
        <f t="shared" si="371"/>
        <v>0</v>
      </c>
      <c r="S1552" s="64">
        <f t="shared" si="372"/>
        <v>18.16</v>
      </c>
      <c r="T1552" s="64">
        <f t="shared" si="345"/>
        <v>0</v>
      </c>
      <c r="U1552" s="64">
        <f t="shared" si="373"/>
        <v>0</v>
      </c>
      <c r="V1552" s="80">
        <f t="shared" si="374"/>
        <v>1</v>
      </c>
      <c r="W1552" s="80">
        <f t="shared" si="375"/>
        <v>0</v>
      </c>
      <c r="X1552" s="80">
        <f t="shared" si="376"/>
        <v>0</v>
      </c>
      <c r="Y1552" s="4">
        <f t="shared" si="346"/>
        <v>13.01</v>
      </c>
      <c r="Z1552" s="4">
        <f t="shared" si="347"/>
        <v>3.8354952830188678</v>
      </c>
      <c r="AA1552" s="64">
        <f t="shared" si="377"/>
        <v>6633.2550000000001</v>
      </c>
      <c r="AB1552" s="81">
        <f t="shared" si="378"/>
        <v>862.98647549999998</v>
      </c>
      <c r="AC1552">
        <f t="shared" si="379"/>
        <v>0.99999995733333513</v>
      </c>
      <c r="AD1552" s="49">
        <f t="shared" si="348"/>
        <v>3451.9459019999999</v>
      </c>
      <c r="AE1552" s="3">
        <f t="shared" si="349"/>
        <v>90000</v>
      </c>
      <c r="AF1552" s="3">
        <f t="shared" si="350"/>
        <v>100000</v>
      </c>
      <c r="AG1552" s="2">
        <f t="shared" si="351"/>
        <v>0</v>
      </c>
      <c r="AH1552" s="49">
        <f t="shared" si="352"/>
        <v>0</v>
      </c>
      <c r="AI1552" s="49">
        <f t="shared" si="353"/>
        <v>2179.5155183796978</v>
      </c>
      <c r="AJ1552" s="27" cm="1">
        <f t="array" ref="AJ1552">INDEX(Archetypes!Q$8:Q$16,$G1552)</f>
        <v>1022</v>
      </c>
      <c r="AK1552" s="27" cm="1">
        <f t="array" ref="AK1552">INDEX(Archetypes!R$8:R$16,$G1552)</f>
        <v>1039</v>
      </c>
      <c r="AL1552" s="27" cm="1">
        <f t="array" ref="AL1552">INDEX(Archetypes!S$8:S$16,$G1552)</f>
        <v>1139</v>
      </c>
      <c r="AM1552" s="5">
        <f t="shared" si="380"/>
        <v>1039</v>
      </c>
      <c r="AN1552" s="5">
        <f t="shared" si="354"/>
        <v>4156</v>
      </c>
      <c r="AO1552" s="49">
        <f t="shared" si="355"/>
        <v>21006.461420379695</v>
      </c>
      <c r="AP1552" s="61" cm="1">
        <f t="array" ref="AP1552">INDEX(Archetypes!$K$8:$N$16,$G1552,$I$2+1+2*$H$2)</f>
        <v>8176</v>
      </c>
      <c r="AQ1552" s="41" cm="1">
        <f t="array" ref="AQ1552">INDEX(Archetypes!$O$8:$P$16,$G1552,$AB$2)</f>
        <v>50</v>
      </c>
      <c r="AR1552" s="4">
        <f t="shared" si="356"/>
        <v>12.348800000000001</v>
      </c>
      <c r="AS1552" s="5">
        <f t="shared" si="357"/>
        <v>2778.48</v>
      </c>
      <c r="AT1552" s="8">
        <f t="shared" si="358"/>
        <v>2043</v>
      </c>
      <c r="AU1552">
        <f t="shared" si="359"/>
        <v>1</v>
      </c>
      <c r="AV1552" s="49">
        <f t="shared" si="360"/>
        <v>11113.92</v>
      </c>
      <c r="AW1552" s="49">
        <f t="shared" si="361"/>
        <v>0</v>
      </c>
      <c r="AX1552" s="61">
        <f t="shared" si="362"/>
        <v>1588.3518030370274</v>
      </c>
      <c r="AY1552" s="27" cm="1">
        <f t="array" ref="AY1552">INDEX(Archetypes!T$8:T$16,$G1552)</f>
        <v>1012</v>
      </c>
      <c r="AZ1552" s="27" cm="1">
        <f t="array" ref="AZ1552">INDEX(Archetypes!U$8:U$16,$G1552)</f>
        <v>1497</v>
      </c>
      <c r="BA1552" s="27" cm="1">
        <f t="array" ref="BA1552">INDEX(Archetypes!V$8:V$16,$G1552)</f>
        <v>1668</v>
      </c>
      <c r="BB1552" s="5">
        <f t="shared" si="381"/>
        <v>1497</v>
      </c>
      <c r="BC1552" s="5">
        <f t="shared" si="363"/>
        <v>5988</v>
      </c>
      <c r="BD1552" s="60">
        <f t="shared" si="364"/>
        <v>26866.271803037027</v>
      </c>
      <c r="BE1552" s="28">
        <f t="shared" si="365"/>
        <v>5859.8103826573315</v>
      </c>
      <c r="BF1552" s="75">
        <f t="shared" si="366"/>
        <v>5.4374117886000004</v>
      </c>
      <c r="BG1552" s="75">
        <f t="shared" si="367"/>
        <v>19.122479999999999</v>
      </c>
      <c r="BH1552" s="11">
        <f t="shared" si="383"/>
        <v>20807.598270448936</v>
      </c>
      <c r="BI1552" s="95">
        <f t="shared" si="384"/>
        <v>3</v>
      </c>
      <c r="BJ1552" t="b">
        <f t="shared" si="385"/>
        <v>0</v>
      </c>
      <c r="BK1552" s="43">
        <v>8745.6926189779188</v>
      </c>
      <c r="BL1552" s="37">
        <f t="shared" si="368"/>
        <v>-2885.8822363205873</v>
      </c>
    </row>
    <row r="1553" spans="1:64" x14ac:dyDescent="0.35">
      <c r="A1553" s="3">
        <v>22500</v>
      </c>
      <c r="D1553" s="6">
        <v>61.6</v>
      </c>
      <c r="E1553" s="6"/>
      <c r="F1553" s="6">
        <f t="shared" si="341"/>
        <v>102.7</v>
      </c>
      <c r="G1553" s="7">
        <v>3</v>
      </c>
      <c r="H1553" s="79" cm="1">
        <f t="array" ref="H1553">INDEX(Archetypes!$F$8:$F$16,$G1553)</f>
        <v>163.1</v>
      </c>
      <c r="I1553" s="7">
        <f t="shared" si="342"/>
        <v>1</v>
      </c>
      <c r="J1553" s="27" cm="1">
        <f t="array" ref="J1553">INDEX(Archetypes!$G$8:$H$16,$G1553,($H$2+1))+$N$2</f>
        <v>11221</v>
      </c>
      <c r="K1553" s="41" cm="1">
        <f t="array" ref="K1553">INDEX(Archetypes!$J$8:$J$16,$G1553)</f>
        <v>3.6019999999999999</v>
      </c>
      <c r="L1553" s="24" cm="1">
        <f t="array" ref="L1553">INDEX(Archetypes!$I$8:$I$16,$G1553)</f>
        <v>45.416666666666664</v>
      </c>
      <c r="M1553" s="41">
        <f t="shared" si="369"/>
        <v>17.102</v>
      </c>
      <c r="N1553" s="84">
        <f t="shared" si="343"/>
        <v>0.37655779816513762</v>
      </c>
      <c r="O1553" s="41">
        <f t="shared" si="344"/>
        <v>17.102</v>
      </c>
      <c r="P1553" s="64">
        <f t="shared" si="382"/>
        <v>2.4431428571428571</v>
      </c>
      <c r="Q1553" s="80">
        <f t="shared" si="370"/>
        <v>2.4431428571428571</v>
      </c>
      <c r="R1553" s="80">
        <f t="shared" si="371"/>
        <v>0</v>
      </c>
      <c r="S1553" s="64">
        <f t="shared" si="372"/>
        <v>17.102</v>
      </c>
      <c r="T1553" s="64">
        <f t="shared" si="345"/>
        <v>0</v>
      </c>
      <c r="U1553" s="64">
        <f t="shared" si="373"/>
        <v>0</v>
      </c>
      <c r="V1553" s="80">
        <f t="shared" si="374"/>
        <v>1</v>
      </c>
      <c r="W1553" s="80">
        <f t="shared" si="375"/>
        <v>0</v>
      </c>
      <c r="X1553" s="80">
        <f t="shared" si="376"/>
        <v>0</v>
      </c>
      <c r="Y1553" s="4">
        <f t="shared" si="346"/>
        <v>13.01</v>
      </c>
      <c r="Z1553" s="4">
        <f t="shared" si="347"/>
        <v>3.6118822876179899</v>
      </c>
      <c r="AA1553" s="64">
        <f t="shared" si="377"/>
        <v>6246.53</v>
      </c>
      <c r="AB1553" s="81">
        <f t="shared" si="378"/>
        <v>812.67355299999997</v>
      </c>
      <c r="AC1553">
        <f t="shared" si="379"/>
        <v>0.99999995288889121</v>
      </c>
      <c r="AD1553" s="49">
        <f t="shared" si="348"/>
        <v>3250.6942119999999</v>
      </c>
      <c r="AE1553" s="3">
        <f t="shared" si="349"/>
        <v>90000</v>
      </c>
      <c r="AF1553" s="3">
        <f t="shared" si="350"/>
        <v>100000</v>
      </c>
      <c r="AG1553" s="2">
        <f t="shared" si="351"/>
        <v>0</v>
      </c>
      <c r="AH1553" s="49">
        <f t="shared" si="352"/>
        <v>0</v>
      </c>
      <c r="AI1553" s="49">
        <f t="shared" si="353"/>
        <v>2179.9040584489339</v>
      </c>
      <c r="AJ1553" s="27" cm="1">
        <f t="array" ref="AJ1553">INDEX(Archetypes!Q$8:Q$16,$G1553)</f>
        <v>1022</v>
      </c>
      <c r="AK1553" s="27" cm="1">
        <f t="array" ref="AK1553">INDEX(Archetypes!R$8:R$16,$G1553)</f>
        <v>1039</v>
      </c>
      <c r="AL1553" s="27" cm="1">
        <f t="array" ref="AL1553">INDEX(Archetypes!S$8:S$16,$G1553)</f>
        <v>1139</v>
      </c>
      <c r="AM1553" s="5">
        <f t="shared" si="380"/>
        <v>1039</v>
      </c>
      <c r="AN1553" s="5">
        <f t="shared" si="354"/>
        <v>4156</v>
      </c>
      <c r="AO1553" s="49">
        <f t="shared" si="355"/>
        <v>20807.598270448936</v>
      </c>
      <c r="AP1553" s="61" cm="1">
        <f t="array" ref="AP1553">INDEX(Archetypes!$K$8:$N$16,$G1553,$I$2+1+2*$H$2)</f>
        <v>8177</v>
      </c>
      <c r="AQ1553" s="41" cm="1">
        <f t="array" ref="AQ1553">INDEX(Archetypes!$O$8:$P$16,$G1553,$AB$2)</f>
        <v>50</v>
      </c>
      <c r="AR1553" s="4">
        <f t="shared" si="356"/>
        <v>12.348800000000001</v>
      </c>
      <c r="AS1553" s="5">
        <f t="shared" si="357"/>
        <v>2778.48</v>
      </c>
      <c r="AT1553" s="8">
        <f t="shared" si="358"/>
        <v>2043</v>
      </c>
      <c r="AU1553">
        <f t="shared" si="359"/>
        <v>1</v>
      </c>
      <c r="AV1553" s="49">
        <f t="shared" si="360"/>
        <v>11113.92</v>
      </c>
      <c r="AW1553" s="49">
        <f t="shared" si="361"/>
        <v>0</v>
      </c>
      <c r="AX1553" s="61">
        <f t="shared" si="362"/>
        <v>1588.5460730716454</v>
      </c>
      <c r="AY1553" s="27" cm="1">
        <f t="array" ref="AY1553">INDEX(Archetypes!T$8:T$16,$G1553)</f>
        <v>1012</v>
      </c>
      <c r="AZ1553" s="27" cm="1">
        <f t="array" ref="AZ1553">INDEX(Archetypes!U$8:U$16,$G1553)</f>
        <v>1497</v>
      </c>
      <c r="BA1553" s="27" cm="1">
        <f t="array" ref="BA1553">INDEX(Archetypes!V$8:V$16,$G1553)</f>
        <v>1668</v>
      </c>
      <c r="BB1553" s="5">
        <f t="shared" si="381"/>
        <v>1497</v>
      </c>
      <c r="BC1553" s="5">
        <f t="shared" si="363"/>
        <v>5988</v>
      </c>
      <c r="BD1553" s="60">
        <f t="shared" si="364"/>
        <v>26867.466073071642</v>
      </c>
      <c r="BE1553" s="28">
        <f t="shared" si="365"/>
        <v>6059.8678026227062</v>
      </c>
      <c r="BF1553" s="75">
        <f t="shared" si="366"/>
        <v>5.1204055716000001</v>
      </c>
      <c r="BG1553" s="75">
        <f t="shared" si="367"/>
        <v>19.122479999999999</v>
      </c>
      <c r="BH1553" s="11">
        <f t="shared" si="383"/>
        <v>20807.598270448936</v>
      </c>
      <c r="BI1553" s="95">
        <f t="shared" si="384"/>
        <v>3</v>
      </c>
      <c r="BJ1553" t="b">
        <f t="shared" si="385"/>
        <v>1</v>
      </c>
      <c r="BK1553" s="43">
        <v>9146.8301827921605</v>
      </c>
      <c r="BL1553" s="37">
        <f t="shared" si="368"/>
        <v>-3086.9623801694543</v>
      </c>
    </row>
    <row r="1554" spans="1:64" x14ac:dyDescent="0.35">
      <c r="A1554" s="3">
        <v>22500</v>
      </c>
      <c r="D1554" s="6">
        <v>61.6</v>
      </c>
      <c r="E1554" s="6"/>
      <c r="F1554" s="6">
        <f t="shared" si="341"/>
        <v>102.7</v>
      </c>
      <c r="G1554" s="7">
        <v>4</v>
      </c>
      <c r="H1554" s="79" cm="1">
        <f t="array" ref="H1554">INDEX(Archetypes!$F$8:$F$16,$G1554)</f>
        <v>188.9</v>
      </c>
      <c r="I1554" s="7">
        <f t="shared" si="342"/>
        <v>1</v>
      </c>
      <c r="J1554" s="27" cm="1">
        <f t="array" ref="J1554">INDEX(Archetypes!$G$8:$H$16,$G1554,($H$2+1))+$N$2</f>
        <v>14619</v>
      </c>
      <c r="K1554" s="41" cm="1">
        <f t="array" ref="K1554">INDEX(Archetypes!$J$8:$J$16,$G1554)</f>
        <v>3.3879999999999999</v>
      </c>
      <c r="L1554" s="24" cm="1">
        <f t="array" ref="L1554">INDEX(Archetypes!$I$8:$I$16,$G1554)</f>
        <v>57.854166666666664</v>
      </c>
      <c r="M1554" s="41">
        <f t="shared" si="369"/>
        <v>18.181999999999999</v>
      </c>
      <c r="N1554" s="84">
        <f t="shared" si="343"/>
        <v>0.31427295642779979</v>
      </c>
      <c r="O1554" s="41">
        <f t="shared" si="344"/>
        <v>18.181999999999999</v>
      </c>
      <c r="P1554" s="64">
        <f t="shared" si="382"/>
        <v>2.5974285714285714</v>
      </c>
      <c r="Q1554" s="80">
        <f t="shared" si="370"/>
        <v>2.5974285714285714</v>
      </c>
      <c r="R1554" s="80">
        <f t="shared" si="371"/>
        <v>0</v>
      </c>
      <c r="S1554" s="64">
        <f t="shared" si="372"/>
        <v>18.181999999999999</v>
      </c>
      <c r="T1554" s="64">
        <f t="shared" si="345"/>
        <v>0</v>
      </c>
      <c r="U1554" s="64">
        <f t="shared" si="373"/>
        <v>0</v>
      </c>
      <c r="V1554" s="80">
        <f t="shared" si="374"/>
        <v>1</v>
      </c>
      <c r="W1554" s="80">
        <f t="shared" si="375"/>
        <v>0</v>
      </c>
      <c r="X1554" s="80">
        <f t="shared" si="376"/>
        <v>0</v>
      </c>
      <c r="Y1554" s="4">
        <f t="shared" si="346"/>
        <v>13.01</v>
      </c>
      <c r="Z1554" s="4">
        <f t="shared" si="347"/>
        <v>3.8400236127508856</v>
      </c>
      <c r="AA1554" s="64">
        <f t="shared" si="377"/>
        <v>6641.0860000000002</v>
      </c>
      <c r="AB1554" s="81">
        <f t="shared" si="378"/>
        <v>864.00528860000009</v>
      </c>
      <c r="AC1554">
        <f t="shared" si="379"/>
        <v>1.0000000280888894</v>
      </c>
      <c r="AD1554" s="49">
        <f t="shared" si="348"/>
        <v>3456.0211544000003</v>
      </c>
      <c r="AE1554" s="3">
        <f t="shared" si="349"/>
        <v>90000</v>
      </c>
      <c r="AF1554" s="3">
        <f t="shared" si="350"/>
        <v>100000</v>
      </c>
      <c r="AG1554" s="2">
        <f t="shared" si="351"/>
        <v>0</v>
      </c>
      <c r="AH1554" s="49">
        <f t="shared" si="352"/>
        <v>0</v>
      </c>
      <c r="AI1554" s="49">
        <f t="shared" si="353"/>
        <v>2840.0336360810056</v>
      </c>
      <c r="AJ1554" s="27" cm="1">
        <f t="array" ref="AJ1554">INDEX(Archetypes!Q$8:Q$16,$G1554)</f>
        <v>1022</v>
      </c>
      <c r="AK1554" s="27" cm="1">
        <f t="array" ref="AK1554">INDEX(Archetypes!R$8:R$16,$G1554)</f>
        <v>1039</v>
      </c>
      <c r="AL1554" s="27" cm="1">
        <f t="array" ref="AL1554">INDEX(Archetypes!S$8:S$16,$G1554)</f>
        <v>1139</v>
      </c>
      <c r="AM1554" s="5">
        <f t="shared" si="380"/>
        <v>1039</v>
      </c>
      <c r="AN1554" s="5">
        <f t="shared" si="354"/>
        <v>4156</v>
      </c>
      <c r="AO1554" s="49">
        <f t="shared" si="355"/>
        <v>25071.054790481008</v>
      </c>
      <c r="AP1554" s="61" cm="1">
        <f t="array" ref="AP1554">INDEX(Archetypes!$K$8:$N$16,$G1554,$I$2+1+2*$H$2)</f>
        <v>10895</v>
      </c>
      <c r="AQ1554" s="41" cm="1">
        <f t="array" ref="AQ1554">INDEX(Archetypes!$O$8:$P$16,$G1554,$AB$2)</f>
        <v>50</v>
      </c>
      <c r="AR1554" s="4">
        <f t="shared" si="356"/>
        <v>12.348800000000001</v>
      </c>
      <c r="AS1554" s="5">
        <f t="shared" si="357"/>
        <v>2778.48</v>
      </c>
      <c r="AT1554" s="8">
        <f t="shared" si="358"/>
        <v>2043</v>
      </c>
      <c r="AU1554">
        <f t="shared" si="359"/>
        <v>1</v>
      </c>
      <c r="AV1554" s="49">
        <f t="shared" si="360"/>
        <v>11113.92</v>
      </c>
      <c r="AW1554" s="49">
        <f t="shared" si="361"/>
        <v>0</v>
      </c>
      <c r="AX1554" s="61">
        <f t="shared" si="362"/>
        <v>2116.5720271634555</v>
      </c>
      <c r="AY1554" s="27" cm="1">
        <f t="array" ref="AY1554">INDEX(Archetypes!T$8:T$16,$G1554)</f>
        <v>1012</v>
      </c>
      <c r="AZ1554" s="27" cm="1">
        <f t="array" ref="AZ1554">INDEX(Archetypes!U$8:U$16,$G1554)</f>
        <v>1497</v>
      </c>
      <c r="BA1554" s="27" cm="1">
        <f t="array" ref="BA1554">INDEX(Archetypes!V$8:V$16,$G1554)</f>
        <v>1668</v>
      </c>
      <c r="BB1554" s="5">
        <f t="shared" si="381"/>
        <v>1497</v>
      </c>
      <c r="BC1554" s="5">
        <f t="shared" si="363"/>
        <v>5988</v>
      </c>
      <c r="BD1554" s="60">
        <f t="shared" si="364"/>
        <v>30113.492027163455</v>
      </c>
      <c r="BE1554" s="28">
        <f t="shared" si="365"/>
        <v>5042.4372366824464</v>
      </c>
      <c r="BF1554" s="75">
        <f t="shared" si="366"/>
        <v>5.4438310159199998</v>
      </c>
      <c r="BG1554" s="75">
        <f t="shared" si="367"/>
        <v>19.122479999999999</v>
      </c>
      <c r="BH1554" s="11">
        <f t="shared" si="383"/>
        <v>20807.598270448936</v>
      </c>
      <c r="BI1554" s="95">
        <f t="shared" si="384"/>
        <v>3</v>
      </c>
      <c r="BJ1554" t="b">
        <f t="shared" si="385"/>
        <v>0</v>
      </c>
      <c r="BK1554" s="43">
        <v>5784.647520562532</v>
      </c>
      <c r="BL1554" s="37">
        <f t="shared" si="368"/>
        <v>-742.21028388008563</v>
      </c>
    </row>
    <row r="1555" spans="1:64" x14ac:dyDescent="0.35">
      <c r="A1555" s="3">
        <v>22500</v>
      </c>
      <c r="D1555" s="6">
        <v>61.6</v>
      </c>
      <c r="E1555" s="6"/>
      <c r="F1555" s="6">
        <f t="shared" si="341"/>
        <v>102.7</v>
      </c>
      <c r="G1555" s="7">
        <v>5</v>
      </c>
      <c r="H1555" s="79" cm="1">
        <f t="array" ref="H1555">INDEX(Archetypes!$F$8:$F$16,$G1555)</f>
        <v>213.7</v>
      </c>
      <c r="I1555" s="7">
        <f t="shared" si="342"/>
        <v>1</v>
      </c>
      <c r="J1555" s="27" cm="1">
        <f t="array" ref="J1555">INDEX(Archetypes!$G$8:$H$16,$G1555,($H$2+1))+$N$2</f>
        <v>16092</v>
      </c>
      <c r="K1555" s="41" cm="1">
        <f t="array" ref="K1555">INDEX(Archetypes!$J$8:$J$16,$G1555)</f>
        <v>3.3130000000000002</v>
      </c>
      <c r="L1555" s="24" cm="1">
        <f t="array" ref="L1555">INDEX(Archetypes!$I$8:$I$16,$G1555)</f>
        <v>65.243478260869566</v>
      </c>
      <c r="M1555" s="41">
        <f t="shared" si="369"/>
        <v>18.593</v>
      </c>
      <c r="N1555" s="84">
        <f t="shared" si="343"/>
        <v>0.28497867519658804</v>
      </c>
      <c r="O1555" s="41">
        <f t="shared" si="344"/>
        <v>18.593</v>
      </c>
      <c r="P1555" s="64">
        <f t="shared" si="382"/>
        <v>2.6561428571428571</v>
      </c>
      <c r="Q1555" s="80">
        <f t="shared" si="370"/>
        <v>2.6561428571428571</v>
      </c>
      <c r="R1555" s="80">
        <f t="shared" si="371"/>
        <v>0</v>
      </c>
      <c r="S1555" s="64">
        <f t="shared" si="372"/>
        <v>18.593</v>
      </c>
      <c r="T1555" s="64">
        <f t="shared" si="345"/>
        <v>0</v>
      </c>
      <c r="U1555" s="64">
        <f t="shared" si="373"/>
        <v>0</v>
      </c>
      <c r="V1555" s="80">
        <f t="shared" si="374"/>
        <v>1</v>
      </c>
      <c r="W1555" s="80">
        <f t="shared" si="375"/>
        <v>0</v>
      </c>
      <c r="X1555" s="80">
        <f t="shared" si="376"/>
        <v>0</v>
      </c>
      <c r="Y1555" s="4">
        <f t="shared" si="346"/>
        <v>13.01</v>
      </c>
      <c r="Z1555" s="4">
        <f t="shared" si="347"/>
        <v>3.9269544219740413</v>
      </c>
      <c r="AA1555" s="64">
        <f t="shared" si="377"/>
        <v>6791.4279999999999</v>
      </c>
      <c r="AB1555" s="81">
        <f t="shared" si="378"/>
        <v>883.56478279999999</v>
      </c>
      <c r="AC1555">
        <f t="shared" si="379"/>
        <v>0.99999995715555734</v>
      </c>
      <c r="AD1555" s="49">
        <f t="shared" si="348"/>
        <v>3534.2591312</v>
      </c>
      <c r="AE1555" s="3">
        <f t="shared" si="349"/>
        <v>90000</v>
      </c>
      <c r="AF1555" s="3">
        <f t="shared" si="350"/>
        <v>100000</v>
      </c>
      <c r="AG1555" s="2">
        <f t="shared" si="351"/>
        <v>0</v>
      </c>
      <c r="AH1555" s="49">
        <f t="shared" si="352"/>
        <v>0</v>
      </c>
      <c r="AI1555" s="49">
        <f t="shared" si="353"/>
        <v>3126.1933970733662</v>
      </c>
      <c r="AJ1555" s="27" cm="1">
        <f t="array" ref="AJ1555">INDEX(Archetypes!Q$8:Q$16,$G1555)</f>
        <v>1022</v>
      </c>
      <c r="AK1555" s="27" cm="1">
        <f t="array" ref="AK1555">INDEX(Archetypes!R$8:R$16,$G1555)</f>
        <v>1039</v>
      </c>
      <c r="AL1555" s="27" cm="1">
        <f t="array" ref="AL1555">INDEX(Archetypes!S$8:S$16,$G1555)</f>
        <v>1139</v>
      </c>
      <c r="AM1555" s="5">
        <f t="shared" si="380"/>
        <v>1039</v>
      </c>
      <c r="AN1555" s="5">
        <f t="shared" si="354"/>
        <v>4156</v>
      </c>
      <c r="AO1555" s="49">
        <f t="shared" si="355"/>
        <v>26908.452528273367</v>
      </c>
      <c r="AP1555" s="61" cm="1">
        <f t="array" ref="AP1555">INDEX(Archetypes!$K$8:$N$16,$G1555,$I$2+1+2*$H$2)</f>
        <v>12073</v>
      </c>
      <c r="AQ1555" s="41" cm="1">
        <f t="array" ref="AQ1555">INDEX(Archetypes!$O$8:$P$16,$G1555,$AB$2)</f>
        <v>50</v>
      </c>
      <c r="AR1555" s="4">
        <f t="shared" si="356"/>
        <v>12.348800000000001</v>
      </c>
      <c r="AS1555" s="5">
        <f t="shared" si="357"/>
        <v>2778.48</v>
      </c>
      <c r="AT1555" s="8">
        <f t="shared" si="358"/>
        <v>2043</v>
      </c>
      <c r="AU1555">
        <f t="shared" si="359"/>
        <v>1</v>
      </c>
      <c r="AV1555" s="49">
        <f t="shared" si="360"/>
        <v>11113.92</v>
      </c>
      <c r="AW1555" s="49">
        <f t="shared" si="361"/>
        <v>0</v>
      </c>
      <c r="AX1555" s="61">
        <f t="shared" si="362"/>
        <v>2345.4221279434969</v>
      </c>
      <c r="AY1555" s="27" cm="1">
        <f t="array" ref="AY1555">INDEX(Archetypes!T$8:T$16,$G1555)</f>
        <v>1012</v>
      </c>
      <c r="AZ1555" s="27" cm="1">
        <f t="array" ref="AZ1555">INDEX(Archetypes!U$8:U$16,$G1555)</f>
        <v>1497</v>
      </c>
      <c r="BA1555" s="27" cm="1">
        <f t="array" ref="BA1555">INDEX(Archetypes!V$8:V$16,$G1555)</f>
        <v>1668</v>
      </c>
      <c r="BB1555" s="5">
        <f t="shared" si="381"/>
        <v>1497</v>
      </c>
      <c r="BC1555" s="5">
        <f t="shared" si="363"/>
        <v>5988</v>
      </c>
      <c r="BD1555" s="60">
        <f t="shared" si="364"/>
        <v>31520.342127943495</v>
      </c>
      <c r="BE1555" s="28">
        <f t="shared" si="365"/>
        <v>4611.8895996701285</v>
      </c>
      <c r="BF1555" s="75">
        <f t="shared" si="366"/>
        <v>5.5670693601599996</v>
      </c>
      <c r="BG1555" s="75">
        <f t="shared" si="367"/>
        <v>19.122479999999999</v>
      </c>
      <c r="BH1555" s="11">
        <f t="shared" si="383"/>
        <v>20807.598270448936</v>
      </c>
      <c r="BI1555" s="95">
        <f t="shared" si="384"/>
        <v>3</v>
      </c>
      <c r="BJ1555" t="b">
        <f t="shared" si="385"/>
        <v>0</v>
      </c>
      <c r="BK1555" s="43">
        <v>4349.7676170901977</v>
      </c>
      <c r="BL1555" s="37">
        <f t="shared" si="368"/>
        <v>262.12198257993077</v>
      </c>
    </row>
    <row r="1556" spans="1:64" x14ac:dyDescent="0.35">
      <c r="A1556" s="3">
        <v>22500</v>
      </c>
      <c r="D1556" s="6">
        <v>61.6</v>
      </c>
      <c r="E1556" s="6"/>
      <c r="F1556" s="6">
        <f t="shared" ref="F1556:F1619" si="386">ROUND(D1556/0.6,1)</f>
        <v>102.7</v>
      </c>
      <c r="G1556" s="7">
        <v>6</v>
      </c>
      <c r="H1556" s="79" cm="1">
        <f t="array" ref="H1556">INDEX(Archetypes!$F$8:$F$16,$G1556)</f>
        <v>239.1</v>
      </c>
      <c r="I1556" s="7">
        <f t="shared" ref="I1556:I1619" si="387">1*(H1556&gt;=F1556)</f>
        <v>1</v>
      </c>
      <c r="J1556" s="27" cm="1">
        <f t="array" ref="J1556">INDEX(Archetypes!$G$8:$H$16,$G1556,($H$2+1))+$N$2</f>
        <v>18581</v>
      </c>
      <c r="K1556" s="41" cm="1">
        <f t="array" ref="K1556">INDEX(Archetypes!$J$8:$J$16,$G1556)</f>
        <v>3.327</v>
      </c>
      <c r="L1556" s="24" cm="1">
        <f t="array" ref="L1556">INDEX(Archetypes!$I$8:$I$16,$G1556)</f>
        <v>72.380645161290317</v>
      </c>
      <c r="M1556" s="41">
        <f t="shared" si="369"/>
        <v>18.515000000000001</v>
      </c>
      <c r="N1556" s="84">
        <f t="shared" ref="N1556:N1619" si="388">M1556/L1556</f>
        <v>0.25580042784561907</v>
      </c>
      <c r="O1556" s="41">
        <f t="shared" ref="O1556:O1619" si="389">ROUND(M1556/W$2,3)</f>
        <v>18.515000000000001</v>
      </c>
      <c r="P1556" s="64">
        <f t="shared" si="382"/>
        <v>2.645</v>
      </c>
      <c r="Q1556" s="80">
        <f t="shared" si="370"/>
        <v>2.645</v>
      </c>
      <c r="R1556" s="80">
        <f t="shared" si="371"/>
        <v>0</v>
      </c>
      <c r="S1556" s="64">
        <f t="shared" si="372"/>
        <v>18.515000000000001</v>
      </c>
      <c r="T1556" s="64">
        <f t="shared" ref="T1556:T1619" si="390">$O$2*R1556</f>
        <v>0</v>
      </c>
      <c r="U1556" s="64">
        <f t="shared" si="373"/>
        <v>0</v>
      </c>
      <c r="V1556" s="80">
        <f t="shared" si="374"/>
        <v>1</v>
      </c>
      <c r="W1556" s="80">
        <f t="shared" si="375"/>
        <v>0</v>
      </c>
      <c r="X1556" s="80">
        <f t="shared" si="376"/>
        <v>0</v>
      </c>
      <c r="Y1556" s="4">
        <f t="shared" ref="Y1556:Y1619" si="391">SUMPRODUCT($V1556:$X1556,$S$2:$U$2)</f>
        <v>13.01</v>
      </c>
      <c r="Z1556" s="4">
        <f t="shared" ref="Z1556:Z1619" si="392">Y1556/K1556/$W$2</f>
        <v>3.910429816651638</v>
      </c>
      <c r="AA1556" s="64">
        <f t="shared" si="377"/>
        <v>6762.8490000000002</v>
      </c>
      <c r="AB1556" s="81">
        <f t="shared" si="378"/>
        <v>879.84665489999998</v>
      </c>
      <c r="AC1556">
        <f t="shared" si="379"/>
        <v>1.0000000612000037</v>
      </c>
      <c r="AD1556" s="49">
        <f t="shared" ref="AD1556:AD1619" si="393">$L$2*AB1556</f>
        <v>3519.3866195999999</v>
      </c>
      <c r="AE1556" s="3">
        <f t="shared" ref="AE1556:AE1619" si="394">L$2*$A1556</f>
        <v>90000</v>
      </c>
      <c r="AF1556" s="3">
        <f t="shared" ref="AF1556:AF1619" si="395">$Y$2</f>
        <v>100000</v>
      </c>
      <c r="AG1556" s="2">
        <f t="shared" ref="AG1556:AG1619" si="396">INT(A1556*L$2/AF1556-0.000001)</f>
        <v>0</v>
      </c>
      <c r="AH1556" s="49">
        <f t="shared" ref="AH1556:AH1619" si="397">($J1556-N$2)*$AG1556</f>
        <v>0</v>
      </c>
      <c r="AI1556" s="49">
        <f t="shared" ref="AI1556:AI1619" si="398">$M$2*($J1556+AH1556)</f>
        <v>3609.7315132376475</v>
      </c>
      <c r="AJ1556" s="27" cm="1">
        <f t="array" ref="AJ1556">INDEX(Archetypes!Q$8:Q$16,$G1556)</f>
        <v>1022</v>
      </c>
      <c r="AK1556" s="27" cm="1">
        <f t="array" ref="AK1556">INDEX(Archetypes!R$8:R$16,$G1556)</f>
        <v>1039</v>
      </c>
      <c r="AL1556" s="27" cm="1">
        <f t="array" ref="AL1556">INDEX(Archetypes!S$8:S$16,$G1556)</f>
        <v>1139</v>
      </c>
      <c r="AM1556" s="5">
        <f t="shared" si="380"/>
        <v>1039</v>
      </c>
      <c r="AN1556" s="5">
        <f t="shared" ref="AN1556:AN1619" si="399">$L$2*AM1556</f>
        <v>4156</v>
      </c>
      <c r="AO1556" s="49">
        <f t="shared" ref="AO1556:AO1619" si="400">SUM(J1556,AD1556,AH1556:AI1556,AN1556)</f>
        <v>29866.118132837648</v>
      </c>
      <c r="AP1556" s="61" cm="1">
        <f t="array" ref="AP1556">INDEX(Archetypes!$K$8:$N$16,$G1556,$I$2+1+2*$H$2)</f>
        <v>14065</v>
      </c>
      <c r="AQ1556" s="41" cm="1">
        <f t="array" ref="AQ1556">INDEX(Archetypes!$O$8:$P$16,$G1556,$AB$2)</f>
        <v>50</v>
      </c>
      <c r="AR1556" s="4">
        <f t="shared" ref="AR1556:AR1619" si="401">100*$X$2/($AQ1556/$AC$2)</f>
        <v>12.348800000000001</v>
      </c>
      <c r="AS1556" s="5">
        <f t="shared" ref="AS1556:AS1619" si="402">$A1556*AR1556/100</f>
        <v>2778.48</v>
      </c>
      <c r="AT1556" s="8">
        <f t="shared" ref="AT1556:AT1619" si="403">A1556/AQ1556*$AC$2</f>
        <v>2043</v>
      </c>
      <c r="AU1556">
        <f t="shared" ref="AU1556:AU1619" si="404">AT1556*X$2/AS1556</f>
        <v>1</v>
      </c>
      <c r="AV1556" s="49">
        <f t="shared" ref="AV1556:AV1619" si="405">$L$2*AS1556</f>
        <v>11113.92</v>
      </c>
      <c r="AW1556" s="49">
        <f t="shared" ref="AW1556:AW1619" si="406">$AP1556*$AG1556</f>
        <v>0</v>
      </c>
      <c r="AX1556" s="61">
        <f t="shared" ref="AX1556:AX1619" si="407">$M$2*(AP1556+AW1556)</f>
        <v>2732.408036902616</v>
      </c>
      <c r="AY1556" s="27" cm="1">
        <f t="array" ref="AY1556">INDEX(Archetypes!T$8:T$16,$G1556)</f>
        <v>1012</v>
      </c>
      <c r="AZ1556" s="27" cm="1">
        <f t="array" ref="AZ1556">INDEX(Archetypes!U$8:U$16,$G1556)</f>
        <v>1497</v>
      </c>
      <c r="BA1556" s="27" cm="1">
        <f t="array" ref="BA1556">INDEX(Archetypes!V$8:V$16,$G1556)</f>
        <v>1668</v>
      </c>
      <c r="BB1556" s="5">
        <f t="shared" si="381"/>
        <v>1497</v>
      </c>
      <c r="BC1556" s="5">
        <f t="shared" ref="BC1556:BC1619" si="408">L$2*BB1556</f>
        <v>5988</v>
      </c>
      <c r="BD1556" s="60">
        <f t="shared" ref="BD1556:BD1619" si="409">SUM(AP1556,AV1556:AX1556,BC1556)</f>
        <v>33899.328036902618</v>
      </c>
      <c r="BE1556" s="28">
        <f t="shared" ref="BE1556:BE1619" si="410">BD1556-AO1556</f>
        <v>4033.20990406497</v>
      </c>
      <c r="BF1556" s="75">
        <f t="shared" ref="BF1556:BF1619" si="411">$L$2*AA1556*(V1556*$AD$2+(W1556+X1556)*$AE$2)/1000</f>
        <v>5.5436425822800004</v>
      </c>
      <c r="BG1556" s="75">
        <f t="shared" ref="BG1556:BG1619" si="412">$L$2*AT1556*AF$2/1000</f>
        <v>19.122479999999999</v>
      </c>
      <c r="BH1556" s="11">
        <f t="shared" si="383"/>
        <v>20807.598270448936</v>
      </c>
      <c r="BI1556" s="95">
        <f t="shared" si="384"/>
        <v>3</v>
      </c>
      <c r="BJ1556" t="b">
        <f t="shared" si="385"/>
        <v>0</v>
      </c>
      <c r="BK1556" s="43">
        <v>2217.4256182304671</v>
      </c>
      <c r="BL1556" s="37">
        <f t="shared" ref="BL1556:BL1619" si="413">BE1556-BK1556</f>
        <v>1815.784285834503</v>
      </c>
    </row>
    <row r="1557" spans="1:64" x14ac:dyDescent="0.35">
      <c r="A1557" s="3">
        <v>22500</v>
      </c>
      <c r="D1557" s="6">
        <v>61.6</v>
      </c>
      <c r="E1557" s="6"/>
      <c r="F1557" s="6">
        <f t="shared" si="386"/>
        <v>102.7</v>
      </c>
      <c r="G1557" s="7">
        <v>7</v>
      </c>
      <c r="H1557" s="79" cm="1">
        <f t="array" ref="H1557">INDEX(Archetypes!$F$8:$F$16,$G1557)</f>
        <v>262.60000000000002</v>
      </c>
      <c r="I1557" s="7">
        <f t="shared" si="387"/>
        <v>1</v>
      </c>
      <c r="J1557" s="27" cm="1">
        <f t="array" ref="J1557">INDEX(Archetypes!$G$8:$H$16,$G1557,($H$2+1))+$N$2</f>
        <v>22881</v>
      </c>
      <c r="K1557" s="41" cm="1">
        <f t="array" ref="K1557">INDEX(Archetypes!$J$8:$J$16,$G1557)</f>
        <v>3.2349999999999999</v>
      </c>
      <c r="L1557" s="24" cm="1">
        <f t="array" ref="L1557">INDEX(Archetypes!$I$8:$I$16,$G1557)</f>
        <v>81.644444444444446</v>
      </c>
      <c r="M1557" s="41">
        <f t="shared" ref="M1557:M1620" si="414">ROUND(D1557/K1557,3)</f>
        <v>19.042000000000002</v>
      </c>
      <c r="N1557" s="84">
        <f t="shared" si="388"/>
        <v>0.23323081110506261</v>
      </c>
      <c r="O1557" s="41">
        <f t="shared" si="389"/>
        <v>19.042000000000002</v>
      </c>
      <c r="P1557" s="64">
        <f t="shared" si="382"/>
        <v>2.7202857142857146</v>
      </c>
      <c r="Q1557" s="80">
        <f t="shared" ref="Q1557:Q1620" si="415">MIN(P1557,R$2)</f>
        <v>2.7202857142857146</v>
      </c>
      <c r="R1557" s="80">
        <f t="shared" ref="R1557:R1620" si="416">P1557-Q1557</f>
        <v>0</v>
      </c>
      <c r="S1557" s="64">
        <f t="shared" ref="S1557:S1620" si="417">$O$2*Q1557</f>
        <v>19.042000000000002</v>
      </c>
      <c r="T1557" s="64">
        <f t="shared" si="390"/>
        <v>0</v>
      </c>
      <c r="U1557" s="64">
        <f t="shared" ref="U1557:U1620" si="418">O1557-S1557-T1557</f>
        <v>0</v>
      </c>
      <c r="V1557" s="80">
        <f t="shared" ref="V1557:V1620" si="419">S1557/$O1557</f>
        <v>1</v>
      </c>
      <c r="W1557" s="80">
        <f t="shared" ref="W1557:W1620" si="420">T1557/$O1557</f>
        <v>0</v>
      </c>
      <c r="X1557" s="80">
        <f t="shared" ref="X1557:X1620" si="421">U1557/$O1557</f>
        <v>0</v>
      </c>
      <c r="Y1557" s="4">
        <f t="shared" si="391"/>
        <v>13.01</v>
      </c>
      <c r="Z1557" s="4">
        <f t="shared" si="392"/>
        <v>4.0216383307573418</v>
      </c>
      <c r="AA1557" s="64">
        <f t="shared" ref="AA1557:AA1620" si="422">ROUND(A1557/K1557/$W$2,3)</f>
        <v>6955.1779999999999</v>
      </c>
      <c r="AB1557" s="81">
        <f t="shared" ref="AB1557:AB1620" si="423">Y1557*AA1557/100</f>
        <v>904.86865779999994</v>
      </c>
      <c r="AC1557">
        <f t="shared" ref="AC1557:AC1620" si="424">A1557*Z1557/100/AB1557</f>
        <v>0.99999996311111261</v>
      </c>
      <c r="AD1557" s="49">
        <f t="shared" si="393"/>
        <v>3619.4746311999997</v>
      </c>
      <c r="AE1557" s="3">
        <f t="shared" si="394"/>
        <v>90000</v>
      </c>
      <c r="AF1557" s="3">
        <f t="shared" si="395"/>
        <v>100000</v>
      </c>
      <c r="AG1557" s="2">
        <f t="shared" si="396"/>
        <v>0</v>
      </c>
      <c r="AH1557" s="49">
        <f t="shared" si="397"/>
        <v>0</v>
      </c>
      <c r="AI1557" s="49">
        <f t="shared" si="398"/>
        <v>4445.0926620951841</v>
      </c>
      <c r="AJ1557" s="27" cm="1">
        <f t="array" ref="AJ1557">INDEX(Archetypes!Q$8:Q$16,$G1557)</f>
        <v>1022</v>
      </c>
      <c r="AK1557" s="27" cm="1">
        <f t="array" ref="AK1557">INDEX(Archetypes!R$8:R$16,$G1557)</f>
        <v>1039</v>
      </c>
      <c r="AL1557" s="27" cm="1">
        <f t="array" ref="AL1557">INDEX(Archetypes!S$8:S$16,$G1557)</f>
        <v>1139</v>
      </c>
      <c r="AM1557" s="5">
        <f t="shared" ref="AM1557:AM1620" si="425">CHOOSE($K$2+1,AJ1557,AK1557,AL1557)</f>
        <v>1039</v>
      </c>
      <c r="AN1557" s="5">
        <f t="shared" si="399"/>
        <v>4156</v>
      </c>
      <c r="AO1557" s="49">
        <f t="shared" si="400"/>
        <v>35101.567293295186</v>
      </c>
      <c r="AP1557" s="61" cm="1">
        <f t="array" ref="AP1557">INDEX(Archetypes!$K$8:$N$16,$G1557,$I$2+1+2*$H$2)</f>
        <v>17505</v>
      </c>
      <c r="AQ1557" s="41" cm="1">
        <f t="array" ref="AQ1557">INDEX(Archetypes!$O$8:$P$16,$G1557,$AB$2)</f>
        <v>50</v>
      </c>
      <c r="AR1557" s="4">
        <f t="shared" si="401"/>
        <v>12.348800000000001</v>
      </c>
      <c r="AS1557" s="5">
        <f t="shared" si="402"/>
        <v>2778.48</v>
      </c>
      <c r="AT1557" s="8">
        <f t="shared" si="403"/>
        <v>2043</v>
      </c>
      <c r="AU1557">
        <f t="shared" si="404"/>
        <v>1</v>
      </c>
      <c r="AV1557" s="49">
        <f t="shared" si="405"/>
        <v>11113.92</v>
      </c>
      <c r="AW1557" s="49">
        <f t="shared" si="406"/>
        <v>0</v>
      </c>
      <c r="AX1557" s="61">
        <f t="shared" si="407"/>
        <v>3400.6969559886452</v>
      </c>
      <c r="AY1557" s="27" cm="1">
        <f t="array" ref="AY1557">INDEX(Archetypes!T$8:T$16,$G1557)</f>
        <v>1012</v>
      </c>
      <c r="AZ1557" s="27" cm="1">
        <f t="array" ref="AZ1557">INDEX(Archetypes!U$8:U$16,$G1557)</f>
        <v>1497</v>
      </c>
      <c r="BA1557" s="27" cm="1">
        <f t="array" ref="BA1557">INDEX(Archetypes!V$8:V$16,$G1557)</f>
        <v>1668</v>
      </c>
      <c r="BB1557" s="5">
        <f t="shared" ref="BB1557:BB1620" si="426">CHOOSE($K$2+1,AY1557,AZ1557,BA1557)</f>
        <v>1497</v>
      </c>
      <c r="BC1557" s="5">
        <f t="shared" si="408"/>
        <v>5988</v>
      </c>
      <c r="BD1557" s="60">
        <f t="shared" si="409"/>
        <v>38007.616955988648</v>
      </c>
      <c r="BE1557" s="28">
        <f t="shared" si="410"/>
        <v>2906.0496626934619</v>
      </c>
      <c r="BF1557" s="75">
        <f t="shared" si="411"/>
        <v>5.70129851016</v>
      </c>
      <c r="BG1557" s="75">
        <f t="shared" si="412"/>
        <v>19.122479999999999</v>
      </c>
      <c r="BH1557" s="11">
        <f t="shared" si="383"/>
        <v>20807.598270448936</v>
      </c>
      <c r="BI1557" s="95">
        <f t="shared" si="384"/>
        <v>3</v>
      </c>
      <c r="BJ1557" t="b">
        <f t="shared" si="385"/>
        <v>0</v>
      </c>
      <c r="BK1557" s="43">
        <v>-1718.2576730259898</v>
      </c>
      <c r="BL1557" s="37">
        <f t="shared" si="413"/>
        <v>4624.3073357194517</v>
      </c>
    </row>
    <row r="1558" spans="1:64" x14ac:dyDescent="0.35">
      <c r="A1558" s="3">
        <v>22500</v>
      </c>
      <c r="D1558" s="6">
        <v>61.6</v>
      </c>
      <c r="E1558" s="6"/>
      <c r="F1558" s="6">
        <f t="shared" si="386"/>
        <v>102.7</v>
      </c>
      <c r="G1558" s="7">
        <v>8</v>
      </c>
      <c r="H1558" s="79" cm="1">
        <f t="array" ref="H1558">INDEX(Archetypes!$F$8:$F$16,$G1558)</f>
        <v>285.8</v>
      </c>
      <c r="I1558" s="7">
        <f t="shared" si="387"/>
        <v>1</v>
      </c>
      <c r="J1558" s="27" cm="1">
        <f t="array" ref="J1558">INDEX(Archetypes!$G$8:$H$16,$G1558,($H$2+1))+$N$2</f>
        <v>26124</v>
      </c>
      <c r="K1558" s="41" cm="1">
        <f t="array" ref="K1558">INDEX(Archetypes!$J$8:$J$16,$G1558)</f>
        <v>3.2210000000000001</v>
      </c>
      <c r="L1558" s="24" cm="1">
        <f t="array" ref="L1558">INDEX(Archetypes!$I$8:$I$16,$G1558)</f>
        <v>90.076000000000008</v>
      </c>
      <c r="M1558" s="41">
        <f t="shared" si="414"/>
        <v>19.123999999999999</v>
      </c>
      <c r="N1558" s="84">
        <f t="shared" si="388"/>
        <v>0.21230960522225673</v>
      </c>
      <c r="O1558" s="41">
        <f t="shared" si="389"/>
        <v>19.123999999999999</v>
      </c>
      <c r="P1558" s="64">
        <f t="shared" si="382"/>
        <v>2.7319999999999998</v>
      </c>
      <c r="Q1558" s="80">
        <f t="shared" si="415"/>
        <v>2.7319999999999998</v>
      </c>
      <c r="R1558" s="80">
        <f t="shared" si="416"/>
        <v>0</v>
      </c>
      <c r="S1558" s="64">
        <f t="shared" si="417"/>
        <v>19.123999999999999</v>
      </c>
      <c r="T1558" s="64">
        <f t="shared" si="390"/>
        <v>0</v>
      </c>
      <c r="U1558" s="64">
        <f t="shared" si="418"/>
        <v>0</v>
      </c>
      <c r="V1558" s="80">
        <f t="shared" si="419"/>
        <v>1</v>
      </c>
      <c r="W1558" s="80">
        <f t="shared" si="420"/>
        <v>0</v>
      </c>
      <c r="X1558" s="80">
        <f t="shared" si="421"/>
        <v>0</v>
      </c>
      <c r="Y1558" s="4">
        <f t="shared" si="391"/>
        <v>13.01</v>
      </c>
      <c r="Z1558" s="4">
        <f t="shared" si="392"/>
        <v>4.0391182862465067</v>
      </c>
      <c r="AA1558" s="64">
        <f t="shared" si="422"/>
        <v>6985.4080000000004</v>
      </c>
      <c r="AB1558" s="81">
        <f t="shared" si="423"/>
        <v>908.80158080000012</v>
      </c>
      <c r="AC1558">
        <f t="shared" si="424"/>
        <v>1.0000000369777788</v>
      </c>
      <c r="AD1558" s="49">
        <f t="shared" si="393"/>
        <v>3635.2063232000005</v>
      </c>
      <c r="AE1558" s="3">
        <f t="shared" si="394"/>
        <v>90000</v>
      </c>
      <c r="AF1558" s="3">
        <f t="shared" si="395"/>
        <v>100000</v>
      </c>
      <c r="AG1558" s="2">
        <f t="shared" si="396"/>
        <v>0</v>
      </c>
      <c r="AH1558" s="49">
        <f t="shared" si="397"/>
        <v>0</v>
      </c>
      <c r="AI1558" s="49">
        <f t="shared" si="398"/>
        <v>5075.110384361461</v>
      </c>
      <c r="AJ1558" s="27" cm="1">
        <f t="array" ref="AJ1558">INDEX(Archetypes!Q$8:Q$16,$G1558)</f>
        <v>1022</v>
      </c>
      <c r="AK1558" s="27" cm="1">
        <f t="array" ref="AK1558">INDEX(Archetypes!R$8:R$16,$G1558)</f>
        <v>1039</v>
      </c>
      <c r="AL1558" s="27" cm="1">
        <f t="array" ref="AL1558">INDEX(Archetypes!S$8:S$16,$G1558)</f>
        <v>1139</v>
      </c>
      <c r="AM1558" s="5">
        <f t="shared" si="425"/>
        <v>1039</v>
      </c>
      <c r="AN1558" s="5">
        <f t="shared" si="399"/>
        <v>4156</v>
      </c>
      <c r="AO1558" s="49">
        <f t="shared" si="400"/>
        <v>38990.316707561462</v>
      </c>
      <c r="AP1558" s="61" cm="1">
        <f t="array" ref="AP1558">INDEX(Archetypes!$K$8:$N$16,$G1558,$I$2+1+2*$H$2)</f>
        <v>20099</v>
      </c>
      <c r="AQ1558" s="41" cm="1">
        <f t="array" ref="AQ1558">INDEX(Archetypes!$O$8:$P$16,$G1558,$AB$2)</f>
        <v>50</v>
      </c>
      <c r="AR1558" s="4">
        <f t="shared" si="401"/>
        <v>12.348800000000001</v>
      </c>
      <c r="AS1558" s="5">
        <f t="shared" si="402"/>
        <v>2778.48</v>
      </c>
      <c r="AT1558" s="8">
        <f t="shared" si="403"/>
        <v>2043</v>
      </c>
      <c r="AU1558">
        <f t="shared" si="404"/>
        <v>1</v>
      </c>
      <c r="AV1558" s="49">
        <f t="shared" si="405"/>
        <v>11113.92</v>
      </c>
      <c r="AW1558" s="49">
        <f t="shared" si="406"/>
        <v>0</v>
      </c>
      <c r="AX1558" s="61">
        <f t="shared" si="407"/>
        <v>3904.6334257878193</v>
      </c>
      <c r="AY1558" s="27" cm="1">
        <f t="array" ref="AY1558">INDEX(Archetypes!T$8:T$16,$G1558)</f>
        <v>1012</v>
      </c>
      <c r="AZ1558" s="27" cm="1">
        <f t="array" ref="AZ1558">INDEX(Archetypes!U$8:U$16,$G1558)</f>
        <v>1497</v>
      </c>
      <c r="BA1558" s="27" cm="1">
        <f t="array" ref="BA1558">INDEX(Archetypes!V$8:V$16,$G1558)</f>
        <v>1668</v>
      </c>
      <c r="BB1558" s="5">
        <f t="shared" si="426"/>
        <v>1497</v>
      </c>
      <c r="BC1558" s="5">
        <f t="shared" si="408"/>
        <v>5988</v>
      </c>
      <c r="BD1558" s="60">
        <f t="shared" si="409"/>
        <v>41105.553425787817</v>
      </c>
      <c r="BE1558" s="28">
        <f t="shared" si="410"/>
        <v>2115.2367182263552</v>
      </c>
      <c r="BF1558" s="75">
        <f t="shared" si="411"/>
        <v>5.7260786457600004</v>
      </c>
      <c r="BG1558" s="75">
        <f t="shared" si="412"/>
        <v>19.122479999999999</v>
      </c>
      <c r="BH1558" s="11">
        <f t="shared" si="383"/>
        <v>20807.598270448936</v>
      </c>
      <c r="BI1558" s="95">
        <f t="shared" si="384"/>
        <v>3</v>
      </c>
      <c r="BJ1558" t="b">
        <f t="shared" si="385"/>
        <v>0</v>
      </c>
      <c r="BK1558" s="43">
        <v>-4566.0340320652758</v>
      </c>
      <c r="BL1558" s="37">
        <f t="shared" si="413"/>
        <v>6681.270750291631</v>
      </c>
    </row>
    <row r="1559" spans="1:64" x14ac:dyDescent="0.35">
      <c r="A1559" s="3">
        <v>22500</v>
      </c>
      <c r="D1559" s="6">
        <v>61.6</v>
      </c>
      <c r="E1559" s="6"/>
      <c r="F1559" s="6">
        <f t="shared" si="386"/>
        <v>102.7</v>
      </c>
      <c r="G1559" s="7">
        <v>9</v>
      </c>
      <c r="H1559" s="79" cm="1">
        <f t="array" ref="H1559">INDEX(Archetypes!$F$8:$F$16,$G1559)</f>
        <v>312.60000000000002</v>
      </c>
      <c r="I1559" s="7">
        <f t="shared" si="387"/>
        <v>1</v>
      </c>
      <c r="J1559" s="27" cm="1">
        <f t="array" ref="J1559">INDEX(Archetypes!$G$8:$H$16,$G1559,($H$2+1))+$N$2</f>
        <v>27151</v>
      </c>
      <c r="K1559" s="41" cm="1">
        <f t="array" ref="K1559">INDEX(Archetypes!$J$8:$J$16,$G1559)</f>
        <v>3.1960000000000002</v>
      </c>
      <c r="L1559" s="24" cm="1">
        <f t="array" ref="L1559">INDEX(Archetypes!$I$8:$I$16,$G1559)</f>
        <v>98.868750000000006</v>
      </c>
      <c r="M1559" s="41">
        <f t="shared" si="414"/>
        <v>19.274000000000001</v>
      </c>
      <c r="N1559" s="84">
        <f t="shared" si="388"/>
        <v>0.19494531892028574</v>
      </c>
      <c r="O1559" s="41">
        <f t="shared" si="389"/>
        <v>19.274000000000001</v>
      </c>
      <c r="P1559" s="64">
        <f t="shared" si="382"/>
        <v>2.7534285714285716</v>
      </c>
      <c r="Q1559" s="80">
        <f t="shared" si="415"/>
        <v>2.7534285714285716</v>
      </c>
      <c r="R1559" s="80">
        <f t="shared" si="416"/>
        <v>0</v>
      </c>
      <c r="S1559" s="64">
        <f t="shared" si="417"/>
        <v>19.274000000000001</v>
      </c>
      <c r="T1559" s="64">
        <f t="shared" si="390"/>
        <v>0</v>
      </c>
      <c r="U1559" s="64">
        <f t="shared" si="418"/>
        <v>0</v>
      </c>
      <c r="V1559" s="80">
        <f t="shared" si="419"/>
        <v>1</v>
      </c>
      <c r="W1559" s="80">
        <f t="shared" si="420"/>
        <v>0</v>
      </c>
      <c r="X1559" s="80">
        <f t="shared" si="421"/>
        <v>0</v>
      </c>
      <c r="Y1559" s="4">
        <f t="shared" si="391"/>
        <v>13.01</v>
      </c>
      <c r="Z1559" s="4">
        <f t="shared" si="392"/>
        <v>4.0707133917396741</v>
      </c>
      <c r="AA1559" s="64">
        <f t="shared" si="422"/>
        <v>7040.05</v>
      </c>
      <c r="AB1559" s="81">
        <f t="shared" si="423"/>
        <v>915.91050499999994</v>
      </c>
      <c r="AC1559">
        <f t="shared" si="424"/>
        <v>1.000000008888889</v>
      </c>
      <c r="AD1559" s="49">
        <f t="shared" si="393"/>
        <v>3663.6420199999998</v>
      </c>
      <c r="AE1559" s="3">
        <f t="shared" si="394"/>
        <v>90000</v>
      </c>
      <c r="AF1559" s="3">
        <f t="shared" si="395"/>
        <v>100000</v>
      </c>
      <c r="AG1559" s="2">
        <f t="shared" si="396"/>
        <v>0</v>
      </c>
      <c r="AH1559" s="49">
        <f t="shared" si="397"/>
        <v>0</v>
      </c>
      <c r="AI1559" s="49">
        <f t="shared" si="398"/>
        <v>5274.6257099141794</v>
      </c>
      <c r="AJ1559" s="27" cm="1">
        <f t="array" ref="AJ1559">INDEX(Archetypes!Q$8:Q$16,$G1559)</f>
        <v>1022</v>
      </c>
      <c r="AK1559" s="27" cm="1">
        <f t="array" ref="AK1559">INDEX(Archetypes!R$8:R$16,$G1559)</f>
        <v>1039</v>
      </c>
      <c r="AL1559" s="27" cm="1">
        <f t="array" ref="AL1559">INDEX(Archetypes!S$8:S$16,$G1559)</f>
        <v>1139</v>
      </c>
      <c r="AM1559" s="5">
        <f t="shared" si="425"/>
        <v>1039</v>
      </c>
      <c r="AN1559" s="5">
        <f t="shared" si="399"/>
        <v>4156</v>
      </c>
      <c r="AO1559" s="49">
        <f t="shared" si="400"/>
        <v>40245.26772991418</v>
      </c>
      <c r="AP1559" s="61" cm="1">
        <f t="array" ref="AP1559">INDEX(Archetypes!$K$8:$N$16,$G1559,$I$2+1+2*$H$2)</f>
        <v>20920</v>
      </c>
      <c r="AQ1559" s="41" cm="1">
        <f t="array" ref="AQ1559">INDEX(Archetypes!$O$8:$P$16,$G1559,$AB$2)</f>
        <v>50</v>
      </c>
      <c r="AR1559" s="4">
        <f t="shared" si="401"/>
        <v>12.348800000000001</v>
      </c>
      <c r="AS1559" s="5">
        <f t="shared" si="402"/>
        <v>2778.48</v>
      </c>
      <c r="AT1559" s="8">
        <f t="shared" si="403"/>
        <v>2043</v>
      </c>
      <c r="AU1559">
        <f t="shared" si="404"/>
        <v>1</v>
      </c>
      <c r="AV1559" s="49">
        <f t="shared" si="405"/>
        <v>11113.92</v>
      </c>
      <c r="AW1559" s="49">
        <f t="shared" si="406"/>
        <v>0</v>
      </c>
      <c r="AX1559" s="61">
        <f t="shared" si="407"/>
        <v>4064.1291242092234</v>
      </c>
      <c r="AY1559" s="27" cm="1">
        <f t="array" ref="AY1559">INDEX(Archetypes!T$8:T$16,$G1559)</f>
        <v>1012</v>
      </c>
      <c r="AZ1559" s="27" cm="1">
        <f t="array" ref="AZ1559">INDEX(Archetypes!U$8:U$16,$G1559)</f>
        <v>1497</v>
      </c>
      <c r="BA1559" s="27" cm="1">
        <f t="array" ref="BA1559">INDEX(Archetypes!V$8:V$16,$G1559)</f>
        <v>1668</v>
      </c>
      <c r="BB1559" s="5">
        <f t="shared" si="426"/>
        <v>1497</v>
      </c>
      <c r="BC1559" s="5">
        <f t="shared" si="408"/>
        <v>5988</v>
      </c>
      <c r="BD1559" s="60">
        <f t="shared" si="409"/>
        <v>42086.049124209225</v>
      </c>
      <c r="BE1559" s="28">
        <f t="shared" si="410"/>
        <v>1840.7813942950452</v>
      </c>
      <c r="BF1559" s="75">
        <f t="shared" si="411"/>
        <v>5.7708697860000004</v>
      </c>
      <c r="BG1559" s="75">
        <f t="shared" si="412"/>
        <v>19.122479999999999</v>
      </c>
      <c r="BH1559" s="11">
        <f t="shared" si="383"/>
        <v>20807.598270448936</v>
      </c>
      <c r="BI1559" s="95">
        <f t="shared" si="384"/>
        <v>3</v>
      </c>
      <c r="BJ1559" t="b">
        <f t="shared" si="385"/>
        <v>0</v>
      </c>
      <c r="BK1559" s="43">
        <v>-5514.7833949672204</v>
      </c>
      <c r="BL1559" s="37">
        <f t="shared" si="413"/>
        <v>7355.5647892622655</v>
      </c>
    </row>
    <row r="1560" spans="1:64" x14ac:dyDescent="0.35">
      <c r="A1560" s="3">
        <v>22500</v>
      </c>
      <c r="D1560" s="6">
        <v>75</v>
      </c>
      <c r="E1560" s="6"/>
      <c r="F1560" s="6">
        <f t="shared" si="386"/>
        <v>125</v>
      </c>
      <c r="G1560" s="7">
        <v>2</v>
      </c>
      <c r="H1560" s="79" cm="1">
        <f t="array" ref="H1560">INDEX(Archetypes!$F$8:$F$16,$G1560)</f>
        <v>137.5</v>
      </c>
      <c r="I1560" s="7">
        <f t="shared" si="387"/>
        <v>1</v>
      </c>
      <c r="J1560" s="27" cm="1">
        <f t="array" ref="J1560">INDEX(Archetypes!$G$8:$H$16,$G1560,($H$2+1))+$N$2</f>
        <v>11219</v>
      </c>
      <c r="K1560" s="41" cm="1">
        <f t="array" ref="K1560">INDEX(Archetypes!$J$8:$J$16,$G1560)</f>
        <v>3.3919999999999999</v>
      </c>
      <c r="L1560" s="24" cm="1">
        <f t="array" ref="L1560">INDEX(Archetypes!$I$8:$I$16,$G1560)</f>
        <v>41.125</v>
      </c>
      <c r="M1560" s="41">
        <f t="shared" si="414"/>
        <v>22.111000000000001</v>
      </c>
      <c r="N1560" s="84">
        <f t="shared" si="388"/>
        <v>0.53765349544072949</v>
      </c>
      <c r="O1560" s="41">
        <f t="shared" si="389"/>
        <v>22.111000000000001</v>
      </c>
      <c r="P1560" s="64">
        <f t="shared" si="382"/>
        <v>3.1587142857142858</v>
      </c>
      <c r="Q1560" s="80">
        <f t="shared" si="415"/>
        <v>3.1587142857142858</v>
      </c>
      <c r="R1560" s="80">
        <f t="shared" si="416"/>
        <v>0</v>
      </c>
      <c r="S1560" s="64">
        <f t="shared" si="417"/>
        <v>22.111000000000001</v>
      </c>
      <c r="T1560" s="64">
        <f t="shared" si="390"/>
        <v>0</v>
      </c>
      <c r="U1560" s="64">
        <f t="shared" si="418"/>
        <v>0</v>
      </c>
      <c r="V1560" s="80">
        <f t="shared" si="419"/>
        <v>1</v>
      </c>
      <c r="W1560" s="80">
        <f t="shared" si="420"/>
        <v>0</v>
      </c>
      <c r="X1560" s="80">
        <f t="shared" si="421"/>
        <v>0</v>
      </c>
      <c r="Y1560" s="4">
        <f t="shared" si="391"/>
        <v>13.01</v>
      </c>
      <c r="Z1560" s="4">
        <f t="shared" si="392"/>
        <v>3.8354952830188678</v>
      </c>
      <c r="AA1560" s="64">
        <f t="shared" si="422"/>
        <v>6633.2550000000001</v>
      </c>
      <c r="AB1560" s="81">
        <f t="shared" si="423"/>
        <v>862.98647549999998</v>
      </c>
      <c r="AC1560">
        <f t="shared" si="424"/>
        <v>0.99999995733333513</v>
      </c>
      <c r="AD1560" s="49">
        <f t="shared" si="393"/>
        <v>3451.9459019999999</v>
      </c>
      <c r="AE1560" s="3">
        <f t="shared" si="394"/>
        <v>90000</v>
      </c>
      <c r="AF1560" s="3">
        <f t="shared" si="395"/>
        <v>100000</v>
      </c>
      <c r="AG1560" s="2">
        <f t="shared" si="396"/>
        <v>0</v>
      </c>
      <c r="AH1560" s="49">
        <f t="shared" si="397"/>
        <v>0</v>
      </c>
      <c r="AI1560" s="49">
        <f t="shared" si="398"/>
        <v>2179.5155183796978</v>
      </c>
      <c r="AJ1560" s="27" cm="1">
        <f t="array" ref="AJ1560">INDEX(Archetypes!Q$8:Q$16,$G1560)</f>
        <v>1022</v>
      </c>
      <c r="AK1560" s="27" cm="1">
        <f t="array" ref="AK1560">INDEX(Archetypes!R$8:R$16,$G1560)</f>
        <v>1039</v>
      </c>
      <c r="AL1560" s="27" cm="1">
        <f t="array" ref="AL1560">INDEX(Archetypes!S$8:S$16,$G1560)</f>
        <v>1139</v>
      </c>
      <c r="AM1560" s="5">
        <f t="shared" si="425"/>
        <v>1039</v>
      </c>
      <c r="AN1560" s="5">
        <f t="shared" si="399"/>
        <v>4156</v>
      </c>
      <c r="AO1560" s="49">
        <f t="shared" si="400"/>
        <v>21006.461420379695</v>
      </c>
      <c r="AP1560" s="61" cm="1">
        <f t="array" ref="AP1560">INDEX(Archetypes!$K$8:$N$16,$G1560,$I$2+1+2*$H$2)</f>
        <v>8176</v>
      </c>
      <c r="AQ1560" s="41" cm="1">
        <f t="array" ref="AQ1560">INDEX(Archetypes!$O$8:$P$16,$G1560,$AB$2)</f>
        <v>50</v>
      </c>
      <c r="AR1560" s="4">
        <f t="shared" si="401"/>
        <v>12.348800000000001</v>
      </c>
      <c r="AS1560" s="5">
        <f t="shared" si="402"/>
        <v>2778.48</v>
      </c>
      <c r="AT1560" s="8">
        <f t="shared" si="403"/>
        <v>2043</v>
      </c>
      <c r="AU1560">
        <f t="shared" si="404"/>
        <v>1</v>
      </c>
      <c r="AV1560" s="49">
        <f t="shared" si="405"/>
        <v>11113.92</v>
      </c>
      <c r="AW1560" s="49">
        <f t="shared" si="406"/>
        <v>0</v>
      </c>
      <c r="AX1560" s="61">
        <f t="shared" si="407"/>
        <v>1588.3518030370274</v>
      </c>
      <c r="AY1560" s="27" cm="1">
        <f t="array" ref="AY1560">INDEX(Archetypes!T$8:T$16,$G1560)</f>
        <v>1012</v>
      </c>
      <c r="AZ1560" s="27" cm="1">
        <f t="array" ref="AZ1560">INDEX(Archetypes!U$8:U$16,$G1560)</f>
        <v>1497</v>
      </c>
      <c r="BA1560" s="27" cm="1">
        <f t="array" ref="BA1560">INDEX(Archetypes!V$8:V$16,$G1560)</f>
        <v>1668</v>
      </c>
      <c r="BB1560" s="5">
        <f t="shared" si="426"/>
        <v>1497</v>
      </c>
      <c r="BC1560" s="5">
        <f t="shared" si="408"/>
        <v>5988</v>
      </c>
      <c r="BD1560" s="60">
        <f t="shared" si="409"/>
        <v>26866.271803037027</v>
      </c>
      <c r="BE1560" s="28">
        <f t="shared" si="410"/>
        <v>5859.8103826573315</v>
      </c>
      <c r="BF1560" s="75">
        <f t="shared" si="411"/>
        <v>5.4374117886000004</v>
      </c>
      <c r="BG1560" s="75">
        <f t="shared" si="412"/>
        <v>19.122479999999999</v>
      </c>
      <c r="BH1560" s="11">
        <f t="shared" si="383"/>
        <v>20807.598270448936</v>
      </c>
      <c r="BI1560" s="95">
        <f t="shared" si="384"/>
        <v>3</v>
      </c>
      <c r="BJ1560" t="b">
        <f t="shared" si="385"/>
        <v>0</v>
      </c>
      <c r="BK1560" s="43">
        <v>8745.6926189779188</v>
      </c>
      <c r="BL1560" s="37">
        <f t="shared" si="413"/>
        <v>-2885.8822363205873</v>
      </c>
    </row>
    <row r="1561" spans="1:64" x14ac:dyDescent="0.35">
      <c r="A1561" s="3">
        <v>22500</v>
      </c>
      <c r="D1561" s="6">
        <v>75</v>
      </c>
      <c r="E1561" s="6"/>
      <c r="F1561" s="6">
        <f t="shared" si="386"/>
        <v>125</v>
      </c>
      <c r="G1561" s="7">
        <v>3</v>
      </c>
      <c r="H1561" s="79" cm="1">
        <f t="array" ref="H1561">INDEX(Archetypes!$F$8:$F$16,$G1561)</f>
        <v>163.1</v>
      </c>
      <c r="I1561" s="7">
        <f t="shared" si="387"/>
        <v>1</v>
      </c>
      <c r="J1561" s="27" cm="1">
        <f t="array" ref="J1561">INDEX(Archetypes!$G$8:$H$16,$G1561,($H$2+1))+$N$2</f>
        <v>11221</v>
      </c>
      <c r="K1561" s="41" cm="1">
        <f t="array" ref="K1561">INDEX(Archetypes!$J$8:$J$16,$G1561)</f>
        <v>3.6019999999999999</v>
      </c>
      <c r="L1561" s="24" cm="1">
        <f t="array" ref="L1561">INDEX(Archetypes!$I$8:$I$16,$G1561)</f>
        <v>45.416666666666664</v>
      </c>
      <c r="M1561" s="41">
        <f t="shared" si="414"/>
        <v>20.821999999999999</v>
      </c>
      <c r="N1561" s="84">
        <f t="shared" si="388"/>
        <v>0.45846605504587157</v>
      </c>
      <c r="O1561" s="41">
        <f t="shared" si="389"/>
        <v>20.821999999999999</v>
      </c>
      <c r="P1561" s="64">
        <f t="shared" si="382"/>
        <v>2.9745714285714286</v>
      </c>
      <c r="Q1561" s="80">
        <f t="shared" si="415"/>
        <v>2.9745714285714286</v>
      </c>
      <c r="R1561" s="80">
        <f t="shared" si="416"/>
        <v>0</v>
      </c>
      <c r="S1561" s="64">
        <f t="shared" si="417"/>
        <v>20.821999999999999</v>
      </c>
      <c r="T1561" s="64">
        <f t="shared" si="390"/>
        <v>0</v>
      </c>
      <c r="U1561" s="64">
        <f t="shared" si="418"/>
        <v>0</v>
      </c>
      <c r="V1561" s="80">
        <f t="shared" si="419"/>
        <v>1</v>
      </c>
      <c r="W1561" s="80">
        <f t="shared" si="420"/>
        <v>0</v>
      </c>
      <c r="X1561" s="80">
        <f t="shared" si="421"/>
        <v>0</v>
      </c>
      <c r="Y1561" s="4">
        <f t="shared" si="391"/>
        <v>13.01</v>
      </c>
      <c r="Z1561" s="4">
        <f t="shared" si="392"/>
        <v>3.6118822876179899</v>
      </c>
      <c r="AA1561" s="64">
        <f t="shared" si="422"/>
        <v>6246.53</v>
      </c>
      <c r="AB1561" s="81">
        <f t="shared" si="423"/>
        <v>812.67355299999997</v>
      </c>
      <c r="AC1561">
        <f t="shared" si="424"/>
        <v>0.99999995288889121</v>
      </c>
      <c r="AD1561" s="49">
        <f t="shared" si="393"/>
        <v>3250.6942119999999</v>
      </c>
      <c r="AE1561" s="3">
        <f t="shared" si="394"/>
        <v>90000</v>
      </c>
      <c r="AF1561" s="3">
        <f t="shared" si="395"/>
        <v>100000</v>
      </c>
      <c r="AG1561" s="2">
        <f t="shared" si="396"/>
        <v>0</v>
      </c>
      <c r="AH1561" s="49">
        <f t="shared" si="397"/>
        <v>0</v>
      </c>
      <c r="AI1561" s="49">
        <f t="shared" si="398"/>
        <v>2179.9040584489339</v>
      </c>
      <c r="AJ1561" s="27" cm="1">
        <f t="array" ref="AJ1561">INDEX(Archetypes!Q$8:Q$16,$G1561)</f>
        <v>1022</v>
      </c>
      <c r="AK1561" s="27" cm="1">
        <f t="array" ref="AK1561">INDEX(Archetypes!R$8:R$16,$G1561)</f>
        <v>1039</v>
      </c>
      <c r="AL1561" s="27" cm="1">
        <f t="array" ref="AL1561">INDEX(Archetypes!S$8:S$16,$G1561)</f>
        <v>1139</v>
      </c>
      <c r="AM1561" s="5">
        <f t="shared" si="425"/>
        <v>1039</v>
      </c>
      <c r="AN1561" s="5">
        <f t="shared" si="399"/>
        <v>4156</v>
      </c>
      <c r="AO1561" s="49">
        <f t="shared" si="400"/>
        <v>20807.598270448936</v>
      </c>
      <c r="AP1561" s="61" cm="1">
        <f t="array" ref="AP1561">INDEX(Archetypes!$K$8:$N$16,$G1561,$I$2+1+2*$H$2)</f>
        <v>8177</v>
      </c>
      <c r="AQ1561" s="41" cm="1">
        <f t="array" ref="AQ1561">INDEX(Archetypes!$O$8:$P$16,$G1561,$AB$2)</f>
        <v>50</v>
      </c>
      <c r="AR1561" s="4">
        <f t="shared" si="401"/>
        <v>12.348800000000001</v>
      </c>
      <c r="AS1561" s="5">
        <f t="shared" si="402"/>
        <v>2778.48</v>
      </c>
      <c r="AT1561" s="8">
        <f t="shared" si="403"/>
        <v>2043</v>
      </c>
      <c r="AU1561">
        <f t="shared" si="404"/>
        <v>1</v>
      </c>
      <c r="AV1561" s="49">
        <f t="shared" si="405"/>
        <v>11113.92</v>
      </c>
      <c r="AW1561" s="49">
        <f t="shared" si="406"/>
        <v>0</v>
      </c>
      <c r="AX1561" s="61">
        <f t="shared" si="407"/>
        <v>1588.5460730716454</v>
      </c>
      <c r="AY1561" s="27" cm="1">
        <f t="array" ref="AY1561">INDEX(Archetypes!T$8:T$16,$G1561)</f>
        <v>1012</v>
      </c>
      <c r="AZ1561" s="27" cm="1">
        <f t="array" ref="AZ1561">INDEX(Archetypes!U$8:U$16,$G1561)</f>
        <v>1497</v>
      </c>
      <c r="BA1561" s="27" cm="1">
        <f t="array" ref="BA1561">INDEX(Archetypes!V$8:V$16,$G1561)</f>
        <v>1668</v>
      </c>
      <c r="BB1561" s="5">
        <f t="shared" si="426"/>
        <v>1497</v>
      </c>
      <c r="BC1561" s="5">
        <f t="shared" si="408"/>
        <v>5988</v>
      </c>
      <c r="BD1561" s="60">
        <f t="shared" si="409"/>
        <v>26867.466073071642</v>
      </c>
      <c r="BE1561" s="28">
        <f t="shared" si="410"/>
        <v>6059.8678026227062</v>
      </c>
      <c r="BF1561" s="75">
        <f t="shared" si="411"/>
        <v>5.1204055716000001</v>
      </c>
      <c r="BG1561" s="75">
        <f t="shared" si="412"/>
        <v>19.122479999999999</v>
      </c>
      <c r="BH1561" s="11">
        <f t="shared" si="383"/>
        <v>20807.598270448936</v>
      </c>
      <c r="BI1561" s="95">
        <f t="shared" si="384"/>
        <v>3</v>
      </c>
      <c r="BJ1561" t="b">
        <f t="shared" si="385"/>
        <v>1</v>
      </c>
      <c r="BK1561" s="43">
        <v>9146.8301827921605</v>
      </c>
      <c r="BL1561" s="37">
        <f t="shared" si="413"/>
        <v>-3086.9623801694543</v>
      </c>
    </row>
    <row r="1562" spans="1:64" x14ac:dyDescent="0.35">
      <c r="A1562" s="3">
        <v>22500</v>
      </c>
      <c r="D1562" s="6">
        <v>75</v>
      </c>
      <c r="E1562" s="6"/>
      <c r="F1562" s="6">
        <f t="shared" si="386"/>
        <v>125</v>
      </c>
      <c r="G1562" s="7">
        <v>4</v>
      </c>
      <c r="H1562" s="79" cm="1">
        <f t="array" ref="H1562">INDEX(Archetypes!$F$8:$F$16,$G1562)</f>
        <v>188.9</v>
      </c>
      <c r="I1562" s="7">
        <f t="shared" si="387"/>
        <v>1</v>
      </c>
      <c r="J1562" s="27" cm="1">
        <f t="array" ref="J1562">INDEX(Archetypes!$G$8:$H$16,$G1562,($H$2+1))+$N$2</f>
        <v>14619</v>
      </c>
      <c r="K1562" s="41" cm="1">
        <f t="array" ref="K1562">INDEX(Archetypes!$J$8:$J$16,$G1562)</f>
        <v>3.3879999999999999</v>
      </c>
      <c r="L1562" s="24" cm="1">
        <f t="array" ref="L1562">INDEX(Archetypes!$I$8:$I$16,$G1562)</f>
        <v>57.854166666666664</v>
      </c>
      <c r="M1562" s="41">
        <f t="shared" si="414"/>
        <v>22.137</v>
      </c>
      <c r="N1562" s="84">
        <f t="shared" si="388"/>
        <v>0.38263449765934465</v>
      </c>
      <c r="O1562" s="41">
        <f t="shared" si="389"/>
        <v>22.137</v>
      </c>
      <c r="P1562" s="64">
        <f t="shared" ref="P1562:P1625" si="427">E$2*MIN(O1562/O$2,Q$2)</f>
        <v>3.1624285714285714</v>
      </c>
      <c r="Q1562" s="80">
        <f t="shared" si="415"/>
        <v>3.1624285714285714</v>
      </c>
      <c r="R1562" s="80">
        <f t="shared" si="416"/>
        <v>0</v>
      </c>
      <c r="S1562" s="64">
        <f t="shared" si="417"/>
        <v>22.137</v>
      </c>
      <c r="T1562" s="64">
        <f t="shared" si="390"/>
        <v>0</v>
      </c>
      <c r="U1562" s="64">
        <f t="shared" si="418"/>
        <v>0</v>
      </c>
      <c r="V1562" s="80">
        <f t="shared" si="419"/>
        <v>1</v>
      </c>
      <c r="W1562" s="80">
        <f t="shared" si="420"/>
        <v>0</v>
      </c>
      <c r="X1562" s="80">
        <f t="shared" si="421"/>
        <v>0</v>
      </c>
      <c r="Y1562" s="4">
        <f t="shared" si="391"/>
        <v>13.01</v>
      </c>
      <c r="Z1562" s="4">
        <f t="shared" si="392"/>
        <v>3.8400236127508856</v>
      </c>
      <c r="AA1562" s="64">
        <f t="shared" si="422"/>
        <v>6641.0860000000002</v>
      </c>
      <c r="AB1562" s="81">
        <f t="shared" si="423"/>
        <v>864.00528860000009</v>
      </c>
      <c r="AC1562">
        <f t="shared" si="424"/>
        <v>1.0000000280888894</v>
      </c>
      <c r="AD1562" s="49">
        <f t="shared" si="393"/>
        <v>3456.0211544000003</v>
      </c>
      <c r="AE1562" s="3">
        <f t="shared" si="394"/>
        <v>90000</v>
      </c>
      <c r="AF1562" s="3">
        <f t="shared" si="395"/>
        <v>100000</v>
      </c>
      <c r="AG1562" s="2">
        <f t="shared" si="396"/>
        <v>0</v>
      </c>
      <c r="AH1562" s="49">
        <f t="shared" si="397"/>
        <v>0</v>
      </c>
      <c r="AI1562" s="49">
        <f t="shared" si="398"/>
        <v>2840.0336360810056</v>
      </c>
      <c r="AJ1562" s="27" cm="1">
        <f t="array" ref="AJ1562">INDEX(Archetypes!Q$8:Q$16,$G1562)</f>
        <v>1022</v>
      </c>
      <c r="AK1562" s="27" cm="1">
        <f t="array" ref="AK1562">INDEX(Archetypes!R$8:R$16,$G1562)</f>
        <v>1039</v>
      </c>
      <c r="AL1562" s="27" cm="1">
        <f t="array" ref="AL1562">INDEX(Archetypes!S$8:S$16,$G1562)</f>
        <v>1139</v>
      </c>
      <c r="AM1562" s="5">
        <f t="shared" si="425"/>
        <v>1039</v>
      </c>
      <c r="AN1562" s="5">
        <f t="shared" si="399"/>
        <v>4156</v>
      </c>
      <c r="AO1562" s="49">
        <f t="shared" si="400"/>
        <v>25071.054790481008</v>
      </c>
      <c r="AP1562" s="61" cm="1">
        <f t="array" ref="AP1562">INDEX(Archetypes!$K$8:$N$16,$G1562,$I$2+1+2*$H$2)</f>
        <v>10895</v>
      </c>
      <c r="AQ1562" s="41" cm="1">
        <f t="array" ref="AQ1562">INDEX(Archetypes!$O$8:$P$16,$G1562,$AB$2)</f>
        <v>50</v>
      </c>
      <c r="AR1562" s="4">
        <f t="shared" si="401"/>
        <v>12.348800000000001</v>
      </c>
      <c r="AS1562" s="5">
        <f t="shared" si="402"/>
        <v>2778.48</v>
      </c>
      <c r="AT1562" s="8">
        <f t="shared" si="403"/>
        <v>2043</v>
      </c>
      <c r="AU1562">
        <f t="shared" si="404"/>
        <v>1</v>
      </c>
      <c r="AV1562" s="49">
        <f t="shared" si="405"/>
        <v>11113.92</v>
      </c>
      <c r="AW1562" s="49">
        <f t="shared" si="406"/>
        <v>0</v>
      </c>
      <c r="AX1562" s="61">
        <f t="shared" si="407"/>
        <v>2116.5720271634555</v>
      </c>
      <c r="AY1562" s="27" cm="1">
        <f t="array" ref="AY1562">INDEX(Archetypes!T$8:T$16,$G1562)</f>
        <v>1012</v>
      </c>
      <c r="AZ1562" s="27" cm="1">
        <f t="array" ref="AZ1562">INDEX(Archetypes!U$8:U$16,$G1562)</f>
        <v>1497</v>
      </c>
      <c r="BA1562" s="27" cm="1">
        <f t="array" ref="BA1562">INDEX(Archetypes!V$8:V$16,$G1562)</f>
        <v>1668</v>
      </c>
      <c r="BB1562" s="5">
        <f t="shared" si="426"/>
        <v>1497</v>
      </c>
      <c r="BC1562" s="5">
        <f t="shared" si="408"/>
        <v>5988</v>
      </c>
      <c r="BD1562" s="60">
        <f t="shared" si="409"/>
        <v>30113.492027163455</v>
      </c>
      <c r="BE1562" s="28">
        <f t="shared" si="410"/>
        <v>5042.4372366824464</v>
      </c>
      <c r="BF1562" s="75">
        <f t="shared" si="411"/>
        <v>5.4438310159199998</v>
      </c>
      <c r="BG1562" s="75">
        <f t="shared" si="412"/>
        <v>19.122479999999999</v>
      </c>
      <c r="BH1562" s="11">
        <f t="shared" si="383"/>
        <v>20807.598270448936</v>
      </c>
      <c r="BI1562" s="95">
        <f t="shared" si="384"/>
        <v>3</v>
      </c>
      <c r="BJ1562" t="b">
        <f t="shared" si="385"/>
        <v>0</v>
      </c>
      <c r="BK1562" s="43">
        <v>5784.647520562532</v>
      </c>
      <c r="BL1562" s="37">
        <f t="shared" si="413"/>
        <v>-742.21028388008563</v>
      </c>
    </row>
    <row r="1563" spans="1:64" x14ac:dyDescent="0.35">
      <c r="A1563" s="3">
        <v>22500</v>
      </c>
      <c r="D1563" s="6">
        <v>75</v>
      </c>
      <c r="E1563" s="6"/>
      <c r="F1563" s="6">
        <f t="shared" si="386"/>
        <v>125</v>
      </c>
      <c r="G1563" s="7">
        <v>5</v>
      </c>
      <c r="H1563" s="79" cm="1">
        <f t="array" ref="H1563">INDEX(Archetypes!$F$8:$F$16,$G1563)</f>
        <v>213.7</v>
      </c>
      <c r="I1563" s="7">
        <f t="shared" si="387"/>
        <v>1</v>
      </c>
      <c r="J1563" s="27" cm="1">
        <f t="array" ref="J1563">INDEX(Archetypes!$G$8:$H$16,$G1563,($H$2+1))+$N$2</f>
        <v>16092</v>
      </c>
      <c r="K1563" s="41" cm="1">
        <f t="array" ref="K1563">INDEX(Archetypes!$J$8:$J$16,$G1563)</f>
        <v>3.3130000000000002</v>
      </c>
      <c r="L1563" s="24" cm="1">
        <f t="array" ref="L1563">INDEX(Archetypes!$I$8:$I$16,$G1563)</f>
        <v>65.243478260869566</v>
      </c>
      <c r="M1563" s="41">
        <f t="shared" si="414"/>
        <v>22.638000000000002</v>
      </c>
      <c r="N1563" s="84">
        <f t="shared" si="388"/>
        <v>0.34697720911635349</v>
      </c>
      <c r="O1563" s="41">
        <f t="shared" si="389"/>
        <v>22.638000000000002</v>
      </c>
      <c r="P1563" s="64">
        <f t="shared" si="427"/>
        <v>3.2340000000000004</v>
      </c>
      <c r="Q1563" s="80">
        <f t="shared" si="415"/>
        <v>3.2340000000000004</v>
      </c>
      <c r="R1563" s="80">
        <f t="shared" si="416"/>
        <v>0</v>
      </c>
      <c r="S1563" s="64">
        <f t="shared" si="417"/>
        <v>22.638000000000002</v>
      </c>
      <c r="T1563" s="64">
        <f t="shared" si="390"/>
        <v>0</v>
      </c>
      <c r="U1563" s="64">
        <f t="shared" si="418"/>
        <v>0</v>
      </c>
      <c r="V1563" s="80">
        <f t="shared" si="419"/>
        <v>1</v>
      </c>
      <c r="W1563" s="80">
        <f t="shared" si="420"/>
        <v>0</v>
      </c>
      <c r="X1563" s="80">
        <f t="shared" si="421"/>
        <v>0</v>
      </c>
      <c r="Y1563" s="4">
        <f t="shared" si="391"/>
        <v>13.01</v>
      </c>
      <c r="Z1563" s="4">
        <f t="shared" si="392"/>
        <v>3.9269544219740413</v>
      </c>
      <c r="AA1563" s="64">
        <f t="shared" si="422"/>
        <v>6791.4279999999999</v>
      </c>
      <c r="AB1563" s="81">
        <f t="shared" si="423"/>
        <v>883.56478279999999</v>
      </c>
      <c r="AC1563">
        <f t="shared" si="424"/>
        <v>0.99999995715555734</v>
      </c>
      <c r="AD1563" s="49">
        <f t="shared" si="393"/>
        <v>3534.2591312</v>
      </c>
      <c r="AE1563" s="3">
        <f t="shared" si="394"/>
        <v>90000</v>
      </c>
      <c r="AF1563" s="3">
        <f t="shared" si="395"/>
        <v>100000</v>
      </c>
      <c r="AG1563" s="2">
        <f t="shared" si="396"/>
        <v>0</v>
      </c>
      <c r="AH1563" s="49">
        <f t="shared" si="397"/>
        <v>0</v>
      </c>
      <c r="AI1563" s="49">
        <f t="shared" si="398"/>
        <v>3126.1933970733662</v>
      </c>
      <c r="AJ1563" s="27" cm="1">
        <f t="array" ref="AJ1563">INDEX(Archetypes!Q$8:Q$16,$G1563)</f>
        <v>1022</v>
      </c>
      <c r="AK1563" s="27" cm="1">
        <f t="array" ref="AK1563">INDEX(Archetypes!R$8:R$16,$G1563)</f>
        <v>1039</v>
      </c>
      <c r="AL1563" s="27" cm="1">
        <f t="array" ref="AL1563">INDEX(Archetypes!S$8:S$16,$G1563)</f>
        <v>1139</v>
      </c>
      <c r="AM1563" s="5">
        <f t="shared" si="425"/>
        <v>1039</v>
      </c>
      <c r="AN1563" s="5">
        <f t="shared" si="399"/>
        <v>4156</v>
      </c>
      <c r="AO1563" s="49">
        <f t="shared" si="400"/>
        <v>26908.452528273367</v>
      </c>
      <c r="AP1563" s="61" cm="1">
        <f t="array" ref="AP1563">INDEX(Archetypes!$K$8:$N$16,$G1563,$I$2+1+2*$H$2)</f>
        <v>12073</v>
      </c>
      <c r="AQ1563" s="41" cm="1">
        <f t="array" ref="AQ1563">INDEX(Archetypes!$O$8:$P$16,$G1563,$AB$2)</f>
        <v>50</v>
      </c>
      <c r="AR1563" s="4">
        <f t="shared" si="401"/>
        <v>12.348800000000001</v>
      </c>
      <c r="AS1563" s="5">
        <f t="shared" si="402"/>
        <v>2778.48</v>
      </c>
      <c r="AT1563" s="8">
        <f t="shared" si="403"/>
        <v>2043</v>
      </c>
      <c r="AU1563">
        <f t="shared" si="404"/>
        <v>1</v>
      </c>
      <c r="AV1563" s="49">
        <f t="shared" si="405"/>
        <v>11113.92</v>
      </c>
      <c r="AW1563" s="49">
        <f t="shared" si="406"/>
        <v>0</v>
      </c>
      <c r="AX1563" s="61">
        <f t="shared" si="407"/>
        <v>2345.4221279434969</v>
      </c>
      <c r="AY1563" s="27" cm="1">
        <f t="array" ref="AY1563">INDEX(Archetypes!T$8:T$16,$G1563)</f>
        <v>1012</v>
      </c>
      <c r="AZ1563" s="27" cm="1">
        <f t="array" ref="AZ1563">INDEX(Archetypes!U$8:U$16,$G1563)</f>
        <v>1497</v>
      </c>
      <c r="BA1563" s="27" cm="1">
        <f t="array" ref="BA1563">INDEX(Archetypes!V$8:V$16,$G1563)</f>
        <v>1668</v>
      </c>
      <c r="BB1563" s="5">
        <f t="shared" si="426"/>
        <v>1497</v>
      </c>
      <c r="BC1563" s="5">
        <f t="shared" si="408"/>
        <v>5988</v>
      </c>
      <c r="BD1563" s="60">
        <f t="shared" si="409"/>
        <v>31520.342127943495</v>
      </c>
      <c r="BE1563" s="28">
        <f t="shared" si="410"/>
        <v>4611.8895996701285</v>
      </c>
      <c r="BF1563" s="75">
        <f t="shared" si="411"/>
        <v>5.5670693601599996</v>
      </c>
      <c r="BG1563" s="75">
        <f t="shared" si="412"/>
        <v>19.122479999999999</v>
      </c>
      <c r="BH1563" s="11">
        <f t="shared" ref="BH1563:BH1626" si="428">_xlfn.MINIFS($AO$1236:$AO$1822,$A$1236:$A$1822,$A1563,$D$1236:$D$1822,$D1563)</f>
        <v>20807.598270448936</v>
      </c>
      <c r="BI1563" s="95">
        <f t="shared" ref="BI1563:BI1626" si="429">INDEX($G$1236:$G$1822,MATCH(BH1563,$AO$1236:$AO$1822,0))</f>
        <v>3</v>
      </c>
      <c r="BJ1563" t="b">
        <f t="shared" ref="BJ1563:BJ1626" si="430">BH1563=AO1563</f>
        <v>0</v>
      </c>
      <c r="BK1563" s="43">
        <v>4349.7676170901977</v>
      </c>
      <c r="BL1563" s="37">
        <f t="shared" si="413"/>
        <v>262.12198257993077</v>
      </c>
    </row>
    <row r="1564" spans="1:64" x14ac:dyDescent="0.35">
      <c r="A1564" s="3">
        <v>22500</v>
      </c>
      <c r="D1564" s="6">
        <v>75</v>
      </c>
      <c r="E1564" s="6"/>
      <c r="F1564" s="6">
        <f t="shared" si="386"/>
        <v>125</v>
      </c>
      <c r="G1564" s="7">
        <v>6</v>
      </c>
      <c r="H1564" s="79" cm="1">
        <f t="array" ref="H1564">INDEX(Archetypes!$F$8:$F$16,$G1564)</f>
        <v>239.1</v>
      </c>
      <c r="I1564" s="7">
        <f t="shared" si="387"/>
        <v>1</v>
      </c>
      <c r="J1564" s="27" cm="1">
        <f t="array" ref="J1564">INDEX(Archetypes!$G$8:$H$16,$G1564,($H$2+1))+$N$2</f>
        <v>18581</v>
      </c>
      <c r="K1564" s="41" cm="1">
        <f t="array" ref="K1564">INDEX(Archetypes!$J$8:$J$16,$G1564)</f>
        <v>3.327</v>
      </c>
      <c r="L1564" s="24" cm="1">
        <f t="array" ref="L1564">INDEX(Archetypes!$I$8:$I$16,$G1564)</f>
        <v>72.380645161290317</v>
      </c>
      <c r="M1564" s="41">
        <f t="shared" si="414"/>
        <v>22.542999999999999</v>
      </c>
      <c r="N1564" s="84">
        <f t="shared" si="388"/>
        <v>0.31145066405205457</v>
      </c>
      <c r="O1564" s="41">
        <f t="shared" si="389"/>
        <v>22.542999999999999</v>
      </c>
      <c r="P1564" s="64">
        <f t="shared" si="427"/>
        <v>3.2204285714285712</v>
      </c>
      <c r="Q1564" s="80">
        <f t="shared" si="415"/>
        <v>3.2204285714285712</v>
      </c>
      <c r="R1564" s="80">
        <f t="shared" si="416"/>
        <v>0</v>
      </c>
      <c r="S1564" s="64">
        <f t="shared" si="417"/>
        <v>22.542999999999999</v>
      </c>
      <c r="T1564" s="64">
        <f t="shared" si="390"/>
        <v>0</v>
      </c>
      <c r="U1564" s="64">
        <f t="shared" si="418"/>
        <v>0</v>
      </c>
      <c r="V1564" s="80">
        <f t="shared" si="419"/>
        <v>1</v>
      </c>
      <c r="W1564" s="80">
        <f t="shared" si="420"/>
        <v>0</v>
      </c>
      <c r="X1564" s="80">
        <f t="shared" si="421"/>
        <v>0</v>
      </c>
      <c r="Y1564" s="4">
        <f t="shared" si="391"/>
        <v>13.01</v>
      </c>
      <c r="Z1564" s="4">
        <f t="shared" si="392"/>
        <v>3.910429816651638</v>
      </c>
      <c r="AA1564" s="64">
        <f t="shared" si="422"/>
        <v>6762.8490000000002</v>
      </c>
      <c r="AB1564" s="81">
        <f t="shared" si="423"/>
        <v>879.84665489999998</v>
      </c>
      <c r="AC1564">
        <f t="shared" si="424"/>
        <v>1.0000000612000037</v>
      </c>
      <c r="AD1564" s="49">
        <f t="shared" si="393"/>
        <v>3519.3866195999999</v>
      </c>
      <c r="AE1564" s="3">
        <f t="shared" si="394"/>
        <v>90000</v>
      </c>
      <c r="AF1564" s="3">
        <f t="shared" si="395"/>
        <v>100000</v>
      </c>
      <c r="AG1564" s="2">
        <f t="shared" si="396"/>
        <v>0</v>
      </c>
      <c r="AH1564" s="49">
        <f t="shared" si="397"/>
        <v>0</v>
      </c>
      <c r="AI1564" s="49">
        <f t="shared" si="398"/>
        <v>3609.7315132376475</v>
      </c>
      <c r="AJ1564" s="27" cm="1">
        <f t="array" ref="AJ1564">INDEX(Archetypes!Q$8:Q$16,$G1564)</f>
        <v>1022</v>
      </c>
      <c r="AK1564" s="27" cm="1">
        <f t="array" ref="AK1564">INDEX(Archetypes!R$8:R$16,$G1564)</f>
        <v>1039</v>
      </c>
      <c r="AL1564" s="27" cm="1">
        <f t="array" ref="AL1564">INDEX(Archetypes!S$8:S$16,$G1564)</f>
        <v>1139</v>
      </c>
      <c r="AM1564" s="5">
        <f t="shared" si="425"/>
        <v>1039</v>
      </c>
      <c r="AN1564" s="5">
        <f t="shared" si="399"/>
        <v>4156</v>
      </c>
      <c r="AO1564" s="49">
        <f t="shared" si="400"/>
        <v>29866.118132837648</v>
      </c>
      <c r="AP1564" s="61" cm="1">
        <f t="array" ref="AP1564">INDEX(Archetypes!$K$8:$N$16,$G1564,$I$2+1+2*$H$2)</f>
        <v>14065</v>
      </c>
      <c r="AQ1564" s="41" cm="1">
        <f t="array" ref="AQ1564">INDEX(Archetypes!$O$8:$P$16,$G1564,$AB$2)</f>
        <v>50</v>
      </c>
      <c r="AR1564" s="4">
        <f t="shared" si="401"/>
        <v>12.348800000000001</v>
      </c>
      <c r="AS1564" s="5">
        <f t="shared" si="402"/>
        <v>2778.48</v>
      </c>
      <c r="AT1564" s="8">
        <f t="shared" si="403"/>
        <v>2043</v>
      </c>
      <c r="AU1564">
        <f t="shared" si="404"/>
        <v>1</v>
      </c>
      <c r="AV1564" s="49">
        <f t="shared" si="405"/>
        <v>11113.92</v>
      </c>
      <c r="AW1564" s="49">
        <f t="shared" si="406"/>
        <v>0</v>
      </c>
      <c r="AX1564" s="61">
        <f t="shared" si="407"/>
        <v>2732.408036902616</v>
      </c>
      <c r="AY1564" s="27" cm="1">
        <f t="array" ref="AY1564">INDEX(Archetypes!T$8:T$16,$G1564)</f>
        <v>1012</v>
      </c>
      <c r="AZ1564" s="27" cm="1">
        <f t="array" ref="AZ1564">INDEX(Archetypes!U$8:U$16,$G1564)</f>
        <v>1497</v>
      </c>
      <c r="BA1564" s="27" cm="1">
        <f t="array" ref="BA1564">INDEX(Archetypes!V$8:V$16,$G1564)</f>
        <v>1668</v>
      </c>
      <c r="BB1564" s="5">
        <f t="shared" si="426"/>
        <v>1497</v>
      </c>
      <c r="BC1564" s="5">
        <f t="shared" si="408"/>
        <v>5988</v>
      </c>
      <c r="BD1564" s="60">
        <f t="shared" si="409"/>
        <v>33899.328036902618</v>
      </c>
      <c r="BE1564" s="28">
        <f t="shared" si="410"/>
        <v>4033.20990406497</v>
      </c>
      <c r="BF1564" s="75">
        <f t="shared" si="411"/>
        <v>5.5436425822800004</v>
      </c>
      <c r="BG1564" s="75">
        <f t="shared" si="412"/>
        <v>19.122479999999999</v>
      </c>
      <c r="BH1564" s="11">
        <f t="shared" si="428"/>
        <v>20807.598270448936</v>
      </c>
      <c r="BI1564" s="95">
        <f t="shared" si="429"/>
        <v>3</v>
      </c>
      <c r="BJ1564" t="b">
        <f t="shared" si="430"/>
        <v>0</v>
      </c>
      <c r="BK1564" s="43">
        <v>2217.4256182304671</v>
      </c>
      <c r="BL1564" s="37">
        <f t="shared" si="413"/>
        <v>1815.784285834503</v>
      </c>
    </row>
    <row r="1565" spans="1:64" x14ac:dyDescent="0.35">
      <c r="A1565" s="3">
        <v>22500</v>
      </c>
      <c r="D1565" s="6">
        <v>75</v>
      </c>
      <c r="E1565" s="6"/>
      <c r="F1565" s="6">
        <f t="shared" si="386"/>
        <v>125</v>
      </c>
      <c r="G1565" s="7">
        <v>7</v>
      </c>
      <c r="H1565" s="79" cm="1">
        <f t="array" ref="H1565">INDEX(Archetypes!$F$8:$F$16,$G1565)</f>
        <v>262.60000000000002</v>
      </c>
      <c r="I1565" s="7">
        <f t="shared" si="387"/>
        <v>1</v>
      </c>
      <c r="J1565" s="27" cm="1">
        <f t="array" ref="J1565">INDEX(Archetypes!$G$8:$H$16,$G1565,($H$2+1))+$N$2</f>
        <v>22881</v>
      </c>
      <c r="K1565" s="41" cm="1">
        <f t="array" ref="K1565">INDEX(Archetypes!$J$8:$J$16,$G1565)</f>
        <v>3.2349999999999999</v>
      </c>
      <c r="L1565" s="24" cm="1">
        <f t="array" ref="L1565">INDEX(Archetypes!$I$8:$I$16,$G1565)</f>
        <v>81.644444444444446</v>
      </c>
      <c r="M1565" s="41">
        <f t="shared" si="414"/>
        <v>23.184000000000001</v>
      </c>
      <c r="N1565" s="84">
        <f t="shared" si="388"/>
        <v>0.28396298312465978</v>
      </c>
      <c r="O1565" s="41">
        <f t="shared" si="389"/>
        <v>23.184000000000001</v>
      </c>
      <c r="P1565" s="64">
        <f t="shared" si="427"/>
        <v>3.3120000000000003</v>
      </c>
      <c r="Q1565" s="80">
        <f t="shared" si="415"/>
        <v>3.3120000000000003</v>
      </c>
      <c r="R1565" s="80">
        <f t="shared" si="416"/>
        <v>0</v>
      </c>
      <c r="S1565" s="64">
        <f t="shared" si="417"/>
        <v>23.184000000000001</v>
      </c>
      <c r="T1565" s="64">
        <f t="shared" si="390"/>
        <v>0</v>
      </c>
      <c r="U1565" s="64">
        <f t="shared" si="418"/>
        <v>0</v>
      </c>
      <c r="V1565" s="80">
        <f t="shared" si="419"/>
        <v>1</v>
      </c>
      <c r="W1565" s="80">
        <f t="shared" si="420"/>
        <v>0</v>
      </c>
      <c r="X1565" s="80">
        <f t="shared" si="421"/>
        <v>0</v>
      </c>
      <c r="Y1565" s="4">
        <f t="shared" si="391"/>
        <v>13.01</v>
      </c>
      <c r="Z1565" s="4">
        <f t="shared" si="392"/>
        <v>4.0216383307573418</v>
      </c>
      <c r="AA1565" s="64">
        <f t="shared" si="422"/>
        <v>6955.1779999999999</v>
      </c>
      <c r="AB1565" s="81">
        <f t="shared" si="423"/>
        <v>904.86865779999994</v>
      </c>
      <c r="AC1565">
        <f t="shared" si="424"/>
        <v>0.99999996311111261</v>
      </c>
      <c r="AD1565" s="49">
        <f t="shared" si="393"/>
        <v>3619.4746311999997</v>
      </c>
      <c r="AE1565" s="3">
        <f t="shared" si="394"/>
        <v>90000</v>
      </c>
      <c r="AF1565" s="3">
        <f t="shared" si="395"/>
        <v>100000</v>
      </c>
      <c r="AG1565" s="2">
        <f t="shared" si="396"/>
        <v>0</v>
      </c>
      <c r="AH1565" s="49">
        <f t="shared" si="397"/>
        <v>0</v>
      </c>
      <c r="AI1565" s="49">
        <f t="shared" si="398"/>
        <v>4445.0926620951841</v>
      </c>
      <c r="AJ1565" s="27" cm="1">
        <f t="array" ref="AJ1565">INDEX(Archetypes!Q$8:Q$16,$G1565)</f>
        <v>1022</v>
      </c>
      <c r="AK1565" s="27" cm="1">
        <f t="array" ref="AK1565">INDEX(Archetypes!R$8:R$16,$G1565)</f>
        <v>1039</v>
      </c>
      <c r="AL1565" s="27" cm="1">
        <f t="array" ref="AL1565">INDEX(Archetypes!S$8:S$16,$G1565)</f>
        <v>1139</v>
      </c>
      <c r="AM1565" s="5">
        <f t="shared" si="425"/>
        <v>1039</v>
      </c>
      <c r="AN1565" s="5">
        <f t="shared" si="399"/>
        <v>4156</v>
      </c>
      <c r="AO1565" s="49">
        <f t="shared" si="400"/>
        <v>35101.567293295186</v>
      </c>
      <c r="AP1565" s="61" cm="1">
        <f t="array" ref="AP1565">INDEX(Archetypes!$K$8:$N$16,$G1565,$I$2+1+2*$H$2)</f>
        <v>17505</v>
      </c>
      <c r="AQ1565" s="41" cm="1">
        <f t="array" ref="AQ1565">INDEX(Archetypes!$O$8:$P$16,$G1565,$AB$2)</f>
        <v>50</v>
      </c>
      <c r="AR1565" s="4">
        <f t="shared" si="401"/>
        <v>12.348800000000001</v>
      </c>
      <c r="AS1565" s="5">
        <f t="shared" si="402"/>
        <v>2778.48</v>
      </c>
      <c r="AT1565" s="8">
        <f t="shared" si="403"/>
        <v>2043</v>
      </c>
      <c r="AU1565">
        <f t="shared" si="404"/>
        <v>1</v>
      </c>
      <c r="AV1565" s="49">
        <f t="shared" si="405"/>
        <v>11113.92</v>
      </c>
      <c r="AW1565" s="49">
        <f t="shared" si="406"/>
        <v>0</v>
      </c>
      <c r="AX1565" s="61">
        <f t="shared" si="407"/>
        <v>3400.6969559886452</v>
      </c>
      <c r="AY1565" s="27" cm="1">
        <f t="array" ref="AY1565">INDEX(Archetypes!T$8:T$16,$G1565)</f>
        <v>1012</v>
      </c>
      <c r="AZ1565" s="27" cm="1">
        <f t="array" ref="AZ1565">INDEX(Archetypes!U$8:U$16,$G1565)</f>
        <v>1497</v>
      </c>
      <c r="BA1565" s="27" cm="1">
        <f t="array" ref="BA1565">INDEX(Archetypes!V$8:V$16,$G1565)</f>
        <v>1668</v>
      </c>
      <c r="BB1565" s="5">
        <f t="shared" si="426"/>
        <v>1497</v>
      </c>
      <c r="BC1565" s="5">
        <f t="shared" si="408"/>
        <v>5988</v>
      </c>
      <c r="BD1565" s="60">
        <f t="shared" si="409"/>
        <v>38007.616955988648</v>
      </c>
      <c r="BE1565" s="28">
        <f t="shared" si="410"/>
        <v>2906.0496626934619</v>
      </c>
      <c r="BF1565" s="75">
        <f t="shared" si="411"/>
        <v>5.70129851016</v>
      </c>
      <c r="BG1565" s="75">
        <f t="shared" si="412"/>
        <v>19.122479999999999</v>
      </c>
      <c r="BH1565" s="11">
        <f t="shared" si="428"/>
        <v>20807.598270448936</v>
      </c>
      <c r="BI1565" s="95">
        <f t="shared" si="429"/>
        <v>3</v>
      </c>
      <c r="BJ1565" t="b">
        <f t="shared" si="430"/>
        <v>0</v>
      </c>
      <c r="BK1565" s="43">
        <v>-1718.2576730259898</v>
      </c>
      <c r="BL1565" s="37">
        <f t="shared" si="413"/>
        <v>4624.3073357194517</v>
      </c>
    </row>
    <row r="1566" spans="1:64" x14ac:dyDescent="0.35">
      <c r="A1566" s="3">
        <v>22500</v>
      </c>
      <c r="D1566" s="6">
        <v>75</v>
      </c>
      <c r="E1566" s="6"/>
      <c r="F1566" s="6">
        <f t="shared" si="386"/>
        <v>125</v>
      </c>
      <c r="G1566" s="7">
        <v>8</v>
      </c>
      <c r="H1566" s="79" cm="1">
        <f t="array" ref="H1566">INDEX(Archetypes!$F$8:$F$16,$G1566)</f>
        <v>285.8</v>
      </c>
      <c r="I1566" s="7">
        <f t="shared" si="387"/>
        <v>1</v>
      </c>
      <c r="J1566" s="27" cm="1">
        <f t="array" ref="J1566">INDEX(Archetypes!$G$8:$H$16,$G1566,($H$2+1))+$N$2</f>
        <v>26124</v>
      </c>
      <c r="K1566" s="41" cm="1">
        <f t="array" ref="K1566">INDEX(Archetypes!$J$8:$J$16,$G1566)</f>
        <v>3.2210000000000001</v>
      </c>
      <c r="L1566" s="24" cm="1">
        <f t="array" ref="L1566">INDEX(Archetypes!$I$8:$I$16,$G1566)</f>
        <v>90.076000000000008</v>
      </c>
      <c r="M1566" s="41">
        <f t="shared" si="414"/>
        <v>23.285</v>
      </c>
      <c r="N1566" s="84">
        <f t="shared" si="388"/>
        <v>0.25850393001465427</v>
      </c>
      <c r="O1566" s="41">
        <f t="shared" si="389"/>
        <v>23.285</v>
      </c>
      <c r="P1566" s="64">
        <f t="shared" si="427"/>
        <v>3.3264285714285715</v>
      </c>
      <c r="Q1566" s="80">
        <f t="shared" si="415"/>
        <v>3.3264285714285715</v>
      </c>
      <c r="R1566" s="80">
        <f t="shared" si="416"/>
        <v>0</v>
      </c>
      <c r="S1566" s="64">
        <f t="shared" si="417"/>
        <v>23.285</v>
      </c>
      <c r="T1566" s="64">
        <f t="shared" si="390"/>
        <v>0</v>
      </c>
      <c r="U1566" s="64">
        <f t="shared" si="418"/>
        <v>0</v>
      </c>
      <c r="V1566" s="80">
        <f t="shared" si="419"/>
        <v>1</v>
      </c>
      <c r="W1566" s="80">
        <f t="shared" si="420"/>
        <v>0</v>
      </c>
      <c r="X1566" s="80">
        <f t="shared" si="421"/>
        <v>0</v>
      </c>
      <c r="Y1566" s="4">
        <f t="shared" si="391"/>
        <v>13.01</v>
      </c>
      <c r="Z1566" s="4">
        <f t="shared" si="392"/>
        <v>4.0391182862465067</v>
      </c>
      <c r="AA1566" s="64">
        <f t="shared" si="422"/>
        <v>6985.4080000000004</v>
      </c>
      <c r="AB1566" s="81">
        <f t="shared" si="423"/>
        <v>908.80158080000012</v>
      </c>
      <c r="AC1566">
        <f t="shared" si="424"/>
        <v>1.0000000369777788</v>
      </c>
      <c r="AD1566" s="49">
        <f t="shared" si="393"/>
        <v>3635.2063232000005</v>
      </c>
      <c r="AE1566" s="3">
        <f t="shared" si="394"/>
        <v>90000</v>
      </c>
      <c r="AF1566" s="3">
        <f t="shared" si="395"/>
        <v>100000</v>
      </c>
      <c r="AG1566" s="2">
        <f t="shared" si="396"/>
        <v>0</v>
      </c>
      <c r="AH1566" s="49">
        <f t="shared" si="397"/>
        <v>0</v>
      </c>
      <c r="AI1566" s="49">
        <f t="shared" si="398"/>
        <v>5075.110384361461</v>
      </c>
      <c r="AJ1566" s="27" cm="1">
        <f t="array" ref="AJ1566">INDEX(Archetypes!Q$8:Q$16,$G1566)</f>
        <v>1022</v>
      </c>
      <c r="AK1566" s="27" cm="1">
        <f t="array" ref="AK1566">INDEX(Archetypes!R$8:R$16,$G1566)</f>
        <v>1039</v>
      </c>
      <c r="AL1566" s="27" cm="1">
        <f t="array" ref="AL1566">INDEX(Archetypes!S$8:S$16,$G1566)</f>
        <v>1139</v>
      </c>
      <c r="AM1566" s="5">
        <f t="shared" si="425"/>
        <v>1039</v>
      </c>
      <c r="AN1566" s="5">
        <f t="shared" si="399"/>
        <v>4156</v>
      </c>
      <c r="AO1566" s="49">
        <f t="shared" si="400"/>
        <v>38990.316707561462</v>
      </c>
      <c r="AP1566" s="61" cm="1">
        <f t="array" ref="AP1566">INDEX(Archetypes!$K$8:$N$16,$G1566,$I$2+1+2*$H$2)</f>
        <v>20099</v>
      </c>
      <c r="AQ1566" s="41" cm="1">
        <f t="array" ref="AQ1566">INDEX(Archetypes!$O$8:$P$16,$G1566,$AB$2)</f>
        <v>50</v>
      </c>
      <c r="AR1566" s="4">
        <f t="shared" si="401"/>
        <v>12.348800000000001</v>
      </c>
      <c r="AS1566" s="5">
        <f t="shared" si="402"/>
        <v>2778.48</v>
      </c>
      <c r="AT1566" s="8">
        <f t="shared" si="403"/>
        <v>2043</v>
      </c>
      <c r="AU1566">
        <f t="shared" si="404"/>
        <v>1</v>
      </c>
      <c r="AV1566" s="49">
        <f t="shared" si="405"/>
        <v>11113.92</v>
      </c>
      <c r="AW1566" s="49">
        <f t="shared" si="406"/>
        <v>0</v>
      </c>
      <c r="AX1566" s="61">
        <f t="shared" si="407"/>
        <v>3904.6334257878193</v>
      </c>
      <c r="AY1566" s="27" cm="1">
        <f t="array" ref="AY1566">INDEX(Archetypes!T$8:T$16,$G1566)</f>
        <v>1012</v>
      </c>
      <c r="AZ1566" s="27" cm="1">
        <f t="array" ref="AZ1566">INDEX(Archetypes!U$8:U$16,$G1566)</f>
        <v>1497</v>
      </c>
      <c r="BA1566" s="27" cm="1">
        <f t="array" ref="BA1566">INDEX(Archetypes!V$8:V$16,$G1566)</f>
        <v>1668</v>
      </c>
      <c r="BB1566" s="5">
        <f t="shared" si="426"/>
        <v>1497</v>
      </c>
      <c r="BC1566" s="5">
        <f t="shared" si="408"/>
        <v>5988</v>
      </c>
      <c r="BD1566" s="60">
        <f t="shared" si="409"/>
        <v>41105.553425787817</v>
      </c>
      <c r="BE1566" s="28">
        <f t="shared" si="410"/>
        <v>2115.2367182263552</v>
      </c>
      <c r="BF1566" s="75">
        <f t="shared" si="411"/>
        <v>5.7260786457600004</v>
      </c>
      <c r="BG1566" s="75">
        <f t="shared" si="412"/>
        <v>19.122479999999999</v>
      </c>
      <c r="BH1566" s="11">
        <f t="shared" si="428"/>
        <v>20807.598270448936</v>
      </c>
      <c r="BI1566" s="95">
        <f t="shared" si="429"/>
        <v>3</v>
      </c>
      <c r="BJ1566" t="b">
        <f t="shared" si="430"/>
        <v>0</v>
      </c>
      <c r="BK1566" s="43">
        <v>-4566.0340320652758</v>
      </c>
      <c r="BL1566" s="37">
        <f t="shared" si="413"/>
        <v>6681.270750291631</v>
      </c>
    </row>
    <row r="1567" spans="1:64" x14ac:dyDescent="0.35">
      <c r="A1567" s="3">
        <v>22500</v>
      </c>
      <c r="D1567" s="6">
        <v>75</v>
      </c>
      <c r="E1567" s="6"/>
      <c r="F1567" s="6">
        <f t="shared" si="386"/>
        <v>125</v>
      </c>
      <c r="G1567" s="7">
        <v>9</v>
      </c>
      <c r="H1567" s="79" cm="1">
        <f t="array" ref="H1567">INDEX(Archetypes!$F$8:$F$16,$G1567)</f>
        <v>312.60000000000002</v>
      </c>
      <c r="I1567" s="7">
        <f t="shared" si="387"/>
        <v>1</v>
      </c>
      <c r="J1567" s="27" cm="1">
        <f t="array" ref="J1567">INDEX(Archetypes!$G$8:$H$16,$G1567,($H$2+1))+$N$2</f>
        <v>27151</v>
      </c>
      <c r="K1567" s="41" cm="1">
        <f t="array" ref="K1567">INDEX(Archetypes!$J$8:$J$16,$G1567)</f>
        <v>3.1960000000000002</v>
      </c>
      <c r="L1567" s="24" cm="1">
        <f t="array" ref="L1567">INDEX(Archetypes!$I$8:$I$16,$G1567)</f>
        <v>98.868750000000006</v>
      </c>
      <c r="M1567" s="41">
        <f t="shared" si="414"/>
        <v>23.466999999999999</v>
      </c>
      <c r="N1567" s="84">
        <f t="shared" si="388"/>
        <v>0.2373550793349769</v>
      </c>
      <c r="O1567" s="41">
        <f t="shared" si="389"/>
        <v>23.466999999999999</v>
      </c>
      <c r="P1567" s="64">
        <f t="shared" si="427"/>
        <v>3.3524285714285713</v>
      </c>
      <c r="Q1567" s="80">
        <f t="shared" si="415"/>
        <v>3.3524285714285713</v>
      </c>
      <c r="R1567" s="80">
        <f t="shared" si="416"/>
        <v>0</v>
      </c>
      <c r="S1567" s="64">
        <f t="shared" si="417"/>
        <v>23.466999999999999</v>
      </c>
      <c r="T1567" s="64">
        <f t="shared" si="390"/>
        <v>0</v>
      </c>
      <c r="U1567" s="64">
        <f t="shared" si="418"/>
        <v>0</v>
      </c>
      <c r="V1567" s="80">
        <f t="shared" si="419"/>
        <v>1</v>
      </c>
      <c r="W1567" s="80">
        <f t="shared" si="420"/>
        <v>0</v>
      </c>
      <c r="X1567" s="80">
        <f t="shared" si="421"/>
        <v>0</v>
      </c>
      <c r="Y1567" s="4">
        <f t="shared" si="391"/>
        <v>13.01</v>
      </c>
      <c r="Z1567" s="4">
        <f t="shared" si="392"/>
        <v>4.0707133917396741</v>
      </c>
      <c r="AA1567" s="64">
        <f t="shared" si="422"/>
        <v>7040.05</v>
      </c>
      <c r="AB1567" s="81">
        <f t="shared" si="423"/>
        <v>915.91050499999994</v>
      </c>
      <c r="AC1567">
        <f t="shared" si="424"/>
        <v>1.000000008888889</v>
      </c>
      <c r="AD1567" s="49">
        <f t="shared" si="393"/>
        <v>3663.6420199999998</v>
      </c>
      <c r="AE1567" s="3">
        <f t="shared" si="394"/>
        <v>90000</v>
      </c>
      <c r="AF1567" s="3">
        <f t="shared" si="395"/>
        <v>100000</v>
      </c>
      <c r="AG1567" s="2">
        <f t="shared" si="396"/>
        <v>0</v>
      </c>
      <c r="AH1567" s="49">
        <f t="shared" si="397"/>
        <v>0</v>
      </c>
      <c r="AI1567" s="49">
        <f t="shared" si="398"/>
        <v>5274.6257099141794</v>
      </c>
      <c r="AJ1567" s="27" cm="1">
        <f t="array" ref="AJ1567">INDEX(Archetypes!Q$8:Q$16,$G1567)</f>
        <v>1022</v>
      </c>
      <c r="AK1567" s="27" cm="1">
        <f t="array" ref="AK1567">INDEX(Archetypes!R$8:R$16,$G1567)</f>
        <v>1039</v>
      </c>
      <c r="AL1567" s="27" cm="1">
        <f t="array" ref="AL1567">INDEX(Archetypes!S$8:S$16,$G1567)</f>
        <v>1139</v>
      </c>
      <c r="AM1567" s="5">
        <f t="shared" si="425"/>
        <v>1039</v>
      </c>
      <c r="AN1567" s="5">
        <f t="shared" si="399"/>
        <v>4156</v>
      </c>
      <c r="AO1567" s="49">
        <f t="shared" si="400"/>
        <v>40245.26772991418</v>
      </c>
      <c r="AP1567" s="61" cm="1">
        <f t="array" ref="AP1567">INDEX(Archetypes!$K$8:$N$16,$G1567,$I$2+1+2*$H$2)</f>
        <v>20920</v>
      </c>
      <c r="AQ1567" s="41" cm="1">
        <f t="array" ref="AQ1567">INDEX(Archetypes!$O$8:$P$16,$G1567,$AB$2)</f>
        <v>50</v>
      </c>
      <c r="AR1567" s="4">
        <f t="shared" si="401"/>
        <v>12.348800000000001</v>
      </c>
      <c r="AS1567" s="5">
        <f t="shared" si="402"/>
        <v>2778.48</v>
      </c>
      <c r="AT1567" s="8">
        <f t="shared" si="403"/>
        <v>2043</v>
      </c>
      <c r="AU1567">
        <f t="shared" si="404"/>
        <v>1</v>
      </c>
      <c r="AV1567" s="49">
        <f t="shared" si="405"/>
        <v>11113.92</v>
      </c>
      <c r="AW1567" s="49">
        <f t="shared" si="406"/>
        <v>0</v>
      </c>
      <c r="AX1567" s="61">
        <f t="shared" si="407"/>
        <v>4064.1291242092234</v>
      </c>
      <c r="AY1567" s="27" cm="1">
        <f t="array" ref="AY1567">INDEX(Archetypes!T$8:T$16,$G1567)</f>
        <v>1012</v>
      </c>
      <c r="AZ1567" s="27" cm="1">
        <f t="array" ref="AZ1567">INDEX(Archetypes!U$8:U$16,$G1567)</f>
        <v>1497</v>
      </c>
      <c r="BA1567" s="27" cm="1">
        <f t="array" ref="BA1567">INDEX(Archetypes!V$8:V$16,$G1567)</f>
        <v>1668</v>
      </c>
      <c r="BB1567" s="5">
        <f t="shared" si="426"/>
        <v>1497</v>
      </c>
      <c r="BC1567" s="5">
        <f t="shared" si="408"/>
        <v>5988</v>
      </c>
      <c r="BD1567" s="60">
        <f t="shared" si="409"/>
        <v>42086.049124209225</v>
      </c>
      <c r="BE1567" s="28">
        <f t="shared" si="410"/>
        <v>1840.7813942950452</v>
      </c>
      <c r="BF1567" s="75">
        <f t="shared" si="411"/>
        <v>5.7708697860000004</v>
      </c>
      <c r="BG1567" s="75">
        <f t="shared" si="412"/>
        <v>19.122479999999999</v>
      </c>
      <c r="BH1567" s="11">
        <f t="shared" si="428"/>
        <v>20807.598270448936</v>
      </c>
      <c r="BI1567" s="95">
        <f t="shared" si="429"/>
        <v>3</v>
      </c>
      <c r="BJ1567" t="b">
        <f t="shared" si="430"/>
        <v>0</v>
      </c>
      <c r="BK1567" s="43">
        <v>-5514.7833949672204</v>
      </c>
      <c r="BL1567" s="37">
        <f t="shared" si="413"/>
        <v>7355.5647892622655</v>
      </c>
    </row>
    <row r="1568" spans="1:64" x14ac:dyDescent="0.35">
      <c r="A1568" s="3">
        <v>22500</v>
      </c>
      <c r="D1568" s="6">
        <v>90</v>
      </c>
      <c r="E1568" s="6"/>
      <c r="F1568" s="6">
        <f t="shared" si="386"/>
        <v>150</v>
      </c>
      <c r="G1568" s="7">
        <v>3</v>
      </c>
      <c r="H1568" s="79" cm="1">
        <f t="array" ref="H1568">INDEX(Archetypes!$F$8:$F$16,$G1568)</f>
        <v>163.1</v>
      </c>
      <c r="I1568" s="7">
        <f t="shared" si="387"/>
        <v>1</v>
      </c>
      <c r="J1568" s="27" cm="1">
        <f t="array" ref="J1568">INDEX(Archetypes!$G$8:$H$16,$G1568,($H$2+1))+$N$2</f>
        <v>11221</v>
      </c>
      <c r="K1568" s="41" cm="1">
        <f t="array" ref="K1568">INDEX(Archetypes!$J$8:$J$16,$G1568)</f>
        <v>3.6019999999999999</v>
      </c>
      <c r="L1568" s="24" cm="1">
        <f t="array" ref="L1568">INDEX(Archetypes!$I$8:$I$16,$G1568)</f>
        <v>45.416666666666664</v>
      </c>
      <c r="M1568" s="41">
        <f t="shared" si="414"/>
        <v>24.986000000000001</v>
      </c>
      <c r="N1568" s="84">
        <f t="shared" si="388"/>
        <v>0.55015045871559642</v>
      </c>
      <c r="O1568" s="41">
        <f t="shared" si="389"/>
        <v>24.986000000000001</v>
      </c>
      <c r="P1568" s="64">
        <f t="shared" si="427"/>
        <v>3.5694285714285714</v>
      </c>
      <c r="Q1568" s="80">
        <f t="shared" si="415"/>
        <v>3.5694285714285714</v>
      </c>
      <c r="R1568" s="80">
        <f t="shared" si="416"/>
        <v>0</v>
      </c>
      <c r="S1568" s="64">
        <f t="shared" si="417"/>
        <v>24.986000000000001</v>
      </c>
      <c r="T1568" s="64">
        <f t="shared" si="390"/>
        <v>0</v>
      </c>
      <c r="U1568" s="64">
        <f t="shared" si="418"/>
        <v>0</v>
      </c>
      <c r="V1568" s="80">
        <f t="shared" si="419"/>
        <v>1</v>
      </c>
      <c r="W1568" s="80">
        <f t="shared" si="420"/>
        <v>0</v>
      </c>
      <c r="X1568" s="80">
        <f t="shared" si="421"/>
        <v>0</v>
      </c>
      <c r="Y1568" s="4">
        <f t="shared" si="391"/>
        <v>13.01</v>
      </c>
      <c r="Z1568" s="4">
        <f t="shared" si="392"/>
        <v>3.6118822876179899</v>
      </c>
      <c r="AA1568" s="64">
        <f t="shared" si="422"/>
        <v>6246.53</v>
      </c>
      <c r="AB1568" s="81">
        <f t="shared" si="423"/>
        <v>812.67355299999997</v>
      </c>
      <c r="AC1568">
        <f t="shared" si="424"/>
        <v>0.99999995288889121</v>
      </c>
      <c r="AD1568" s="49">
        <f t="shared" si="393"/>
        <v>3250.6942119999999</v>
      </c>
      <c r="AE1568" s="3">
        <f t="shared" si="394"/>
        <v>90000</v>
      </c>
      <c r="AF1568" s="3">
        <f t="shared" si="395"/>
        <v>100000</v>
      </c>
      <c r="AG1568" s="2">
        <f t="shared" si="396"/>
        <v>0</v>
      </c>
      <c r="AH1568" s="49">
        <f t="shared" si="397"/>
        <v>0</v>
      </c>
      <c r="AI1568" s="49">
        <f t="shared" si="398"/>
        <v>2179.9040584489339</v>
      </c>
      <c r="AJ1568" s="27" cm="1">
        <f t="array" ref="AJ1568">INDEX(Archetypes!Q$8:Q$16,$G1568)</f>
        <v>1022</v>
      </c>
      <c r="AK1568" s="27" cm="1">
        <f t="array" ref="AK1568">INDEX(Archetypes!R$8:R$16,$G1568)</f>
        <v>1039</v>
      </c>
      <c r="AL1568" s="27" cm="1">
        <f t="array" ref="AL1568">INDEX(Archetypes!S$8:S$16,$G1568)</f>
        <v>1139</v>
      </c>
      <c r="AM1568" s="5">
        <f t="shared" si="425"/>
        <v>1039</v>
      </c>
      <c r="AN1568" s="5">
        <f t="shared" si="399"/>
        <v>4156</v>
      </c>
      <c r="AO1568" s="49">
        <f t="shared" si="400"/>
        <v>20807.598270448936</v>
      </c>
      <c r="AP1568" s="61" cm="1">
        <f t="array" ref="AP1568">INDEX(Archetypes!$K$8:$N$16,$G1568,$I$2+1+2*$H$2)</f>
        <v>8177</v>
      </c>
      <c r="AQ1568" s="41" cm="1">
        <f t="array" ref="AQ1568">INDEX(Archetypes!$O$8:$P$16,$G1568,$AB$2)</f>
        <v>50</v>
      </c>
      <c r="AR1568" s="4">
        <f t="shared" si="401"/>
        <v>12.348800000000001</v>
      </c>
      <c r="AS1568" s="5">
        <f t="shared" si="402"/>
        <v>2778.48</v>
      </c>
      <c r="AT1568" s="8">
        <f t="shared" si="403"/>
        <v>2043</v>
      </c>
      <c r="AU1568">
        <f t="shared" si="404"/>
        <v>1</v>
      </c>
      <c r="AV1568" s="49">
        <f t="shared" si="405"/>
        <v>11113.92</v>
      </c>
      <c r="AW1568" s="49">
        <f t="shared" si="406"/>
        <v>0</v>
      </c>
      <c r="AX1568" s="61">
        <f t="shared" si="407"/>
        <v>1588.5460730716454</v>
      </c>
      <c r="AY1568" s="27" cm="1">
        <f t="array" ref="AY1568">INDEX(Archetypes!T$8:T$16,$G1568)</f>
        <v>1012</v>
      </c>
      <c r="AZ1568" s="27" cm="1">
        <f t="array" ref="AZ1568">INDEX(Archetypes!U$8:U$16,$G1568)</f>
        <v>1497</v>
      </c>
      <c r="BA1568" s="27" cm="1">
        <f t="array" ref="BA1568">INDEX(Archetypes!V$8:V$16,$G1568)</f>
        <v>1668</v>
      </c>
      <c r="BB1568" s="5">
        <f t="shared" si="426"/>
        <v>1497</v>
      </c>
      <c r="BC1568" s="5">
        <f t="shared" si="408"/>
        <v>5988</v>
      </c>
      <c r="BD1568" s="60">
        <f t="shared" si="409"/>
        <v>26867.466073071642</v>
      </c>
      <c r="BE1568" s="28">
        <f t="shared" si="410"/>
        <v>6059.8678026227062</v>
      </c>
      <c r="BF1568" s="75">
        <f t="shared" si="411"/>
        <v>5.1204055716000001</v>
      </c>
      <c r="BG1568" s="75">
        <f t="shared" si="412"/>
        <v>19.122479999999999</v>
      </c>
      <c r="BH1568" s="11">
        <f t="shared" si="428"/>
        <v>20807.598270448936</v>
      </c>
      <c r="BI1568" s="95">
        <f t="shared" si="429"/>
        <v>3</v>
      </c>
      <c r="BJ1568" t="b">
        <f t="shared" si="430"/>
        <v>1</v>
      </c>
      <c r="BK1568" s="43">
        <v>9146.8301827921605</v>
      </c>
      <c r="BL1568" s="37">
        <f t="shared" si="413"/>
        <v>-3086.9623801694543</v>
      </c>
    </row>
    <row r="1569" spans="1:64" x14ac:dyDescent="0.35">
      <c r="A1569" s="3">
        <v>22500</v>
      </c>
      <c r="D1569" s="6">
        <v>90</v>
      </c>
      <c r="E1569" s="6"/>
      <c r="F1569" s="6">
        <f t="shared" si="386"/>
        <v>150</v>
      </c>
      <c r="G1569" s="7">
        <v>4</v>
      </c>
      <c r="H1569" s="79" cm="1">
        <f t="array" ref="H1569">INDEX(Archetypes!$F$8:$F$16,$G1569)</f>
        <v>188.9</v>
      </c>
      <c r="I1569" s="7">
        <f t="shared" si="387"/>
        <v>1</v>
      </c>
      <c r="J1569" s="27" cm="1">
        <f t="array" ref="J1569">INDEX(Archetypes!$G$8:$H$16,$G1569,($H$2+1))+$N$2</f>
        <v>14619</v>
      </c>
      <c r="K1569" s="41" cm="1">
        <f t="array" ref="K1569">INDEX(Archetypes!$J$8:$J$16,$G1569)</f>
        <v>3.3879999999999999</v>
      </c>
      <c r="L1569" s="24" cm="1">
        <f t="array" ref="L1569">INDEX(Archetypes!$I$8:$I$16,$G1569)</f>
        <v>57.854166666666664</v>
      </c>
      <c r="M1569" s="41">
        <f t="shared" si="414"/>
        <v>26.564</v>
      </c>
      <c r="N1569" s="84">
        <f t="shared" si="388"/>
        <v>0.4591544832553115</v>
      </c>
      <c r="O1569" s="41">
        <f t="shared" si="389"/>
        <v>26.564</v>
      </c>
      <c r="P1569" s="64">
        <f t="shared" si="427"/>
        <v>3.7948571428571429</v>
      </c>
      <c r="Q1569" s="80">
        <f t="shared" si="415"/>
        <v>3.7948571428571429</v>
      </c>
      <c r="R1569" s="80">
        <f t="shared" si="416"/>
        <v>0</v>
      </c>
      <c r="S1569" s="64">
        <f t="shared" si="417"/>
        <v>26.564</v>
      </c>
      <c r="T1569" s="64">
        <f t="shared" si="390"/>
        <v>0</v>
      </c>
      <c r="U1569" s="64">
        <f t="shared" si="418"/>
        <v>0</v>
      </c>
      <c r="V1569" s="80">
        <f t="shared" si="419"/>
        <v>1</v>
      </c>
      <c r="W1569" s="80">
        <f t="shared" si="420"/>
        <v>0</v>
      </c>
      <c r="X1569" s="80">
        <f t="shared" si="421"/>
        <v>0</v>
      </c>
      <c r="Y1569" s="4">
        <f t="shared" si="391"/>
        <v>13.01</v>
      </c>
      <c r="Z1569" s="4">
        <f t="shared" si="392"/>
        <v>3.8400236127508856</v>
      </c>
      <c r="AA1569" s="64">
        <f t="shared" si="422"/>
        <v>6641.0860000000002</v>
      </c>
      <c r="AB1569" s="81">
        <f t="shared" si="423"/>
        <v>864.00528860000009</v>
      </c>
      <c r="AC1569">
        <f t="shared" si="424"/>
        <v>1.0000000280888894</v>
      </c>
      <c r="AD1569" s="49">
        <f t="shared" si="393"/>
        <v>3456.0211544000003</v>
      </c>
      <c r="AE1569" s="3">
        <f t="shared" si="394"/>
        <v>90000</v>
      </c>
      <c r="AF1569" s="3">
        <f t="shared" si="395"/>
        <v>100000</v>
      </c>
      <c r="AG1569" s="2">
        <f t="shared" si="396"/>
        <v>0</v>
      </c>
      <c r="AH1569" s="49">
        <f t="shared" si="397"/>
        <v>0</v>
      </c>
      <c r="AI1569" s="49">
        <f t="shared" si="398"/>
        <v>2840.0336360810056</v>
      </c>
      <c r="AJ1569" s="27" cm="1">
        <f t="array" ref="AJ1569">INDEX(Archetypes!Q$8:Q$16,$G1569)</f>
        <v>1022</v>
      </c>
      <c r="AK1569" s="27" cm="1">
        <f t="array" ref="AK1569">INDEX(Archetypes!R$8:R$16,$G1569)</f>
        <v>1039</v>
      </c>
      <c r="AL1569" s="27" cm="1">
        <f t="array" ref="AL1569">INDEX(Archetypes!S$8:S$16,$G1569)</f>
        <v>1139</v>
      </c>
      <c r="AM1569" s="5">
        <f t="shared" si="425"/>
        <v>1039</v>
      </c>
      <c r="AN1569" s="5">
        <f t="shared" si="399"/>
        <v>4156</v>
      </c>
      <c r="AO1569" s="49">
        <f t="shared" si="400"/>
        <v>25071.054790481008</v>
      </c>
      <c r="AP1569" s="61" cm="1">
        <f t="array" ref="AP1569">INDEX(Archetypes!$K$8:$N$16,$G1569,$I$2+1+2*$H$2)</f>
        <v>10895</v>
      </c>
      <c r="AQ1569" s="41" cm="1">
        <f t="array" ref="AQ1569">INDEX(Archetypes!$O$8:$P$16,$G1569,$AB$2)</f>
        <v>50</v>
      </c>
      <c r="AR1569" s="4">
        <f t="shared" si="401"/>
        <v>12.348800000000001</v>
      </c>
      <c r="AS1569" s="5">
        <f t="shared" si="402"/>
        <v>2778.48</v>
      </c>
      <c r="AT1569" s="8">
        <f t="shared" si="403"/>
        <v>2043</v>
      </c>
      <c r="AU1569">
        <f t="shared" si="404"/>
        <v>1</v>
      </c>
      <c r="AV1569" s="49">
        <f t="shared" si="405"/>
        <v>11113.92</v>
      </c>
      <c r="AW1569" s="49">
        <f t="shared" si="406"/>
        <v>0</v>
      </c>
      <c r="AX1569" s="61">
        <f t="shared" si="407"/>
        <v>2116.5720271634555</v>
      </c>
      <c r="AY1569" s="27" cm="1">
        <f t="array" ref="AY1569">INDEX(Archetypes!T$8:T$16,$G1569)</f>
        <v>1012</v>
      </c>
      <c r="AZ1569" s="27" cm="1">
        <f t="array" ref="AZ1569">INDEX(Archetypes!U$8:U$16,$G1569)</f>
        <v>1497</v>
      </c>
      <c r="BA1569" s="27" cm="1">
        <f t="array" ref="BA1569">INDEX(Archetypes!V$8:V$16,$G1569)</f>
        <v>1668</v>
      </c>
      <c r="BB1569" s="5">
        <f t="shared" si="426"/>
        <v>1497</v>
      </c>
      <c r="BC1569" s="5">
        <f t="shared" si="408"/>
        <v>5988</v>
      </c>
      <c r="BD1569" s="60">
        <f t="shared" si="409"/>
        <v>30113.492027163455</v>
      </c>
      <c r="BE1569" s="28">
        <f t="shared" si="410"/>
        <v>5042.4372366824464</v>
      </c>
      <c r="BF1569" s="75">
        <f t="shared" si="411"/>
        <v>5.4438310159199998</v>
      </c>
      <c r="BG1569" s="75">
        <f t="shared" si="412"/>
        <v>19.122479999999999</v>
      </c>
      <c r="BH1569" s="11">
        <f t="shared" si="428"/>
        <v>20807.598270448936</v>
      </c>
      <c r="BI1569" s="95">
        <f t="shared" si="429"/>
        <v>3</v>
      </c>
      <c r="BJ1569" t="b">
        <f t="shared" si="430"/>
        <v>0</v>
      </c>
      <c r="BK1569" s="43">
        <v>5784.647520562532</v>
      </c>
      <c r="BL1569" s="37">
        <f t="shared" si="413"/>
        <v>-742.21028388008563</v>
      </c>
    </row>
    <row r="1570" spans="1:64" x14ac:dyDescent="0.35">
      <c r="A1570" s="3">
        <v>22500</v>
      </c>
      <c r="D1570" s="6">
        <v>90</v>
      </c>
      <c r="E1570" s="6"/>
      <c r="F1570" s="6">
        <f t="shared" si="386"/>
        <v>150</v>
      </c>
      <c r="G1570" s="7">
        <v>5</v>
      </c>
      <c r="H1570" s="79" cm="1">
        <f t="array" ref="H1570">INDEX(Archetypes!$F$8:$F$16,$G1570)</f>
        <v>213.7</v>
      </c>
      <c r="I1570" s="7">
        <f t="shared" si="387"/>
        <v>1</v>
      </c>
      <c r="J1570" s="27" cm="1">
        <f t="array" ref="J1570">INDEX(Archetypes!$G$8:$H$16,$G1570,($H$2+1))+$N$2</f>
        <v>16092</v>
      </c>
      <c r="K1570" s="41" cm="1">
        <f t="array" ref="K1570">INDEX(Archetypes!$J$8:$J$16,$G1570)</f>
        <v>3.3130000000000002</v>
      </c>
      <c r="L1570" s="24" cm="1">
        <f t="array" ref="L1570">INDEX(Archetypes!$I$8:$I$16,$G1570)</f>
        <v>65.243478260869566</v>
      </c>
      <c r="M1570" s="41">
        <f t="shared" si="414"/>
        <v>27.166</v>
      </c>
      <c r="N1570" s="84">
        <f t="shared" si="388"/>
        <v>0.41637878182060512</v>
      </c>
      <c r="O1570" s="41">
        <f t="shared" si="389"/>
        <v>27.166</v>
      </c>
      <c r="P1570" s="64">
        <f t="shared" si="427"/>
        <v>3.8808571428571428</v>
      </c>
      <c r="Q1570" s="80">
        <f t="shared" si="415"/>
        <v>3.8808571428571428</v>
      </c>
      <c r="R1570" s="80">
        <f t="shared" si="416"/>
        <v>0</v>
      </c>
      <c r="S1570" s="64">
        <f t="shared" si="417"/>
        <v>27.166</v>
      </c>
      <c r="T1570" s="64">
        <f t="shared" si="390"/>
        <v>0</v>
      </c>
      <c r="U1570" s="64">
        <f t="shared" si="418"/>
        <v>0</v>
      </c>
      <c r="V1570" s="80">
        <f t="shared" si="419"/>
        <v>1</v>
      </c>
      <c r="W1570" s="80">
        <f t="shared" si="420"/>
        <v>0</v>
      </c>
      <c r="X1570" s="80">
        <f t="shared" si="421"/>
        <v>0</v>
      </c>
      <c r="Y1570" s="4">
        <f t="shared" si="391"/>
        <v>13.01</v>
      </c>
      <c r="Z1570" s="4">
        <f t="shared" si="392"/>
        <v>3.9269544219740413</v>
      </c>
      <c r="AA1570" s="64">
        <f t="shared" si="422"/>
        <v>6791.4279999999999</v>
      </c>
      <c r="AB1570" s="81">
        <f t="shared" si="423"/>
        <v>883.56478279999999</v>
      </c>
      <c r="AC1570">
        <f t="shared" si="424"/>
        <v>0.99999995715555734</v>
      </c>
      <c r="AD1570" s="49">
        <f t="shared" si="393"/>
        <v>3534.2591312</v>
      </c>
      <c r="AE1570" s="3">
        <f t="shared" si="394"/>
        <v>90000</v>
      </c>
      <c r="AF1570" s="3">
        <f t="shared" si="395"/>
        <v>100000</v>
      </c>
      <c r="AG1570" s="2">
        <f t="shared" si="396"/>
        <v>0</v>
      </c>
      <c r="AH1570" s="49">
        <f t="shared" si="397"/>
        <v>0</v>
      </c>
      <c r="AI1570" s="49">
        <f t="shared" si="398"/>
        <v>3126.1933970733662</v>
      </c>
      <c r="AJ1570" s="27" cm="1">
        <f t="array" ref="AJ1570">INDEX(Archetypes!Q$8:Q$16,$G1570)</f>
        <v>1022</v>
      </c>
      <c r="AK1570" s="27" cm="1">
        <f t="array" ref="AK1570">INDEX(Archetypes!R$8:R$16,$G1570)</f>
        <v>1039</v>
      </c>
      <c r="AL1570" s="27" cm="1">
        <f t="array" ref="AL1570">INDEX(Archetypes!S$8:S$16,$G1570)</f>
        <v>1139</v>
      </c>
      <c r="AM1570" s="5">
        <f t="shared" si="425"/>
        <v>1039</v>
      </c>
      <c r="AN1570" s="5">
        <f t="shared" si="399"/>
        <v>4156</v>
      </c>
      <c r="AO1570" s="49">
        <f t="shared" si="400"/>
        <v>26908.452528273367</v>
      </c>
      <c r="AP1570" s="61" cm="1">
        <f t="array" ref="AP1570">INDEX(Archetypes!$K$8:$N$16,$G1570,$I$2+1+2*$H$2)</f>
        <v>12073</v>
      </c>
      <c r="AQ1570" s="41" cm="1">
        <f t="array" ref="AQ1570">INDEX(Archetypes!$O$8:$P$16,$G1570,$AB$2)</f>
        <v>50</v>
      </c>
      <c r="AR1570" s="4">
        <f t="shared" si="401"/>
        <v>12.348800000000001</v>
      </c>
      <c r="AS1570" s="5">
        <f t="shared" si="402"/>
        <v>2778.48</v>
      </c>
      <c r="AT1570" s="8">
        <f t="shared" si="403"/>
        <v>2043</v>
      </c>
      <c r="AU1570">
        <f t="shared" si="404"/>
        <v>1</v>
      </c>
      <c r="AV1570" s="49">
        <f t="shared" si="405"/>
        <v>11113.92</v>
      </c>
      <c r="AW1570" s="49">
        <f t="shared" si="406"/>
        <v>0</v>
      </c>
      <c r="AX1570" s="61">
        <f t="shared" si="407"/>
        <v>2345.4221279434969</v>
      </c>
      <c r="AY1570" s="27" cm="1">
        <f t="array" ref="AY1570">INDEX(Archetypes!T$8:T$16,$G1570)</f>
        <v>1012</v>
      </c>
      <c r="AZ1570" s="27" cm="1">
        <f t="array" ref="AZ1570">INDEX(Archetypes!U$8:U$16,$G1570)</f>
        <v>1497</v>
      </c>
      <c r="BA1570" s="27" cm="1">
        <f t="array" ref="BA1570">INDEX(Archetypes!V$8:V$16,$G1570)</f>
        <v>1668</v>
      </c>
      <c r="BB1570" s="5">
        <f t="shared" si="426"/>
        <v>1497</v>
      </c>
      <c r="BC1570" s="5">
        <f t="shared" si="408"/>
        <v>5988</v>
      </c>
      <c r="BD1570" s="60">
        <f t="shared" si="409"/>
        <v>31520.342127943495</v>
      </c>
      <c r="BE1570" s="28">
        <f t="shared" si="410"/>
        <v>4611.8895996701285</v>
      </c>
      <c r="BF1570" s="75">
        <f t="shared" si="411"/>
        <v>5.5670693601599996</v>
      </c>
      <c r="BG1570" s="75">
        <f t="shared" si="412"/>
        <v>19.122479999999999</v>
      </c>
      <c r="BH1570" s="11">
        <f t="shared" si="428"/>
        <v>20807.598270448936</v>
      </c>
      <c r="BI1570" s="95">
        <f t="shared" si="429"/>
        <v>3</v>
      </c>
      <c r="BJ1570" t="b">
        <f t="shared" si="430"/>
        <v>0</v>
      </c>
      <c r="BK1570" s="43">
        <v>4349.7676170901977</v>
      </c>
      <c r="BL1570" s="37">
        <f t="shared" si="413"/>
        <v>262.12198257993077</v>
      </c>
    </row>
    <row r="1571" spans="1:64" x14ac:dyDescent="0.35">
      <c r="A1571" s="3">
        <v>22500</v>
      </c>
      <c r="D1571" s="6">
        <v>90</v>
      </c>
      <c r="E1571" s="6"/>
      <c r="F1571" s="6">
        <f t="shared" si="386"/>
        <v>150</v>
      </c>
      <c r="G1571" s="7">
        <v>6</v>
      </c>
      <c r="H1571" s="79" cm="1">
        <f t="array" ref="H1571">INDEX(Archetypes!$F$8:$F$16,$G1571)</f>
        <v>239.1</v>
      </c>
      <c r="I1571" s="7">
        <f t="shared" si="387"/>
        <v>1</v>
      </c>
      <c r="J1571" s="27" cm="1">
        <f t="array" ref="J1571">INDEX(Archetypes!$G$8:$H$16,$G1571,($H$2+1))+$N$2</f>
        <v>18581</v>
      </c>
      <c r="K1571" s="41" cm="1">
        <f t="array" ref="K1571">INDEX(Archetypes!$J$8:$J$16,$G1571)</f>
        <v>3.327</v>
      </c>
      <c r="L1571" s="24" cm="1">
        <f t="array" ref="L1571">INDEX(Archetypes!$I$8:$I$16,$G1571)</f>
        <v>72.380645161290317</v>
      </c>
      <c r="M1571" s="41">
        <f t="shared" si="414"/>
        <v>27.050999999999998</v>
      </c>
      <c r="N1571" s="84">
        <f t="shared" si="388"/>
        <v>0.37373250735359659</v>
      </c>
      <c r="O1571" s="41">
        <f t="shared" si="389"/>
        <v>27.050999999999998</v>
      </c>
      <c r="P1571" s="64">
        <f t="shared" si="427"/>
        <v>3.8644285714285713</v>
      </c>
      <c r="Q1571" s="80">
        <f t="shared" si="415"/>
        <v>3.8644285714285713</v>
      </c>
      <c r="R1571" s="80">
        <f t="shared" si="416"/>
        <v>0</v>
      </c>
      <c r="S1571" s="64">
        <f t="shared" si="417"/>
        <v>27.050999999999998</v>
      </c>
      <c r="T1571" s="64">
        <f t="shared" si="390"/>
        <v>0</v>
      </c>
      <c r="U1571" s="64">
        <f t="shared" si="418"/>
        <v>0</v>
      </c>
      <c r="V1571" s="80">
        <f t="shared" si="419"/>
        <v>1</v>
      </c>
      <c r="W1571" s="80">
        <f t="shared" si="420"/>
        <v>0</v>
      </c>
      <c r="X1571" s="80">
        <f t="shared" si="421"/>
        <v>0</v>
      </c>
      <c r="Y1571" s="4">
        <f t="shared" si="391"/>
        <v>13.01</v>
      </c>
      <c r="Z1571" s="4">
        <f t="shared" si="392"/>
        <v>3.910429816651638</v>
      </c>
      <c r="AA1571" s="64">
        <f t="shared" si="422"/>
        <v>6762.8490000000002</v>
      </c>
      <c r="AB1571" s="81">
        <f t="shared" si="423"/>
        <v>879.84665489999998</v>
      </c>
      <c r="AC1571">
        <f t="shared" si="424"/>
        <v>1.0000000612000037</v>
      </c>
      <c r="AD1571" s="49">
        <f t="shared" si="393"/>
        <v>3519.3866195999999</v>
      </c>
      <c r="AE1571" s="3">
        <f t="shared" si="394"/>
        <v>90000</v>
      </c>
      <c r="AF1571" s="3">
        <f t="shared" si="395"/>
        <v>100000</v>
      </c>
      <c r="AG1571" s="2">
        <f t="shared" si="396"/>
        <v>0</v>
      </c>
      <c r="AH1571" s="49">
        <f t="shared" si="397"/>
        <v>0</v>
      </c>
      <c r="AI1571" s="49">
        <f t="shared" si="398"/>
        <v>3609.7315132376475</v>
      </c>
      <c r="AJ1571" s="27" cm="1">
        <f t="array" ref="AJ1571">INDEX(Archetypes!Q$8:Q$16,$G1571)</f>
        <v>1022</v>
      </c>
      <c r="AK1571" s="27" cm="1">
        <f t="array" ref="AK1571">INDEX(Archetypes!R$8:R$16,$G1571)</f>
        <v>1039</v>
      </c>
      <c r="AL1571" s="27" cm="1">
        <f t="array" ref="AL1571">INDEX(Archetypes!S$8:S$16,$G1571)</f>
        <v>1139</v>
      </c>
      <c r="AM1571" s="5">
        <f t="shared" si="425"/>
        <v>1039</v>
      </c>
      <c r="AN1571" s="5">
        <f t="shared" si="399"/>
        <v>4156</v>
      </c>
      <c r="AO1571" s="49">
        <f t="shared" si="400"/>
        <v>29866.118132837648</v>
      </c>
      <c r="AP1571" s="61" cm="1">
        <f t="array" ref="AP1571">INDEX(Archetypes!$K$8:$N$16,$G1571,$I$2+1+2*$H$2)</f>
        <v>14065</v>
      </c>
      <c r="AQ1571" s="41" cm="1">
        <f t="array" ref="AQ1571">INDEX(Archetypes!$O$8:$P$16,$G1571,$AB$2)</f>
        <v>50</v>
      </c>
      <c r="AR1571" s="4">
        <f t="shared" si="401"/>
        <v>12.348800000000001</v>
      </c>
      <c r="AS1571" s="5">
        <f t="shared" si="402"/>
        <v>2778.48</v>
      </c>
      <c r="AT1571" s="8">
        <f t="shared" si="403"/>
        <v>2043</v>
      </c>
      <c r="AU1571">
        <f t="shared" si="404"/>
        <v>1</v>
      </c>
      <c r="AV1571" s="49">
        <f t="shared" si="405"/>
        <v>11113.92</v>
      </c>
      <c r="AW1571" s="49">
        <f t="shared" si="406"/>
        <v>0</v>
      </c>
      <c r="AX1571" s="61">
        <f t="shared" si="407"/>
        <v>2732.408036902616</v>
      </c>
      <c r="AY1571" s="27" cm="1">
        <f t="array" ref="AY1571">INDEX(Archetypes!T$8:T$16,$G1571)</f>
        <v>1012</v>
      </c>
      <c r="AZ1571" s="27" cm="1">
        <f t="array" ref="AZ1571">INDEX(Archetypes!U$8:U$16,$G1571)</f>
        <v>1497</v>
      </c>
      <c r="BA1571" s="27" cm="1">
        <f t="array" ref="BA1571">INDEX(Archetypes!V$8:V$16,$G1571)</f>
        <v>1668</v>
      </c>
      <c r="BB1571" s="5">
        <f t="shared" si="426"/>
        <v>1497</v>
      </c>
      <c r="BC1571" s="5">
        <f t="shared" si="408"/>
        <v>5988</v>
      </c>
      <c r="BD1571" s="60">
        <f t="shared" si="409"/>
        <v>33899.328036902618</v>
      </c>
      <c r="BE1571" s="28">
        <f t="shared" si="410"/>
        <v>4033.20990406497</v>
      </c>
      <c r="BF1571" s="75">
        <f t="shared" si="411"/>
        <v>5.5436425822800004</v>
      </c>
      <c r="BG1571" s="75">
        <f t="shared" si="412"/>
        <v>19.122479999999999</v>
      </c>
      <c r="BH1571" s="11">
        <f t="shared" si="428"/>
        <v>20807.598270448936</v>
      </c>
      <c r="BI1571" s="95">
        <f t="shared" si="429"/>
        <v>3</v>
      </c>
      <c r="BJ1571" t="b">
        <f t="shared" si="430"/>
        <v>0</v>
      </c>
      <c r="BK1571" s="43">
        <v>2217.4256182304671</v>
      </c>
      <c r="BL1571" s="37">
        <f t="shared" si="413"/>
        <v>1815.784285834503</v>
      </c>
    </row>
    <row r="1572" spans="1:64" x14ac:dyDescent="0.35">
      <c r="A1572" s="3">
        <v>22500</v>
      </c>
      <c r="D1572" s="6">
        <v>90</v>
      </c>
      <c r="E1572" s="6"/>
      <c r="F1572" s="6">
        <f t="shared" si="386"/>
        <v>150</v>
      </c>
      <c r="G1572" s="7">
        <v>7</v>
      </c>
      <c r="H1572" s="79" cm="1">
        <f t="array" ref="H1572">INDEX(Archetypes!$F$8:$F$16,$G1572)</f>
        <v>262.60000000000002</v>
      </c>
      <c r="I1572" s="7">
        <f t="shared" si="387"/>
        <v>1</v>
      </c>
      <c r="J1572" s="27" cm="1">
        <f t="array" ref="J1572">INDEX(Archetypes!$G$8:$H$16,$G1572,($H$2+1))+$N$2</f>
        <v>22881</v>
      </c>
      <c r="K1572" s="41" cm="1">
        <f t="array" ref="K1572">INDEX(Archetypes!$J$8:$J$16,$G1572)</f>
        <v>3.2349999999999999</v>
      </c>
      <c r="L1572" s="24" cm="1">
        <f t="array" ref="L1572">INDEX(Archetypes!$I$8:$I$16,$G1572)</f>
        <v>81.644444444444446</v>
      </c>
      <c r="M1572" s="41">
        <f t="shared" si="414"/>
        <v>27.821000000000002</v>
      </c>
      <c r="N1572" s="84">
        <f t="shared" si="388"/>
        <v>0.34075802939575395</v>
      </c>
      <c r="O1572" s="41">
        <f t="shared" si="389"/>
        <v>27.821000000000002</v>
      </c>
      <c r="P1572" s="64">
        <f t="shared" si="427"/>
        <v>3.9744285714285716</v>
      </c>
      <c r="Q1572" s="80">
        <f t="shared" si="415"/>
        <v>3.9744285714285716</v>
      </c>
      <c r="R1572" s="80">
        <f t="shared" si="416"/>
        <v>0</v>
      </c>
      <c r="S1572" s="64">
        <f t="shared" si="417"/>
        <v>27.821000000000002</v>
      </c>
      <c r="T1572" s="64">
        <f t="shared" si="390"/>
        <v>0</v>
      </c>
      <c r="U1572" s="64">
        <f t="shared" si="418"/>
        <v>0</v>
      </c>
      <c r="V1572" s="80">
        <f t="shared" si="419"/>
        <v>1</v>
      </c>
      <c r="W1572" s="80">
        <f t="shared" si="420"/>
        <v>0</v>
      </c>
      <c r="X1572" s="80">
        <f t="shared" si="421"/>
        <v>0</v>
      </c>
      <c r="Y1572" s="4">
        <f t="shared" si="391"/>
        <v>13.01</v>
      </c>
      <c r="Z1572" s="4">
        <f t="shared" si="392"/>
        <v>4.0216383307573418</v>
      </c>
      <c r="AA1572" s="64">
        <f t="shared" si="422"/>
        <v>6955.1779999999999</v>
      </c>
      <c r="AB1572" s="81">
        <f t="shared" si="423"/>
        <v>904.86865779999994</v>
      </c>
      <c r="AC1572">
        <f t="shared" si="424"/>
        <v>0.99999996311111261</v>
      </c>
      <c r="AD1572" s="49">
        <f t="shared" si="393"/>
        <v>3619.4746311999997</v>
      </c>
      <c r="AE1572" s="3">
        <f t="shared" si="394"/>
        <v>90000</v>
      </c>
      <c r="AF1572" s="3">
        <f t="shared" si="395"/>
        <v>100000</v>
      </c>
      <c r="AG1572" s="2">
        <f t="shared" si="396"/>
        <v>0</v>
      </c>
      <c r="AH1572" s="49">
        <f t="shared" si="397"/>
        <v>0</v>
      </c>
      <c r="AI1572" s="49">
        <f t="shared" si="398"/>
        <v>4445.0926620951841</v>
      </c>
      <c r="AJ1572" s="27" cm="1">
        <f t="array" ref="AJ1572">INDEX(Archetypes!Q$8:Q$16,$G1572)</f>
        <v>1022</v>
      </c>
      <c r="AK1572" s="27" cm="1">
        <f t="array" ref="AK1572">INDEX(Archetypes!R$8:R$16,$G1572)</f>
        <v>1039</v>
      </c>
      <c r="AL1572" s="27" cm="1">
        <f t="array" ref="AL1572">INDEX(Archetypes!S$8:S$16,$G1572)</f>
        <v>1139</v>
      </c>
      <c r="AM1572" s="5">
        <f t="shared" si="425"/>
        <v>1039</v>
      </c>
      <c r="AN1572" s="5">
        <f t="shared" si="399"/>
        <v>4156</v>
      </c>
      <c r="AO1572" s="49">
        <f t="shared" si="400"/>
        <v>35101.567293295186</v>
      </c>
      <c r="AP1572" s="61" cm="1">
        <f t="array" ref="AP1572">INDEX(Archetypes!$K$8:$N$16,$G1572,$I$2+1+2*$H$2)</f>
        <v>17505</v>
      </c>
      <c r="AQ1572" s="41" cm="1">
        <f t="array" ref="AQ1572">INDEX(Archetypes!$O$8:$P$16,$G1572,$AB$2)</f>
        <v>50</v>
      </c>
      <c r="AR1572" s="4">
        <f t="shared" si="401"/>
        <v>12.348800000000001</v>
      </c>
      <c r="AS1572" s="5">
        <f t="shared" si="402"/>
        <v>2778.48</v>
      </c>
      <c r="AT1572" s="8">
        <f t="shared" si="403"/>
        <v>2043</v>
      </c>
      <c r="AU1572">
        <f t="shared" si="404"/>
        <v>1</v>
      </c>
      <c r="AV1572" s="49">
        <f t="shared" si="405"/>
        <v>11113.92</v>
      </c>
      <c r="AW1572" s="49">
        <f t="shared" si="406"/>
        <v>0</v>
      </c>
      <c r="AX1572" s="61">
        <f t="shared" si="407"/>
        <v>3400.6969559886452</v>
      </c>
      <c r="AY1572" s="27" cm="1">
        <f t="array" ref="AY1572">INDEX(Archetypes!T$8:T$16,$G1572)</f>
        <v>1012</v>
      </c>
      <c r="AZ1572" s="27" cm="1">
        <f t="array" ref="AZ1572">INDEX(Archetypes!U$8:U$16,$G1572)</f>
        <v>1497</v>
      </c>
      <c r="BA1572" s="27" cm="1">
        <f t="array" ref="BA1572">INDEX(Archetypes!V$8:V$16,$G1572)</f>
        <v>1668</v>
      </c>
      <c r="BB1572" s="5">
        <f t="shared" si="426"/>
        <v>1497</v>
      </c>
      <c r="BC1572" s="5">
        <f t="shared" si="408"/>
        <v>5988</v>
      </c>
      <c r="BD1572" s="60">
        <f t="shared" si="409"/>
        <v>38007.616955988648</v>
      </c>
      <c r="BE1572" s="28">
        <f t="shared" si="410"/>
        <v>2906.0496626934619</v>
      </c>
      <c r="BF1572" s="75">
        <f t="shared" si="411"/>
        <v>5.70129851016</v>
      </c>
      <c r="BG1572" s="75">
        <f t="shared" si="412"/>
        <v>19.122479999999999</v>
      </c>
      <c r="BH1572" s="11">
        <f t="shared" si="428"/>
        <v>20807.598270448936</v>
      </c>
      <c r="BI1572" s="95">
        <f t="shared" si="429"/>
        <v>3</v>
      </c>
      <c r="BJ1572" t="b">
        <f t="shared" si="430"/>
        <v>0</v>
      </c>
      <c r="BK1572" s="43">
        <v>-1718.2576730259898</v>
      </c>
      <c r="BL1572" s="37">
        <f t="shared" si="413"/>
        <v>4624.3073357194517</v>
      </c>
    </row>
    <row r="1573" spans="1:64" x14ac:dyDescent="0.35">
      <c r="A1573" s="3">
        <v>22500</v>
      </c>
      <c r="D1573" s="6">
        <v>90</v>
      </c>
      <c r="E1573" s="6"/>
      <c r="F1573" s="6">
        <f t="shared" si="386"/>
        <v>150</v>
      </c>
      <c r="G1573" s="7">
        <v>8</v>
      </c>
      <c r="H1573" s="79" cm="1">
        <f t="array" ref="H1573">INDEX(Archetypes!$F$8:$F$16,$G1573)</f>
        <v>285.8</v>
      </c>
      <c r="I1573" s="7">
        <f t="shared" si="387"/>
        <v>1</v>
      </c>
      <c r="J1573" s="27" cm="1">
        <f t="array" ref="J1573">INDEX(Archetypes!$G$8:$H$16,$G1573,($H$2+1))+$N$2</f>
        <v>26124</v>
      </c>
      <c r="K1573" s="41" cm="1">
        <f t="array" ref="K1573">INDEX(Archetypes!$J$8:$J$16,$G1573)</f>
        <v>3.2210000000000001</v>
      </c>
      <c r="L1573" s="24" cm="1">
        <f t="array" ref="L1573">INDEX(Archetypes!$I$8:$I$16,$G1573)</f>
        <v>90.076000000000008</v>
      </c>
      <c r="M1573" s="41">
        <f t="shared" si="414"/>
        <v>27.942</v>
      </c>
      <c r="N1573" s="84">
        <f t="shared" si="388"/>
        <v>0.31020471601758515</v>
      </c>
      <c r="O1573" s="41">
        <f t="shared" si="389"/>
        <v>27.942</v>
      </c>
      <c r="P1573" s="64">
        <f t="shared" si="427"/>
        <v>3.9917142857142855</v>
      </c>
      <c r="Q1573" s="80">
        <f t="shared" si="415"/>
        <v>3.9917142857142855</v>
      </c>
      <c r="R1573" s="80">
        <f t="shared" si="416"/>
        <v>0</v>
      </c>
      <c r="S1573" s="64">
        <f t="shared" si="417"/>
        <v>27.942</v>
      </c>
      <c r="T1573" s="64">
        <f t="shared" si="390"/>
        <v>0</v>
      </c>
      <c r="U1573" s="64">
        <f t="shared" si="418"/>
        <v>0</v>
      </c>
      <c r="V1573" s="80">
        <f t="shared" si="419"/>
        <v>1</v>
      </c>
      <c r="W1573" s="80">
        <f t="shared" si="420"/>
        <v>0</v>
      </c>
      <c r="X1573" s="80">
        <f t="shared" si="421"/>
        <v>0</v>
      </c>
      <c r="Y1573" s="4">
        <f t="shared" si="391"/>
        <v>13.01</v>
      </c>
      <c r="Z1573" s="4">
        <f t="shared" si="392"/>
        <v>4.0391182862465067</v>
      </c>
      <c r="AA1573" s="64">
        <f t="shared" si="422"/>
        <v>6985.4080000000004</v>
      </c>
      <c r="AB1573" s="81">
        <f t="shared" si="423"/>
        <v>908.80158080000012</v>
      </c>
      <c r="AC1573">
        <f t="shared" si="424"/>
        <v>1.0000000369777788</v>
      </c>
      <c r="AD1573" s="49">
        <f t="shared" si="393"/>
        <v>3635.2063232000005</v>
      </c>
      <c r="AE1573" s="3">
        <f t="shared" si="394"/>
        <v>90000</v>
      </c>
      <c r="AF1573" s="3">
        <f t="shared" si="395"/>
        <v>100000</v>
      </c>
      <c r="AG1573" s="2">
        <f t="shared" si="396"/>
        <v>0</v>
      </c>
      <c r="AH1573" s="49">
        <f t="shared" si="397"/>
        <v>0</v>
      </c>
      <c r="AI1573" s="49">
        <f t="shared" si="398"/>
        <v>5075.110384361461</v>
      </c>
      <c r="AJ1573" s="27" cm="1">
        <f t="array" ref="AJ1573">INDEX(Archetypes!Q$8:Q$16,$G1573)</f>
        <v>1022</v>
      </c>
      <c r="AK1573" s="27" cm="1">
        <f t="array" ref="AK1573">INDEX(Archetypes!R$8:R$16,$G1573)</f>
        <v>1039</v>
      </c>
      <c r="AL1573" s="27" cm="1">
        <f t="array" ref="AL1573">INDEX(Archetypes!S$8:S$16,$G1573)</f>
        <v>1139</v>
      </c>
      <c r="AM1573" s="5">
        <f t="shared" si="425"/>
        <v>1039</v>
      </c>
      <c r="AN1573" s="5">
        <f t="shared" si="399"/>
        <v>4156</v>
      </c>
      <c r="AO1573" s="49">
        <f t="shared" si="400"/>
        <v>38990.316707561462</v>
      </c>
      <c r="AP1573" s="61" cm="1">
        <f t="array" ref="AP1573">INDEX(Archetypes!$K$8:$N$16,$G1573,$I$2+1+2*$H$2)</f>
        <v>20099</v>
      </c>
      <c r="AQ1573" s="41" cm="1">
        <f t="array" ref="AQ1573">INDEX(Archetypes!$O$8:$P$16,$G1573,$AB$2)</f>
        <v>50</v>
      </c>
      <c r="AR1573" s="4">
        <f t="shared" si="401"/>
        <v>12.348800000000001</v>
      </c>
      <c r="AS1573" s="5">
        <f t="shared" si="402"/>
        <v>2778.48</v>
      </c>
      <c r="AT1573" s="8">
        <f t="shared" si="403"/>
        <v>2043</v>
      </c>
      <c r="AU1573">
        <f t="shared" si="404"/>
        <v>1</v>
      </c>
      <c r="AV1573" s="49">
        <f t="shared" si="405"/>
        <v>11113.92</v>
      </c>
      <c r="AW1573" s="49">
        <f t="shared" si="406"/>
        <v>0</v>
      </c>
      <c r="AX1573" s="61">
        <f t="shared" si="407"/>
        <v>3904.6334257878193</v>
      </c>
      <c r="AY1573" s="27" cm="1">
        <f t="array" ref="AY1573">INDEX(Archetypes!T$8:T$16,$G1573)</f>
        <v>1012</v>
      </c>
      <c r="AZ1573" s="27" cm="1">
        <f t="array" ref="AZ1573">INDEX(Archetypes!U$8:U$16,$G1573)</f>
        <v>1497</v>
      </c>
      <c r="BA1573" s="27" cm="1">
        <f t="array" ref="BA1573">INDEX(Archetypes!V$8:V$16,$G1573)</f>
        <v>1668</v>
      </c>
      <c r="BB1573" s="5">
        <f t="shared" si="426"/>
        <v>1497</v>
      </c>
      <c r="BC1573" s="5">
        <f t="shared" si="408"/>
        <v>5988</v>
      </c>
      <c r="BD1573" s="60">
        <f t="shared" si="409"/>
        <v>41105.553425787817</v>
      </c>
      <c r="BE1573" s="28">
        <f t="shared" si="410"/>
        <v>2115.2367182263552</v>
      </c>
      <c r="BF1573" s="75">
        <f t="shared" si="411"/>
        <v>5.7260786457600004</v>
      </c>
      <c r="BG1573" s="75">
        <f t="shared" si="412"/>
        <v>19.122479999999999</v>
      </c>
      <c r="BH1573" s="11">
        <f t="shared" si="428"/>
        <v>20807.598270448936</v>
      </c>
      <c r="BI1573" s="95">
        <f t="shared" si="429"/>
        <v>3</v>
      </c>
      <c r="BJ1573" t="b">
        <f t="shared" si="430"/>
        <v>0</v>
      </c>
      <c r="BK1573" s="43">
        <v>-4566.0340320652758</v>
      </c>
      <c r="BL1573" s="37">
        <f t="shared" si="413"/>
        <v>6681.270750291631</v>
      </c>
    </row>
    <row r="1574" spans="1:64" x14ac:dyDescent="0.35">
      <c r="A1574" s="3">
        <v>22500</v>
      </c>
      <c r="D1574" s="6">
        <v>90</v>
      </c>
      <c r="E1574" s="6"/>
      <c r="F1574" s="6">
        <f t="shared" si="386"/>
        <v>150</v>
      </c>
      <c r="G1574" s="7">
        <v>9</v>
      </c>
      <c r="H1574" s="79" cm="1">
        <f t="array" ref="H1574">INDEX(Archetypes!$F$8:$F$16,$G1574)</f>
        <v>312.60000000000002</v>
      </c>
      <c r="I1574" s="7">
        <f t="shared" si="387"/>
        <v>1</v>
      </c>
      <c r="J1574" s="27" cm="1">
        <f t="array" ref="J1574">INDEX(Archetypes!$G$8:$H$16,$G1574,($H$2+1))+$N$2</f>
        <v>27151</v>
      </c>
      <c r="K1574" s="41" cm="1">
        <f t="array" ref="K1574">INDEX(Archetypes!$J$8:$J$16,$G1574)</f>
        <v>3.1960000000000002</v>
      </c>
      <c r="L1574" s="24" cm="1">
        <f t="array" ref="L1574">INDEX(Archetypes!$I$8:$I$16,$G1574)</f>
        <v>98.868750000000006</v>
      </c>
      <c r="M1574" s="41">
        <f t="shared" si="414"/>
        <v>28.16</v>
      </c>
      <c r="N1574" s="84">
        <f t="shared" si="388"/>
        <v>0.28482204943422468</v>
      </c>
      <c r="O1574" s="41">
        <f t="shared" si="389"/>
        <v>28.16</v>
      </c>
      <c r="P1574" s="64">
        <f t="shared" si="427"/>
        <v>4.0228571428571431</v>
      </c>
      <c r="Q1574" s="80">
        <f t="shared" si="415"/>
        <v>4.0228571428571431</v>
      </c>
      <c r="R1574" s="80">
        <f t="shared" si="416"/>
        <v>0</v>
      </c>
      <c r="S1574" s="64">
        <f t="shared" si="417"/>
        <v>28.160000000000004</v>
      </c>
      <c r="T1574" s="64">
        <f t="shared" si="390"/>
        <v>0</v>
      </c>
      <c r="U1574" s="64">
        <f t="shared" si="418"/>
        <v>-3.5527136788005009E-15</v>
      </c>
      <c r="V1574" s="80">
        <f t="shared" si="419"/>
        <v>1.0000000000000002</v>
      </c>
      <c r="W1574" s="80">
        <f t="shared" si="420"/>
        <v>0</v>
      </c>
      <c r="X1574" s="80">
        <f t="shared" si="421"/>
        <v>-1.261617073437678E-16</v>
      </c>
      <c r="Y1574" s="4">
        <f t="shared" si="391"/>
        <v>13.009999999999996</v>
      </c>
      <c r="Z1574" s="4">
        <f t="shared" si="392"/>
        <v>4.0707133917396732</v>
      </c>
      <c r="AA1574" s="64">
        <f t="shared" si="422"/>
        <v>7040.05</v>
      </c>
      <c r="AB1574" s="81">
        <f t="shared" si="423"/>
        <v>915.91050499999983</v>
      </c>
      <c r="AC1574">
        <f t="shared" si="424"/>
        <v>1.0000000088888887</v>
      </c>
      <c r="AD1574" s="49">
        <f t="shared" si="393"/>
        <v>3663.6420199999993</v>
      </c>
      <c r="AE1574" s="3">
        <f t="shared" si="394"/>
        <v>90000</v>
      </c>
      <c r="AF1574" s="3">
        <f t="shared" si="395"/>
        <v>100000</v>
      </c>
      <c r="AG1574" s="2">
        <f t="shared" si="396"/>
        <v>0</v>
      </c>
      <c r="AH1574" s="49">
        <f t="shared" si="397"/>
        <v>0</v>
      </c>
      <c r="AI1574" s="49">
        <f t="shared" si="398"/>
        <v>5274.6257099141794</v>
      </c>
      <c r="AJ1574" s="27" cm="1">
        <f t="array" ref="AJ1574">INDEX(Archetypes!Q$8:Q$16,$G1574)</f>
        <v>1022</v>
      </c>
      <c r="AK1574" s="27" cm="1">
        <f t="array" ref="AK1574">INDEX(Archetypes!R$8:R$16,$G1574)</f>
        <v>1039</v>
      </c>
      <c r="AL1574" s="27" cm="1">
        <f t="array" ref="AL1574">INDEX(Archetypes!S$8:S$16,$G1574)</f>
        <v>1139</v>
      </c>
      <c r="AM1574" s="5">
        <f t="shared" si="425"/>
        <v>1039</v>
      </c>
      <c r="AN1574" s="5">
        <f t="shared" si="399"/>
        <v>4156</v>
      </c>
      <c r="AO1574" s="49">
        <f t="shared" si="400"/>
        <v>40245.26772991418</v>
      </c>
      <c r="AP1574" s="61" cm="1">
        <f t="array" ref="AP1574">INDEX(Archetypes!$K$8:$N$16,$G1574,$I$2+1+2*$H$2)</f>
        <v>20920</v>
      </c>
      <c r="AQ1574" s="41" cm="1">
        <f t="array" ref="AQ1574">INDEX(Archetypes!$O$8:$P$16,$G1574,$AB$2)</f>
        <v>50</v>
      </c>
      <c r="AR1574" s="4">
        <f t="shared" si="401"/>
        <v>12.348800000000001</v>
      </c>
      <c r="AS1574" s="5">
        <f t="shared" si="402"/>
        <v>2778.48</v>
      </c>
      <c r="AT1574" s="8">
        <f t="shared" si="403"/>
        <v>2043</v>
      </c>
      <c r="AU1574">
        <f t="shared" si="404"/>
        <v>1</v>
      </c>
      <c r="AV1574" s="49">
        <f t="shared" si="405"/>
        <v>11113.92</v>
      </c>
      <c r="AW1574" s="49">
        <f t="shared" si="406"/>
        <v>0</v>
      </c>
      <c r="AX1574" s="61">
        <f t="shared" si="407"/>
        <v>4064.1291242092234</v>
      </c>
      <c r="AY1574" s="27" cm="1">
        <f t="array" ref="AY1574">INDEX(Archetypes!T$8:T$16,$G1574)</f>
        <v>1012</v>
      </c>
      <c r="AZ1574" s="27" cm="1">
        <f t="array" ref="AZ1574">INDEX(Archetypes!U$8:U$16,$G1574)</f>
        <v>1497</v>
      </c>
      <c r="BA1574" s="27" cm="1">
        <f t="array" ref="BA1574">INDEX(Archetypes!V$8:V$16,$G1574)</f>
        <v>1668</v>
      </c>
      <c r="BB1574" s="5">
        <f t="shared" si="426"/>
        <v>1497</v>
      </c>
      <c r="BC1574" s="5">
        <f t="shared" si="408"/>
        <v>5988</v>
      </c>
      <c r="BD1574" s="60">
        <f t="shared" si="409"/>
        <v>42086.049124209225</v>
      </c>
      <c r="BE1574" s="28">
        <f t="shared" si="410"/>
        <v>1840.7813942950452</v>
      </c>
      <c r="BF1574" s="75">
        <f t="shared" si="411"/>
        <v>5.7708697860000013</v>
      </c>
      <c r="BG1574" s="75">
        <f t="shared" si="412"/>
        <v>19.122479999999999</v>
      </c>
      <c r="BH1574" s="11">
        <f t="shared" si="428"/>
        <v>20807.598270448936</v>
      </c>
      <c r="BI1574" s="95">
        <f t="shared" si="429"/>
        <v>3</v>
      </c>
      <c r="BJ1574" t="b">
        <f t="shared" si="430"/>
        <v>0</v>
      </c>
      <c r="BK1574" s="43">
        <v>-5514.7833949672204</v>
      </c>
      <c r="BL1574" s="37">
        <f t="shared" si="413"/>
        <v>7355.5647892622655</v>
      </c>
    </row>
    <row r="1575" spans="1:64" x14ac:dyDescent="0.35">
      <c r="A1575" s="3">
        <v>22500</v>
      </c>
      <c r="D1575" s="6">
        <v>105</v>
      </c>
      <c r="E1575" s="6"/>
      <c r="F1575" s="6">
        <f t="shared" si="386"/>
        <v>175</v>
      </c>
      <c r="G1575" s="7">
        <v>4</v>
      </c>
      <c r="H1575" s="79" cm="1">
        <f t="array" ref="H1575">INDEX(Archetypes!$F$8:$F$16,$G1575)</f>
        <v>188.9</v>
      </c>
      <c r="I1575" s="7">
        <f t="shared" si="387"/>
        <v>1</v>
      </c>
      <c r="J1575" s="27" cm="1">
        <f t="array" ref="J1575">INDEX(Archetypes!$G$8:$H$16,$G1575,($H$2+1))+$N$2</f>
        <v>14619</v>
      </c>
      <c r="K1575" s="41" cm="1">
        <f t="array" ref="K1575">INDEX(Archetypes!$J$8:$J$16,$G1575)</f>
        <v>3.3879999999999999</v>
      </c>
      <c r="L1575" s="24" cm="1">
        <f t="array" ref="L1575">INDEX(Archetypes!$I$8:$I$16,$G1575)</f>
        <v>57.854166666666664</v>
      </c>
      <c r="M1575" s="41">
        <f t="shared" si="414"/>
        <v>30.992000000000001</v>
      </c>
      <c r="N1575" s="84">
        <f t="shared" si="388"/>
        <v>0.5356917536910335</v>
      </c>
      <c r="O1575" s="41">
        <f t="shared" si="389"/>
        <v>30.992000000000001</v>
      </c>
      <c r="P1575" s="64">
        <f t="shared" si="427"/>
        <v>4.4274285714285719</v>
      </c>
      <c r="Q1575" s="80">
        <f t="shared" si="415"/>
        <v>4.4274285714285719</v>
      </c>
      <c r="R1575" s="80">
        <f t="shared" si="416"/>
        <v>0</v>
      </c>
      <c r="S1575" s="64">
        <f t="shared" si="417"/>
        <v>30.992000000000004</v>
      </c>
      <c r="T1575" s="64">
        <f t="shared" si="390"/>
        <v>0</v>
      </c>
      <c r="U1575" s="64">
        <f t="shared" si="418"/>
        <v>-3.5527136788005009E-15</v>
      </c>
      <c r="V1575" s="80">
        <f t="shared" si="419"/>
        <v>1.0000000000000002</v>
      </c>
      <c r="W1575" s="80">
        <f t="shared" si="420"/>
        <v>0</v>
      </c>
      <c r="X1575" s="80">
        <f t="shared" si="421"/>
        <v>-1.1463324983223094E-16</v>
      </c>
      <c r="Y1575" s="4">
        <f t="shared" si="391"/>
        <v>13.009999999999998</v>
      </c>
      <c r="Z1575" s="4">
        <f t="shared" si="392"/>
        <v>3.8400236127508851</v>
      </c>
      <c r="AA1575" s="64">
        <f t="shared" si="422"/>
        <v>6641.0860000000002</v>
      </c>
      <c r="AB1575" s="81">
        <f t="shared" si="423"/>
        <v>864.00528859999986</v>
      </c>
      <c r="AC1575">
        <f t="shared" si="424"/>
        <v>1.0000000280888897</v>
      </c>
      <c r="AD1575" s="49">
        <f t="shared" si="393"/>
        <v>3456.0211543999994</v>
      </c>
      <c r="AE1575" s="3">
        <f t="shared" si="394"/>
        <v>90000</v>
      </c>
      <c r="AF1575" s="3">
        <f t="shared" si="395"/>
        <v>100000</v>
      </c>
      <c r="AG1575" s="2">
        <f t="shared" si="396"/>
        <v>0</v>
      </c>
      <c r="AH1575" s="49">
        <f t="shared" si="397"/>
        <v>0</v>
      </c>
      <c r="AI1575" s="49">
        <f t="shared" si="398"/>
        <v>2840.0336360810056</v>
      </c>
      <c r="AJ1575" s="27" cm="1">
        <f t="array" ref="AJ1575">INDEX(Archetypes!Q$8:Q$16,$G1575)</f>
        <v>1022</v>
      </c>
      <c r="AK1575" s="27" cm="1">
        <f t="array" ref="AK1575">INDEX(Archetypes!R$8:R$16,$G1575)</f>
        <v>1039</v>
      </c>
      <c r="AL1575" s="27" cm="1">
        <f t="array" ref="AL1575">INDEX(Archetypes!S$8:S$16,$G1575)</f>
        <v>1139</v>
      </c>
      <c r="AM1575" s="5">
        <f t="shared" si="425"/>
        <v>1039</v>
      </c>
      <c r="AN1575" s="5">
        <f t="shared" si="399"/>
        <v>4156</v>
      </c>
      <c r="AO1575" s="49">
        <f t="shared" si="400"/>
        <v>25071.054790481005</v>
      </c>
      <c r="AP1575" s="61" cm="1">
        <f t="array" ref="AP1575">INDEX(Archetypes!$K$8:$N$16,$G1575,$I$2+1+2*$H$2)</f>
        <v>10895</v>
      </c>
      <c r="AQ1575" s="41" cm="1">
        <f t="array" ref="AQ1575">INDEX(Archetypes!$O$8:$P$16,$G1575,$AB$2)</f>
        <v>50</v>
      </c>
      <c r="AR1575" s="4">
        <f t="shared" si="401"/>
        <v>12.348800000000001</v>
      </c>
      <c r="AS1575" s="5">
        <f t="shared" si="402"/>
        <v>2778.48</v>
      </c>
      <c r="AT1575" s="8">
        <f t="shared" si="403"/>
        <v>2043</v>
      </c>
      <c r="AU1575">
        <f t="shared" si="404"/>
        <v>1</v>
      </c>
      <c r="AV1575" s="49">
        <f t="shared" si="405"/>
        <v>11113.92</v>
      </c>
      <c r="AW1575" s="49">
        <f t="shared" si="406"/>
        <v>0</v>
      </c>
      <c r="AX1575" s="61">
        <f t="shared" si="407"/>
        <v>2116.5720271634555</v>
      </c>
      <c r="AY1575" s="27" cm="1">
        <f t="array" ref="AY1575">INDEX(Archetypes!T$8:T$16,$G1575)</f>
        <v>1012</v>
      </c>
      <c r="AZ1575" s="27" cm="1">
        <f t="array" ref="AZ1575">INDEX(Archetypes!U$8:U$16,$G1575)</f>
        <v>1497</v>
      </c>
      <c r="BA1575" s="27" cm="1">
        <f t="array" ref="BA1575">INDEX(Archetypes!V$8:V$16,$G1575)</f>
        <v>1668</v>
      </c>
      <c r="BB1575" s="5">
        <f t="shared" si="426"/>
        <v>1497</v>
      </c>
      <c r="BC1575" s="5">
        <f t="shared" si="408"/>
        <v>5988</v>
      </c>
      <c r="BD1575" s="60">
        <f t="shared" si="409"/>
        <v>30113.492027163455</v>
      </c>
      <c r="BE1575" s="28">
        <f t="shared" si="410"/>
        <v>5042.43723668245</v>
      </c>
      <c r="BF1575" s="75">
        <f t="shared" si="411"/>
        <v>5.4438310159200007</v>
      </c>
      <c r="BG1575" s="75">
        <f t="shared" si="412"/>
        <v>19.122479999999999</v>
      </c>
      <c r="BH1575" s="11">
        <f t="shared" si="428"/>
        <v>25071.054790481005</v>
      </c>
      <c r="BI1575" s="95">
        <f t="shared" si="429"/>
        <v>4</v>
      </c>
      <c r="BJ1575" t="b">
        <f t="shared" si="430"/>
        <v>1</v>
      </c>
      <c r="BK1575" s="43">
        <v>5784.6475205625466</v>
      </c>
      <c r="BL1575" s="37">
        <f t="shared" si="413"/>
        <v>-742.21028388009654</v>
      </c>
    </row>
    <row r="1576" spans="1:64" x14ac:dyDescent="0.35">
      <c r="A1576" s="3">
        <v>22500</v>
      </c>
      <c r="D1576" s="6">
        <v>105</v>
      </c>
      <c r="E1576" s="6"/>
      <c r="F1576" s="6">
        <f t="shared" si="386"/>
        <v>175</v>
      </c>
      <c r="G1576" s="7">
        <v>5</v>
      </c>
      <c r="H1576" s="79" cm="1">
        <f t="array" ref="H1576">INDEX(Archetypes!$F$8:$F$16,$G1576)</f>
        <v>213.7</v>
      </c>
      <c r="I1576" s="7">
        <f t="shared" si="387"/>
        <v>1</v>
      </c>
      <c r="J1576" s="27" cm="1">
        <f t="array" ref="J1576">INDEX(Archetypes!$G$8:$H$16,$G1576,($H$2+1))+$N$2</f>
        <v>16092</v>
      </c>
      <c r="K1576" s="41" cm="1">
        <f t="array" ref="K1576">INDEX(Archetypes!$J$8:$J$16,$G1576)</f>
        <v>3.3130000000000002</v>
      </c>
      <c r="L1576" s="24" cm="1">
        <f t="array" ref="L1576">INDEX(Archetypes!$I$8:$I$16,$G1576)</f>
        <v>65.243478260869566</v>
      </c>
      <c r="M1576" s="41">
        <f t="shared" si="414"/>
        <v>31.693000000000001</v>
      </c>
      <c r="N1576" s="84">
        <f t="shared" si="388"/>
        <v>0.4857650273224044</v>
      </c>
      <c r="O1576" s="41">
        <f t="shared" si="389"/>
        <v>31.693000000000001</v>
      </c>
      <c r="P1576" s="64">
        <f t="shared" si="427"/>
        <v>4.527571428571429</v>
      </c>
      <c r="Q1576" s="80">
        <f t="shared" si="415"/>
        <v>4.527571428571429</v>
      </c>
      <c r="R1576" s="80">
        <f t="shared" si="416"/>
        <v>0</v>
      </c>
      <c r="S1576" s="64">
        <f t="shared" si="417"/>
        <v>31.693000000000005</v>
      </c>
      <c r="T1576" s="64">
        <f t="shared" si="390"/>
        <v>0</v>
      </c>
      <c r="U1576" s="64">
        <f t="shared" si="418"/>
        <v>-3.5527136788005009E-15</v>
      </c>
      <c r="V1576" s="80">
        <f t="shared" si="419"/>
        <v>1.0000000000000002</v>
      </c>
      <c r="W1576" s="80">
        <f t="shared" si="420"/>
        <v>0</v>
      </c>
      <c r="X1576" s="80">
        <f t="shared" si="421"/>
        <v>-1.1209774015714829E-16</v>
      </c>
      <c r="Y1576" s="4">
        <f t="shared" si="391"/>
        <v>13.009999999999998</v>
      </c>
      <c r="Z1576" s="4">
        <f t="shared" si="392"/>
        <v>3.9269544219740409</v>
      </c>
      <c r="AA1576" s="64">
        <f t="shared" si="422"/>
        <v>6791.4279999999999</v>
      </c>
      <c r="AB1576" s="81">
        <f t="shared" si="423"/>
        <v>883.56478279999976</v>
      </c>
      <c r="AC1576">
        <f t="shared" si="424"/>
        <v>0.99999995715555745</v>
      </c>
      <c r="AD1576" s="49">
        <f t="shared" si="393"/>
        <v>3534.259131199999</v>
      </c>
      <c r="AE1576" s="3">
        <f t="shared" si="394"/>
        <v>90000</v>
      </c>
      <c r="AF1576" s="3">
        <f t="shared" si="395"/>
        <v>100000</v>
      </c>
      <c r="AG1576" s="2">
        <f t="shared" si="396"/>
        <v>0</v>
      </c>
      <c r="AH1576" s="49">
        <f t="shared" si="397"/>
        <v>0</v>
      </c>
      <c r="AI1576" s="49">
        <f t="shared" si="398"/>
        <v>3126.1933970733662</v>
      </c>
      <c r="AJ1576" s="27" cm="1">
        <f t="array" ref="AJ1576">INDEX(Archetypes!Q$8:Q$16,$G1576)</f>
        <v>1022</v>
      </c>
      <c r="AK1576" s="27" cm="1">
        <f t="array" ref="AK1576">INDEX(Archetypes!R$8:R$16,$G1576)</f>
        <v>1039</v>
      </c>
      <c r="AL1576" s="27" cm="1">
        <f t="array" ref="AL1576">INDEX(Archetypes!S$8:S$16,$G1576)</f>
        <v>1139</v>
      </c>
      <c r="AM1576" s="5">
        <f t="shared" si="425"/>
        <v>1039</v>
      </c>
      <c r="AN1576" s="5">
        <f t="shared" si="399"/>
        <v>4156</v>
      </c>
      <c r="AO1576" s="49">
        <f t="shared" si="400"/>
        <v>26908.452528273367</v>
      </c>
      <c r="AP1576" s="61" cm="1">
        <f t="array" ref="AP1576">INDEX(Archetypes!$K$8:$N$16,$G1576,$I$2+1+2*$H$2)</f>
        <v>12073</v>
      </c>
      <c r="AQ1576" s="41" cm="1">
        <f t="array" ref="AQ1576">INDEX(Archetypes!$O$8:$P$16,$G1576,$AB$2)</f>
        <v>50</v>
      </c>
      <c r="AR1576" s="4">
        <f t="shared" si="401"/>
        <v>12.348800000000001</v>
      </c>
      <c r="AS1576" s="5">
        <f t="shared" si="402"/>
        <v>2778.48</v>
      </c>
      <c r="AT1576" s="8">
        <f t="shared" si="403"/>
        <v>2043</v>
      </c>
      <c r="AU1576">
        <f t="shared" si="404"/>
        <v>1</v>
      </c>
      <c r="AV1576" s="49">
        <f t="shared" si="405"/>
        <v>11113.92</v>
      </c>
      <c r="AW1576" s="49">
        <f t="shared" si="406"/>
        <v>0</v>
      </c>
      <c r="AX1576" s="61">
        <f t="shared" si="407"/>
        <v>2345.4221279434969</v>
      </c>
      <c r="AY1576" s="27" cm="1">
        <f t="array" ref="AY1576">INDEX(Archetypes!T$8:T$16,$G1576)</f>
        <v>1012</v>
      </c>
      <c r="AZ1576" s="27" cm="1">
        <f t="array" ref="AZ1576">INDEX(Archetypes!U$8:U$16,$G1576)</f>
        <v>1497</v>
      </c>
      <c r="BA1576" s="27" cm="1">
        <f t="array" ref="BA1576">INDEX(Archetypes!V$8:V$16,$G1576)</f>
        <v>1668</v>
      </c>
      <c r="BB1576" s="5">
        <f t="shared" si="426"/>
        <v>1497</v>
      </c>
      <c r="BC1576" s="5">
        <f t="shared" si="408"/>
        <v>5988</v>
      </c>
      <c r="BD1576" s="60">
        <f t="shared" si="409"/>
        <v>31520.342127943495</v>
      </c>
      <c r="BE1576" s="28">
        <f t="shared" si="410"/>
        <v>4611.8895996701285</v>
      </c>
      <c r="BF1576" s="75">
        <f t="shared" si="411"/>
        <v>5.5670693601600005</v>
      </c>
      <c r="BG1576" s="75">
        <f t="shared" si="412"/>
        <v>19.122479999999999</v>
      </c>
      <c r="BH1576" s="11">
        <f t="shared" si="428"/>
        <v>25071.054790481005</v>
      </c>
      <c r="BI1576" s="95">
        <f t="shared" si="429"/>
        <v>4</v>
      </c>
      <c r="BJ1576" t="b">
        <f t="shared" si="430"/>
        <v>0</v>
      </c>
      <c r="BK1576" s="43">
        <v>4349.7676170901977</v>
      </c>
      <c r="BL1576" s="37">
        <f t="shared" si="413"/>
        <v>262.12198257993077</v>
      </c>
    </row>
    <row r="1577" spans="1:64" x14ac:dyDescent="0.35">
      <c r="A1577" s="3">
        <v>22500</v>
      </c>
      <c r="D1577" s="6">
        <v>105</v>
      </c>
      <c r="E1577" s="6"/>
      <c r="F1577" s="6">
        <f t="shared" si="386"/>
        <v>175</v>
      </c>
      <c r="G1577" s="7">
        <v>6</v>
      </c>
      <c r="H1577" s="79" cm="1">
        <f t="array" ref="H1577">INDEX(Archetypes!$F$8:$F$16,$G1577)</f>
        <v>239.1</v>
      </c>
      <c r="I1577" s="7">
        <f t="shared" si="387"/>
        <v>1</v>
      </c>
      <c r="J1577" s="27" cm="1">
        <f t="array" ref="J1577">INDEX(Archetypes!$G$8:$H$16,$G1577,($H$2+1))+$N$2</f>
        <v>18581</v>
      </c>
      <c r="K1577" s="41" cm="1">
        <f t="array" ref="K1577">INDEX(Archetypes!$J$8:$J$16,$G1577)</f>
        <v>3.327</v>
      </c>
      <c r="L1577" s="24" cm="1">
        <f t="array" ref="L1577">INDEX(Archetypes!$I$8:$I$16,$G1577)</f>
        <v>72.380645161290317</v>
      </c>
      <c r="M1577" s="41">
        <f t="shared" si="414"/>
        <v>31.56</v>
      </c>
      <c r="N1577" s="84">
        <f t="shared" si="388"/>
        <v>0.43602816650325343</v>
      </c>
      <c r="O1577" s="41">
        <f t="shared" si="389"/>
        <v>31.56</v>
      </c>
      <c r="P1577" s="64">
        <f t="shared" si="427"/>
        <v>4.508571428571428</v>
      </c>
      <c r="Q1577" s="80">
        <f t="shared" si="415"/>
        <v>4.508571428571428</v>
      </c>
      <c r="R1577" s="80">
        <f t="shared" si="416"/>
        <v>0</v>
      </c>
      <c r="S1577" s="64">
        <f t="shared" si="417"/>
        <v>31.559999999999995</v>
      </c>
      <c r="T1577" s="64">
        <f t="shared" si="390"/>
        <v>0</v>
      </c>
      <c r="U1577" s="64">
        <f t="shared" si="418"/>
        <v>3.5527136788005009E-15</v>
      </c>
      <c r="V1577" s="80">
        <f t="shared" si="419"/>
        <v>0.99999999999999989</v>
      </c>
      <c r="W1577" s="80">
        <f t="shared" si="420"/>
        <v>0</v>
      </c>
      <c r="X1577" s="80">
        <f t="shared" si="421"/>
        <v>1.1257014191383084E-16</v>
      </c>
      <c r="Y1577" s="4">
        <f t="shared" si="391"/>
        <v>13.010000000000003</v>
      </c>
      <c r="Z1577" s="4">
        <f t="shared" si="392"/>
        <v>3.9104298166516394</v>
      </c>
      <c r="AA1577" s="64">
        <f t="shared" si="422"/>
        <v>6762.8490000000002</v>
      </c>
      <c r="AB1577" s="81">
        <f t="shared" si="423"/>
        <v>879.84665490000032</v>
      </c>
      <c r="AC1577">
        <f t="shared" si="424"/>
        <v>1.0000000612000037</v>
      </c>
      <c r="AD1577" s="49">
        <f t="shared" si="393"/>
        <v>3519.3866196000013</v>
      </c>
      <c r="AE1577" s="3">
        <f t="shared" si="394"/>
        <v>90000</v>
      </c>
      <c r="AF1577" s="3">
        <f t="shared" si="395"/>
        <v>100000</v>
      </c>
      <c r="AG1577" s="2">
        <f t="shared" si="396"/>
        <v>0</v>
      </c>
      <c r="AH1577" s="49">
        <f t="shared" si="397"/>
        <v>0</v>
      </c>
      <c r="AI1577" s="49">
        <f t="shared" si="398"/>
        <v>3609.7315132376475</v>
      </c>
      <c r="AJ1577" s="27" cm="1">
        <f t="array" ref="AJ1577">INDEX(Archetypes!Q$8:Q$16,$G1577)</f>
        <v>1022</v>
      </c>
      <c r="AK1577" s="27" cm="1">
        <f t="array" ref="AK1577">INDEX(Archetypes!R$8:R$16,$G1577)</f>
        <v>1039</v>
      </c>
      <c r="AL1577" s="27" cm="1">
        <f t="array" ref="AL1577">INDEX(Archetypes!S$8:S$16,$G1577)</f>
        <v>1139</v>
      </c>
      <c r="AM1577" s="5">
        <f t="shared" si="425"/>
        <v>1039</v>
      </c>
      <c r="AN1577" s="5">
        <f t="shared" si="399"/>
        <v>4156</v>
      </c>
      <c r="AO1577" s="49">
        <f t="shared" si="400"/>
        <v>29866.118132837648</v>
      </c>
      <c r="AP1577" s="61" cm="1">
        <f t="array" ref="AP1577">INDEX(Archetypes!$K$8:$N$16,$G1577,$I$2+1+2*$H$2)</f>
        <v>14065</v>
      </c>
      <c r="AQ1577" s="41" cm="1">
        <f t="array" ref="AQ1577">INDEX(Archetypes!$O$8:$P$16,$G1577,$AB$2)</f>
        <v>50</v>
      </c>
      <c r="AR1577" s="4">
        <f t="shared" si="401"/>
        <v>12.348800000000001</v>
      </c>
      <c r="AS1577" s="5">
        <f t="shared" si="402"/>
        <v>2778.48</v>
      </c>
      <c r="AT1577" s="8">
        <f t="shared" si="403"/>
        <v>2043</v>
      </c>
      <c r="AU1577">
        <f t="shared" si="404"/>
        <v>1</v>
      </c>
      <c r="AV1577" s="49">
        <f t="shared" si="405"/>
        <v>11113.92</v>
      </c>
      <c r="AW1577" s="49">
        <f t="shared" si="406"/>
        <v>0</v>
      </c>
      <c r="AX1577" s="61">
        <f t="shared" si="407"/>
        <v>2732.408036902616</v>
      </c>
      <c r="AY1577" s="27" cm="1">
        <f t="array" ref="AY1577">INDEX(Archetypes!T$8:T$16,$G1577)</f>
        <v>1012</v>
      </c>
      <c r="AZ1577" s="27" cm="1">
        <f t="array" ref="AZ1577">INDEX(Archetypes!U$8:U$16,$G1577)</f>
        <v>1497</v>
      </c>
      <c r="BA1577" s="27" cm="1">
        <f t="array" ref="BA1577">INDEX(Archetypes!V$8:V$16,$G1577)</f>
        <v>1668</v>
      </c>
      <c r="BB1577" s="5">
        <f t="shared" si="426"/>
        <v>1497</v>
      </c>
      <c r="BC1577" s="5">
        <f t="shared" si="408"/>
        <v>5988</v>
      </c>
      <c r="BD1577" s="60">
        <f t="shared" si="409"/>
        <v>33899.328036902618</v>
      </c>
      <c r="BE1577" s="28">
        <f t="shared" si="410"/>
        <v>4033.20990406497</v>
      </c>
      <c r="BF1577" s="75">
        <f t="shared" si="411"/>
        <v>5.5436425822800004</v>
      </c>
      <c r="BG1577" s="75">
        <f t="shared" si="412"/>
        <v>19.122479999999999</v>
      </c>
      <c r="BH1577" s="11">
        <f t="shared" si="428"/>
        <v>25071.054790481005</v>
      </c>
      <c r="BI1577" s="95">
        <f t="shared" si="429"/>
        <v>4</v>
      </c>
      <c r="BJ1577" t="b">
        <f t="shared" si="430"/>
        <v>0</v>
      </c>
      <c r="BK1577" s="43">
        <v>2217.4256182304671</v>
      </c>
      <c r="BL1577" s="37">
        <f t="shared" si="413"/>
        <v>1815.784285834503</v>
      </c>
    </row>
    <row r="1578" spans="1:64" x14ac:dyDescent="0.35">
      <c r="A1578" s="3">
        <v>22500</v>
      </c>
      <c r="D1578" s="6">
        <v>105</v>
      </c>
      <c r="E1578" s="6"/>
      <c r="F1578" s="6">
        <f t="shared" si="386"/>
        <v>175</v>
      </c>
      <c r="G1578" s="7">
        <v>7</v>
      </c>
      <c r="H1578" s="79" cm="1">
        <f t="array" ref="H1578">INDEX(Archetypes!$F$8:$F$16,$G1578)</f>
        <v>262.60000000000002</v>
      </c>
      <c r="I1578" s="7">
        <f t="shared" si="387"/>
        <v>1</v>
      </c>
      <c r="J1578" s="27" cm="1">
        <f t="array" ref="J1578">INDEX(Archetypes!$G$8:$H$16,$G1578,($H$2+1))+$N$2</f>
        <v>22881</v>
      </c>
      <c r="K1578" s="41" cm="1">
        <f t="array" ref="K1578">INDEX(Archetypes!$J$8:$J$16,$G1578)</f>
        <v>3.2349999999999999</v>
      </c>
      <c r="L1578" s="24" cm="1">
        <f t="array" ref="L1578">INDEX(Archetypes!$I$8:$I$16,$G1578)</f>
        <v>81.644444444444446</v>
      </c>
      <c r="M1578" s="41">
        <f t="shared" si="414"/>
        <v>32.457000000000001</v>
      </c>
      <c r="N1578" s="84">
        <f t="shared" si="388"/>
        <v>0.39754082743603703</v>
      </c>
      <c r="O1578" s="41">
        <f t="shared" si="389"/>
        <v>32.457000000000001</v>
      </c>
      <c r="P1578" s="64">
        <f t="shared" si="427"/>
        <v>4.6367142857142856</v>
      </c>
      <c r="Q1578" s="80">
        <f t="shared" si="415"/>
        <v>4.6367142857142856</v>
      </c>
      <c r="R1578" s="80">
        <f t="shared" si="416"/>
        <v>0</v>
      </c>
      <c r="S1578" s="64">
        <f t="shared" si="417"/>
        <v>32.457000000000001</v>
      </c>
      <c r="T1578" s="64">
        <f t="shared" si="390"/>
        <v>0</v>
      </c>
      <c r="U1578" s="64">
        <f t="shared" si="418"/>
        <v>0</v>
      </c>
      <c r="V1578" s="80">
        <f t="shared" si="419"/>
        <v>1</v>
      </c>
      <c r="W1578" s="80">
        <f t="shared" si="420"/>
        <v>0</v>
      </c>
      <c r="X1578" s="80">
        <f t="shared" si="421"/>
        <v>0</v>
      </c>
      <c r="Y1578" s="4">
        <f t="shared" si="391"/>
        <v>13.01</v>
      </c>
      <c r="Z1578" s="4">
        <f t="shared" si="392"/>
        <v>4.0216383307573418</v>
      </c>
      <c r="AA1578" s="64">
        <f t="shared" si="422"/>
        <v>6955.1779999999999</v>
      </c>
      <c r="AB1578" s="81">
        <f t="shared" si="423"/>
        <v>904.86865779999994</v>
      </c>
      <c r="AC1578">
        <f t="shared" si="424"/>
        <v>0.99999996311111261</v>
      </c>
      <c r="AD1578" s="49">
        <f t="shared" si="393"/>
        <v>3619.4746311999997</v>
      </c>
      <c r="AE1578" s="3">
        <f t="shared" si="394"/>
        <v>90000</v>
      </c>
      <c r="AF1578" s="3">
        <f t="shared" si="395"/>
        <v>100000</v>
      </c>
      <c r="AG1578" s="2">
        <f t="shared" si="396"/>
        <v>0</v>
      </c>
      <c r="AH1578" s="49">
        <f t="shared" si="397"/>
        <v>0</v>
      </c>
      <c r="AI1578" s="49">
        <f t="shared" si="398"/>
        <v>4445.0926620951841</v>
      </c>
      <c r="AJ1578" s="27" cm="1">
        <f t="array" ref="AJ1578">INDEX(Archetypes!Q$8:Q$16,$G1578)</f>
        <v>1022</v>
      </c>
      <c r="AK1578" s="27" cm="1">
        <f t="array" ref="AK1578">INDEX(Archetypes!R$8:R$16,$G1578)</f>
        <v>1039</v>
      </c>
      <c r="AL1578" s="27" cm="1">
        <f t="array" ref="AL1578">INDEX(Archetypes!S$8:S$16,$G1578)</f>
        <v>1139</v>
      </c>
      <c r="AM1578" s="5">
        <f t="shared" si="425"/>
        <v>1039</v>
      </c>
      <c r="AN1578" s="5">
        <f t="shared" si="399"/>
        <v>4156</v>
      </c>
      <c r="AO1578" s="49">
        <f t="shared" si="400"/>
        <v>35101.567293295186</v>
      </c>
      <c r="AP1578" s="61" cm="1">
        <f t="array" ref="AP1578">INDEX(Archetypes!$K$8:$N$16,$G1578,$I$2+1+2*$H$2)</f>
        <v>17505</v>
      </c>
      <c r="AQ1578" s="41" cm="1">
        <f t="array" ref="AQ1578">INDEX(Archetypes!$O$8:$P$16,$G1578,$AB$2)</f>
        <v>50</v>
      </c>
      <c r="AR1578" s="4">
        <f t="shared" si="401"/>
        <v>12.348800000000001</v>
      </c>
      <c r="AS1578" s="5">
        <f t="shared" si="402"/>
        <v>2778.48</v>
      </c>
      <c r="AT1578" s="8">
        <f t="shared" si="403"/>
        <v>2043</v>
      </c>
      <c r="AU1578">
        <f t="shared" si="404"/>
        <v>1</v>
      </c>
      <c r="AV1578" s="49">
        <f t="shared" si="405"/>
        <v>11113.92</v>
      </c>
      <c r="AW1578" s="49">
        <f t="shared" si="406"/>
        <v>0</v>
      </c>
      <c r="AX1578" s="61">
        <f t="shared" si="407"/>
        <v>3400.6969559886452</v>
      </c>
      <c r="AY1578" s="27" cm="1">
        <f t="array" ref="AY1578">INDEX(Archetypes!T$8:T$16,$G1578)</f>
        <v>1012</v>
      </c>
      <c r="AZ1578" s="27" cm="1">
        <f t="array" ref="AZ1578">INDEX(Archetypes!U$8:U$16,$G1578)</f>
        <v>1497</v>
      </c>
      <c r="BA1578" s="27" cm="1">
        <f t="array" ref="BA1578">INDEX(Archetypes!V$8:V$16,$G1578)</f>
        <v>1668</v>
      </c>
      <c r="BB1578" s="5">
        <f t="shared" si="426"/>
        <v>1497</v>
      </c>
      <c r="BC1578" s="5">
        <f t="shared" si="408"/>
        <v>5988</v>
      </c>
      <c r="BD1578" s="60">
        <f t="shared" si="409"/>
        <v>38007.616955988648</v>
      </c>
      <c r="BE1578" s="28">
        <f t="shared" si="410"/>
        <v>2906.0496626934619</v>
      </c>
      <c r="BF1578" s="75">
        <f t="shared" si="411"/>
        <v>5.70129851016</v>
      </c>
      <c r="BG1578" s="75">
        <f t="shared" si="412"/>
        <v>19.122479999999999</v>
      </c>
      <c r="BH1578" s="11">
        <f t="shared" si="428"/>
        <v>25071.054790481005</v>
      </c>
      <c r="BI1578" s="95">
        <f t="shared" si="429"/>
        <v>4</v>
      </c>
      <c r="BJ1578" t="b">
        <f t="shared" si="430"/>
        <v>0</v>
      </c>
      <c r="BK1578" s="43">
        <v>-1718.2576730259898</v>
      </c>
      <c r="BL1578" s="37">
        <f t="shared" si="413"/>
        <v>4624.3073357194517</v>
      </c>
    </row>
    <row r="1579" spans="1:64" x14ac:dyDescent="0.35">
      <c r="A1579" s="3">
        <v>22500</v>
      </c>
      <c r="D1579" s="6">
        <v>105</v>
      </c>
      <c r="E1579" s="6"/>
      <c r="F1579" s="6">
        <f t="shared" si="386"/>
        <v>175</v>
      </c>
      <c r="G1579" s="7">
        <v>8</v>
      </c>
      <c r="H1579" s="79" cm="1">
        <f t="array" ref="H1579">INDEX(Archetypes!$F$8:$F$16,$G1579)</f>
        <v>285.8</v>
      </c>
      <c r="I1579" s="7">
        <f t="shared" si="387"/>
        <v>1</v>
      </c>
      <c r="J1579" s="27" cm="1">
        <f t="array" ref="J1579">INDEX(Archetypes!$G$8:$H$16,$G1579,($H$2+1))+$N$2</f>
        <v>26124</v>
      </c>
      <c r="K1579" s="41" cm="1">
        <f t="array" ref="K1579">INDEX(Archetypes!$J$8:$J$16,$G1579)</f>
        <v>3.2210000000000001</v>
      </c>
      <c r="L1579" s="24" cm="1">
        <f t="array" ref="L1579">INDEX(Archetypes!$I$8:$I$16,$G1579)</f>
        <v>90.076000000000008</v>
      </c>
      <c r="M1579" s="41">
        <f t="shared" si="414"/>
        <v>32.598999999999997</v>
      </c>
      <c r="N1579" s="84">
        <f t="shared" si="388"/>
        <v>0.36190550202051597</v>
      </c>
      <c r="O1579" s="41">
        <f t="shared" si="389"/>
        <v>32.598999999999997</v>
      </c>
      <c r="P1579" s="64">
        <f t="shared" si="427"/>
        <v>4.6569999999999991</v>
      </c>
      <c r="Q1579" s="80">
        <f t="shared" si="415"/>
        <v>4.6569999999999991</v>
      </c>
      <c r="R1579" s="80">
        <f t="shared" si="416"/>
        <v>0</v>
      </c>
      <c r="S1579" s="64">
        <f t="shared" si="417"/>
        <v>32.598999999999997</v>
      </c>
      <c r="T1579" s="64">
        <f t="shared" si="390"/>
        <v>0</v>
      </c>
      <c r="U1579" s="64">
        <f t="shared" si="418"/>
        <v>0</v>
      </c>
      <c r="V1579" s="80">
        <f t="shared" si="419"/>
        <v>1</v>
      </c>
      <c r="W1579" s="80">
        <f t="shared" si="420"/>
        <v>0</v>
      </c>
      <c r="X1579" s="80">
        <f t="shared" si="421"/>
        <v>0</v>
      </c>
      <c r="Y1579" s="4">
        <f t="shared" si="391"/>
        <v>13.01</v>
      </c>
      <c r="Z1579" s="4">
        <f t="shared" si="392"/>
        <v>4.0391182862465067</v>
      </c>
      <c r="AA1579" s="64">
        <f t="shared" si="422"/>
        <v>6985.4080000000004</v>
      </c>
      <c r="AB1579" s="81">
        <f t="shared" si="423"/>
        <v>908.80158080000012</v>
      </c>
      <c r="AC1579">
        <f t="shared" si="424"/>
        <v>1.0000000369777788</v>
      </c>
      <c r="AD1579" s="49">
        <f t="shared" si="393"/>
        <v>3635.2063232000005</v>
      </c>
      <c r="AE1579" s="3">
        <f t="shared" si="394"/>
        <v>90000</v>
      </c>
      <c r="AF1579" s="3">
        <f t="shared" si="395"/>
        <v>100000</v>
      </c>
      <c r="AG1579" s="2">
        <f t="shared" si="396"/>
        <v>0</v>
      </c>
      <c r="AH1579" s="49">
        <f t="shared" si="397"/>
        <v>0</v>
      </c>
      <c r="AI1579" s="49">
        <f t="shared" si="398"/>
        <v>5075.110384361461</v>
      </c>
      <c r="AJ1579" s="27" cm="1">
        <f t="array" ref="AJ1579">INDEX(Archetypes!Q$8:Q$16,$G1579)</f>
        <v>1022</v>
      </c>
      <c r="AK1579" s="27" cm="1">
        <f t="array" ref="AK1579">INDEX(Archetypes!R$8:R$16,$G1579)</f>
        <v>1039</v>
      </c>
      <c r="AL1579" s="27" cm="1">
        <f t="array" ref="AL1579">INDEX(Archetypes!S$8:S$16,$G1579)</f>
        <v>1139</v>
      </c>
      <c r="AM1579" s="5">
        <f t="shared" si="425"/>
        <v>1039</v>
      </c>
      <c r="AN1579" s="5">
        <f t="shared" si="399"/>
        <v>4156</v>
      </c>
      <c r="AO1579" s="49">
        <f t="shared" si="400"/>
        <v>38990.316707561462</v>
      </c>
      <c r="AP1579" s="61" cm="1">
        <f t="array" ref="AP1579">INDEX(Archetypes!$K$8:$N$16,$G1579,$I$2+1+2*$H$2)</f>
        <v>20099</v>
      </c>
      <c r="AQ1579" s="41" cm="1">
        <f t="array" ref="AQ1579">INDEX(Archetypes!$O$8:$P$16,$G1579,$AB$2)</f>
        <v>50</v>
      </c>
      <c r="AR1579" s="4">
        <f t="shared" si="401"/>
        <v>12.348800000000001</v>
      </c>
      <c r="AS1579" s="5">
        <f t="shared" si="402"/>
        <v>2778.48</v>
      </c>
      <c r="AT1579" s="8">
        <f t="shared" si="403"/>
        <v>2043</v>
      </c>
      <c r="AU1579">
        <f t="shared" si="404"/>
        <v>1</v>
      </c>
      <c r="AV1579" s="49">
        <f t="shared" si="405"/>
        <v>11113.92</v>
      </c>
      <c r="AW1579" s="49">
        <f t="shared" si="406"/>
        <v>0</v>
      </c>
      <c r="AX1579" s="61">
        <f t="shared" si="407"/>
        <v>3904.6334257878193</v>
      </c>
      <c r="AY1579" s="27" cm="1">
        <f t="array" ref="AY1579">INDEX(Archetypes!T$8:T$16,$G1579)</f>
        <v>1012</v>
      </c>
      <c r="AZ1579" s="27" cm="1">
        <f t="array" ref="AZ1579">INDEX(Archetypes!U$8:U$16,$G1579)</f>
        <v>1497</v>
      </c>
      <c r="BA1579" s="27" cm="1">
        <f t="array" ref="BA1579">INDEX(Archetypes!V$8:V$16,$G1579)</f>
        <v>1668</v>
      </c>
      <c r="BB1579" s="5">
        <f t="shared" si="426"/>
        <v>1497</v>
      </c>
      <c r="BC1579" s="5">
        <f t="shared" si="408"/>
        <v>5988</v>
      </c>
      <c r="BD1579" s="60">
        <f t="shared" si="409"/>
        <v>41105.553425787817</v>
      </c>
      <c r="BE1579" s="28">
        <f t="shared" si="410"/>
        <v>2115.2367182263552</v>
      </c>
      <c r="BF1579" s="75">
        <f t="shared" si="411"/>
        <v>5.7260786457600004</v>
      </c>
      <c r="BG1579" s="75">
        <f t="shared" si="412"/>
        <v>19.122479999999999</v>
      </c>
      <c r="BH1579" s="11">
        <f t="shared" si="428"/>
        <v>25071.054790481005</v>
      </c>
      <c r="BI1579" s="95">
        <f t="shared" si="429"/>
        <v>4</v>
      </c>
      <c r="BJ1579" t="b">
        <f t="shared" si="430"/>
        <v>0</v>
      </c>
      <c r="BK1579" s="43">
        <v>-4566.0340320652758</v>
      </c>
      <c r="BL1579" s="37">
        <f t="shared" si="413"/>
        <v>6681.270750291631</v>
      </c>
    </row>
    <row r="1580" spans="1:64" x14ac:dyDescent="0.35">
      <c r="A1580" s="3">
        <v>22500</v>
      </c>
      <c r="D1580" s="6">
        <v>105</v>
      </c>
      <c r="E1580" s="6"/>
      <c r="F1580" s="6">
        <f t="shared" si="386"/>
        <v>175</v>
      </c>
      <c r="G1580" s="7">
        <v>9</v>
      </c>
      <c r="H1580" s="79" cm="1">
        <f t="array" ref="H1580">INDEX(Archetypes!$F$8:$F$16,$G1580)</f>
        <v>312.60000000000002</v>
      </c>
      <c r="I1580" s="7">
        <f t="shared" si="387"/>
        <v>1</v>
      </c>
      <c r="J1580" s="27" cm="1">
        <f t="array" ref="J1580">INDEX(Archetypes!$G$8:$H$16,$G1580,($H$2+1))+$N$2</f>
        <v>27151</v>
      </c>
      <c r="K1580" s="41" cm="1">
        <f t="array" ref="K1580">INDEX(Archetypes!$J$8:$J$16,$G1580)</f>
        <v>3.1960000000000002</v>
      </c>
      <c r="L1580" s="24" cm="1">
        <f t="array" ref="L1580">INDEX(Archetypes!$I$8:$I$16,$G1580)</f>
        <v>98.868750000000006</v>
      </c>
      <c r="M1580" s="41">
        <f t="shared" si="414"/>
        <v>32.853999999999999</v>
      </c>
      <c r="N1580" s="84">
        <f t="shared" si="388"/>
        <v>0.3322991339528415</v>
      </c>
      <c r="O1580" s="41">
        <f t="shared" si="389"/>
        <v>32.853999999999999</v>
      </c>
      <c r="P1580" s="64">
        <f t="shared" si="427"/>
        <v>4.6934285714285711</v>
      </c>
      <c r="Q1580" s="80">
        <f t="shared" si="415"/>
        <v>4.6934285714285711</v>
      </c>
      <c r="R1580" s="80">
        <f t="shared" si="416"/>
        <v>0</v>
      </c>
      <c r="S1580" s="64">
        <f t="shared" si="417"/>
        <v>32.853999999999999</v>
      </c>
      <c r="T1580" s="64">
        <f t="shared" si="390"/>
        <v>0</v>
      </c>
      <c r="U1580" s="64">
        <f t="shared" si="418"/>
        <v>0</v>
      </c>
      <c r="V1580" s="80">
        <f t="shared" si="419"/>
        <v>1</v>
      </c>
      <c r="W1580" s="80">
        <f t="shared" si="420"/>
        <v>0</v>
      </c>
      <c r="X1580" s="80">
        <f t="shared" si="421"/>
        <v>0</v>
      </c>
      <c r="Y1580" s="4">
        <f t="shared" si="391"/>
        <v>13.01</v>
      </c>
      <c r="Z1580" s="4">
        <f t="shared" si="392"/>
        <v>4.0707133917396741</v>
      </c>
      <c r="AA1580" s="64">
        <f t="shared" si="422"/>
        <v>7040.05</v>
      </c>
      <c r="AB1580" s="81">
        <f t="shared" si="423"/>
        <v>915.91050499999994</v>
      </c>
      <c r="AC1580">
        <f t="shared" si="424"/>
        <v>1.000000008888889</v>
      </c>
      <c r="AD1580" s="49">
        <f t="shared" si="393"/>
        <v>3663.6420199999998</v>
      </c>
      <c r="AE1580" s="3">
        <f t="shared" si="394"/>
        <v>90000</v>
      </c>
      <c r="AF1580" s="3">
        <f t="shared" si="395"/>
        <v>100000</v>
      </c>
      <c r="AG1580" s="2">
        <f t="shared" si="396"/>
        <v>0</v>
      </c>
      <c r="AH1580" s="49">
        <f t="shared" si="397"/>
        <v>0</v>
      </c>
      <c r="AI1580" s="49">
        <f t="shared" si="398"/>
        <v>5274.6257099141794</v>
      </c>
      <c r="AJ1580" s="27" cm="1">
        <f t="array" ref="AJ1580">INDEX(Archetypes!Q$8:Q$16,$G1580)</f>
        <v>1022</v>
      </c>
      <c r="AK1580" s="27" cm="1">
        <f t="array" ref="AK1580">INDEX(Archetypes!R$8:R$16,$G1580)</f>
        <v>1039</v>
      </c>
      <c r="AL1580" s="27" cm="1">
        <f t="array" ref="AL1580">INDEX(Archetypes!S$8:S$16,$G1580)</f>
        <v>1139</v>
      </c>
      <c r="AM1580" s="5">
        <f t="shared" si="425"/>
        <v>1039</v>
      </c>
      <c r="AN1580" s="5">
        <f t="shared" si="399"/>
        <v>4156</v>
      </c>
      <c r="AO1580" s="49">
        <f t="shared" si="400"/>
        <v>40245.26772991418</v>
      </c>
      <c r="AP1580" s="61" cm="1">
        <f t="array" ref="AP1580">INDEX(Archetypes!$K$8:$N$16,$G1580,$I$2+1+2*$H$2)</f>
        <v>20920</v>
      </c>
      <c r="AQ1580" s="41" cm="1">
        <f t="array" ref="AQ1580">INDEX(Archetypes!$O$8:$P$16,$G1580,$AB$2)</f>
        <v>50</v>
      </c>
      <c r="AR1580" s="4">
        <f t="shared" si="401"/>
        <v>12.348800000000001</v>
      </c>
      <c r="AS1580" s="5">
        <f t="shared" si="402"/>
        <v>2778.48</v>
      </c>
      <c r="AT1580" s="8">
        <f t="shared" si="403"/>
        <v>2043</v>
      </c>
      <c r="AU1580">
        <f t="shared" si="404"/>
        <v>1</v>
      </c>
      <c r="AV1580" s="49">
        <f t="shared" si="405"/>
        <v>11113.92</v>
      </c>
      <c r="AW1580" s="49">
        <f t="shared" si="406"/>
        <v>0</v>
      </c>
      <c r="AX1580" s="61">
        <f t="shared" si="407"/>
        <v>4064.1291242092234</v>
      </c>
      <c r="AY1580" s="27" cm="1">
        <f t="array" ref="AY1580">INDEX(Archetypes!T$8:T$16,$G1580)</f>
        <v>1012</v>
      </c>
      <c r="AZ1580" s="27" cm="1">
        <f t="array" ref="AZ1580">INDEX(Archetypes!U$8:U$16,$G1580)</f>
        <v>1497</v>
      </c>
      <c r="BA1580" s="27" cm="1">
        <f t="array" ref="BA1580">INDEX(Archetypes!V$8:V$16,$G1580)</f>
        <v>1668</v>
      </c>
      <c r="BB1580" s="5">
        <f t="shared" si="426"/>
        <v>1497</v>
      </c>
      <c r="BC1580" s="5">
        <f t="shared" si="408"/>
        <v>5988</v>
      </c>
      <c r="BD1580" s="60">
        <f t="shared" si="409"/>
        <v>42086.049124209225</v>
      </c>
      <c r="BE1580" s="28">
        <f t="shared" si="410"/>
        <v>1840.7813942950452</v>
      </c>
      <c r="BF1580" s="75">
        <f t="shared" si="411"/>
        <v>5.7708697860000004</v>
      </c>
      <c r="BG1580" s="75">
        <f t="shared" si="412"/>
        <v>19.122479999999999</v>
      </c>
      <c r="BH1580" s="11">
        <f t="shared" si="428"/>
        <v>25071.054790481005</v>
      </c>
      <c r="BI1580" s="95">
        <f t="shared" si="429"/>
        <v>4</v>
      </c>
      <c r="BJ1580" t="b">
        <f t="shared" si="430"/>
        <v>0</v>
      </c>
      <c r="BK1580" s="43">
        <v>-5514.7833949672204</v>
      </c>
      <c r="BL1580" s="37">
        <f t="shared" si="413"/>
        <v>7355.5647892622655</v>
      </c>
    </row>
    <row r="1581" spans="1:64" x14ac:dyDescent="0.35">
      <c r="A1581" s="3">
        <v>22500</v>
      </c>
      <c r="D1581" s="6">
        <v>120</v>
      </c>
      <c r="E1581" s="6"/>
      <c r="F1581" s="6">
        <f t="shared" si="386"/>
        <v>200</v>
      </c>
      <c r="G1581" s="7">
        <v>5</v>
      </c>
      <c r="H1581" s="79" cm="1">
        <f t="array" ref="H1581">INDEX(Archetypes!$F$8:$F$16,$G1581)</f>
        <v>213.7</v>
      </c>
      <c r="I1581" s="7">
        <f t="shared" si="387"/>
        <v>1</v>
      </c>
      <c r="J1581" s="27" cm="1">
        <f t="array" ref="J1581">INDEX(Archetypes!$G$8:$H$16,$G1581,($H$2+1))+$N$2</f>
        <v>16092</v>
      </c>
      <c r="K1581" s="41" cm="1">
        <f t="array" ref="K1581">INDEX(Archetypes!$J$8:$J$16,$G1581)</f>
        <v>3.3130000000000002</v>
      </c>
      <c r="L1581" s="24" cm="1">
        <f t="array" ref="L1581">INDEX(Archetypes!$I$8:$I$16,$G1581)</f>
        <v>65.243478260869566</v>
      </c>
      <c r="M1581" s="41">
        <f t="shared" si="414"/>
        <v>36.220999999999997</v>
      </c>
      <c r="N1581" s="84">
        <f t="shared" si="388"/>
        <v>0.55516660002665597</v>
      </c>
      <c r="O1581" s="41">
        <f t="shared" si="389"/>
        <v>36.220999999999997</v>
      </c>
      <c r="P1581" s="64">
        <f t="shared" si="427"/>
        <v>5.1744285714285709</v>
      </c>
      <c r="Q1581" s="80">
        <f t="shared" si="415"/>
        <v>5.1744285714285709</v>
      </c>
      <c r="R1581" s="80">
        <f t="shared" si="416"/>
        <v>0</v>
      </c>
      <c r="S1581" s="64">
        <f t="shared" si="417"/>
        <v>36.220999999999997</v>
      </c>
      <c r="T1581" s="64">
        <f t="shared" si="390"/>
        <v>0</v>
      </c>
      <c r="U1581" s="64">
        <f t="shared" si="418"/>
        <v>0</v>
      </c>
      <c r="V1581" s="80">
        <f t="shared" si="419"/>
        <v>1</v>
      </c>
      <c r="W1581" s="80">
        <f t="shared" si="420"/>
        <v>0</v>
      </c>
      <c r="X1581" s="80">
        <f t="shared" si="421"/>
        <v>0</v>
      </c>
      <c r="Y1581" s="4">
        <f t="shared" si="391"/>
        <v>13.01</v>
      </c>
      <c r="Z1581" s="4">
        <f t="shared" si="392"/>
        <v>3.9269544219740413</v>
      </c>
      <c r="AA1581" s="64">
        <f t="shared" si="422"/>
        <v>6791.4279999999999</v>
      </c>
      <c r="AB1581" s="81">
        <f t="shared" si="423"/>
        <v>883.56478279999999</v>
      </c>
      <c r="AC1581">
        <f t="shared" si="424"/>
        <v>0.99999995715555734</v>
      </c>
      <c r="AD1581" s="49">
        <f t="shared" si="393"/>
        <v>3534.2591312</v>
      </c>
      <c r="AE1581" s="3">
        <f t="shared" si="394"/>
        <v>90000</v>
      </c>
      <c r="AF1581" s="3">
        <f t="shared" si="395"/>
        <v>100000</v>
      </c>
      <c r="AG1581" s="2">
        <f t="shared" si="396"/>
        <v>0</v>
      </c>
      <c r="AH1581" s="49">
        <f t="shared" si="397"/>
        <v>0</v>
      </c>
      <c r="AI1581" s="49">
        <f t="shared" si="398"/>
        <v>3126.1933970733662</v>
      </c>
      <c r="AJ1581" s="27" cm="1">
        <f t="array" ref="AJ1581">INDEX(Archetypes!Q$8:Q$16,$G1581)</f>
        <v>1022</v>
      </c>
      <c r="AK1581" s="27" cm="1">
        <f t="array" ref="AK1581">INDEX(Archetypes!R$8:R$16,$G1581)</f>
        <v>1039</v>
      </c>
      <c r="AL1581" s="27" cm="1">
        <f t="array" ref="AL1581">INDEX(Archetypes!S$8:S$16,$G1581)</f>
        <v>1139</v>
      </c>
      <c r="AM1581" s="5">
        <f t="shared" si="425"/>
        <v>1039</v>
      </c>
      <c r="AN1581" s="5">
        <f t="shared" si="399"/>
        <v>4156</v>
      </c>
      <c r="AO1581" s="49">
        <f t="shared" si="400"/>
        <v>26908.452528273367</v>
      </c>
      <c r="AP1581" s="61" cm="1">
        <f t="array" ref="AP1581">INDEX(Archetypes!$K$8:$N$16,$G1581,$I$2+1+2*$H$2)</f>
        <v>12073</v>
      </c>
      <c r="AQ1581" s="41" cm="1">
        <f t="array" ref="AQ1581">INDEX(Archetypes!$O$8:$P$16,$G1581,$AB$2)</f>
        <v>50</v>
      </c>
      <c r="AR1581" s="4">
        <f t="shared" si="401"/>
        <v>12.348800000000001</v>
      </c>
      <c r="AS1581" s="5">
        <f t="shared" si="402"/>
        <v>2778.48</v>
      </c>
      <c r="AT1581" s="8">
        <f t="shared" si="403"/>
        <v>2043</v>
      </c>
      <c r="AU1581">
        <f t="shared" si="404"/>
        <v>1</v>
      </c>
      <c r="AV1581" s="49">
        <f t="shared" si="405"/>
        <v>11113.92</v>
      </c>
      <c r="AW1581" s="49">
        <f t="shared" si="406"/>
        <v>0</v>
      </c>
      <c r="AX1581" s="61">
        <f t="shared" si="407"/>
        <v>2345.4221279434969</v>
      </c>
      <c r="AY1581" s="27" cm="1">
        <f t="array" ref="AY1581">INDEX(Archetypes!T$8:T$16,$G1581)</f>
        <v>1012</v>
      </c>
      <c r="AZ1581" s="27" cm="1">
        <f t="array" ref="AZ1581">INDEX(Archetypes!U$8:U$16,$G1581)</f>
        <v>1497</v>
      </c>
      <c r="BA1581" s="27" cm="1">
        <f t="array" ref="BA1581">INDEX(Archetypes!V$8:V$16,$G1581)</f>
        <v>1668</v>
      </c>
      <c r="BB1581" s="5">
        <f t="shared" si="426"/>
        <v>1497</v>
      </c>
      <c r="BC1581" s="5">
        <f t="shared" si="408"/>
        <v>5988</v>
      </c>
      <c r="BD1581" s="60">
        <f t="shared" si="409"/>
        <v>31520.342127943495</v>
      </c>
      <c r="BE1581" s="28">
        <f t="shared" si="410"/>
        <v>4611.8895996701285</v>
      </c>
      <c r="BF1581" s="75">
        <f t="shared" si="411"/>
        <v>5.5670693601599996</v>
      </c>
      <c r="BG1581" s="75">
        <f t="shared" si="412"/>
        <v>19.122479999999999</v>
      </c>
      <c r="BH1581" s="11">
        <f t="shared" si="428"/>
        <v>26908.452528273367</v>
      </c>
      <c r="BI1581" s="95">
        <f t="shared" si="429"/>
        <v>5</v>
      </c>
      <c r="BJ1581" t="b">
        <f t="shared" si="430"/>
        <v>1</v>
      </c>
      <c r="BK1581" s="43">
        <v>4349.7676170901977</v>
      </c>
      <c r="BL1581" s="37">
        <f t="shared" si="413"/>
        <v>262.12198257993077</v>
      </c>
    </row>
    <row r="1582" spans="1:64" x14ac:dyDescent="0.35">
      <c r="A1582" s="3">
        <v>22500</v>
      </c>
      <c r="D1582" s="6">
        <v>120</v>
      </c>
      <c r="E1582" s="6"/>
      <c r="F1582" s="6">
        <f t="shared" si="386"/>
        <v>200</v>
      </c>
      <c r="G1582" s="7">
        <v>6</v>
      </c>
      <c r="H1582" s="79" cm="1">
        <f t="array" ref="H1582">INDEX(Archetypes!$F$8:$F$16,$G1582)</f>
        <v>239.1</v>
      </c>
      <c r="I1582" s="7">
        <f t="shared" si="387"/>
        <v>1</v>
      </c>
      <c r="J1582" s="27" cm="1">
        <f t="array" ref="J1582">INDEX(Archetypes!$G$8:$H$16,$G1582,($H$2+1))+$N$2</f>
        <v>18581</v>
      </c>
      <c r="K1582" s="41" cm="1">
        <f t="array" ref="K1582">INDEX(Archetypes!$J$8:$J$16,$G1582)</f>
        <v>3.327</v>
      </c>
      <c r="L1582" s="24" cm="1">
        <f t="array" ref="L1582">INDEX(Archetypes!$I$8:$I$16,$G1582)</f>
        <v>72.380645161290317</v>
      </c>
      <c r="M1582" s="41">
        <f t="shared" si="414"/>
        <v>36.069000000000003</v>
      </c>
      <c r="N1582" s="84">
        <f t="shared" si="388"/>
        <v>0.49832382565291033</v>
      </c>
      <c r="O1582" s="41">
        <f t="shared" si="389"/>
        <v>36.069000000000003</v>
      </c>
      <c r="P1582" s="64">
        <f t="shared" si="427"/>
        <v>5.1527142857142865</v>
      </c>
      <c r="Q1582" s="80">
        <f t="shared" si="415"/>
        <v>5.1527142857142865</v>
      </c>
      <c r="R1582" s="80">
        <f t="shared" si="416"/>
        <v>0</v>
      </c>
      <c r="S1582" s="64">
        <f t="shared" si="417"/>
        <v>36.069000000000003</v>
      </c>
      <c r="T1582" s="64">
        <f t="shared" si="390"/>
        <v>0</v>
      </c>
      <c r="U1582" s="64">
        <f t="shared" si="418"/>
        <v>0</v>
      </c>
      <c r="V1582" s="80">
        <f t="shared" si="419"/>
        <v>1</v>
      </c>
      <c r="W1582" s="80">
        <f t="shared" si="420"/>
        <v>0</v>
      </c>
      <c r="X1582" s="80">
        <f t="shared" si="421"/>
        <v>0</v>
      </c>
      <c r="Y1582" s="4">
        <f t="shared" si="391"/>
        <v>13.01</v>
      </c>
      <c r="Z1582" s="4">
        <f t="shared" si="392"/>
        <v>3.910429816651638</v>
      </c>
      <c r="AA1582" s="64">
        <f t="shared" si="422"/>
        <v>6762.8490000000002</v>
      </c>
      <c r="AB1582" s="81">
        <f t="shared" si="423"/>
        <v>879.84665489999998</v>
      </c>
      <c r="AC1582">
        <f t="shared" si="424"/>
        <v>1.0000000612000037</v>
      </c>
      <c r="AD1582" s="49">
        <f t="shared" si="393"/>
        <v>3519.3866195999999</v>
      </c>
      <c r="AE1582" s="3">
        <f t="shared" si="394"/>
        <v>90000</v>
      </c>
      <c r="AF1582" s="3">
        <f t="shared" si="395"/>
        <v>100000</v>
      </c>
      <c r="AG1582" s="2">
        <f t="shared" si="396"/>
        <v>0</v>
      </c>
      <c r="AH1582" s="49">
        <f t="shared" si="397"/>
        <v>0</v>
      </c>
      <c r="AI1582" s="49">
        <f t="shared" si="398"/>
        <v>3609.7315132376475</v>
      </c>
      <c r="AJ1582" s="27" cm="1">
        <f t="array" ref="AJ1582">INDEX(Archetypes!Q$8:Q$16,$G1582)</f>
        <v>1022</v>
      </c>
      <c r="AK1582" s="27" cm="1">
        <f t="array" ref="AK1582">INDEX(Archetypes!R$8:R$16,$G1582)</f>
        <v>1039</v>
      </c>
      <c r="AL1582" s="27" cm="1">
        <f t="array" ref="AL1582">INDEX(Archetypes!S$8:S$16,$G1582)</f>
        <v>1139</v>
      </c>
      <c r="AM1582" s="5">
        <f t="shared" si="425"/>
        <v>1039</v>
      </c>
      <c r="AN1582" s="5">
        <f t="shared" si="399"/>
        <v>4156</v>
      </c>
      <c r="AO1582" s="49">
        <f t="shared" si="400"/>
        <v>29866.118132837648</v>
      </c>
      <c r="AP1582" s="61" cm="1">
        <f t="array" ref="AP1582">INDEX(Archetypes!$K$8:$N$16,$G1582,$I$2+1+2*$H$2)</f>
        <v>14065</v>
      </c>
      <c r="AQ1582" s="41" cm="1">
        <f t="array" ref="AQ1582">INDEX(Archetypes!$O$8:$P$16,$G1582,$AB$2)</f>
        <v>50</v>
      </c>
      <c r="AR1582" s="4">
        <f t="shared" si="401"/>
        <v>12.348800000000001</v>
      </c>
      <c r="AS1582" s="5">
        <f t="shared" si="402"/>
        <v>2778.48</v>
      </c>
      <c r="AT1582" s="8">
        <f t="shared" si="403"/>
        <v>2043</v>
      </c>
      <c r="AU1582">
        <f t="shared" si="404"/>
        <v>1</v>
      </c>
      <c r="AV1582" s="49">
        <f t="shared" si="405"/>
        <v>11113.92</v>
      </c>
      <c r="AW1582" s="49">
        <f t="shared" si="406"/>
        <v>0</v>
      </c>
      <c r="AX1582" s="61">
        <f t="shared" si="407"/>
        <v>2732.408036902616</v>
      </c>
      <c r="AY1582" s="27" cm="1">
        <f t="array" ref="AY1582">INDEX(Archetypes!T$8:T$16,$G1582)</f>
        <v>1012</v>
      </c>
      <c r="AZ1582" s="27" cm="1">
        <f t="array" ref="AZ1582">INDEX(Archetypes!U$8:U$16,$G1582)</f>
        <v>1497</v>
      </c>
      <c r="BA1582" s="27" cm="1">
        <f t="array" ref="BA1582">INDEX(Archetypes!V$8:V$16,$G1582)</f>
        <v>1668</v>
      </c>
      <c r="BB1582" s="5">
        <f t="shared" si="426"/>
        <v>1497</v>
      </c>
      <c r="BC1582" s="5">
        <f t="shared" si="408"/>
        <v>5988</v>
      </c>
      <c r="BD1582" s="60">
        <f t="shared" si="409"/>
        <v>33899.328036902618</v>
      </c>
      <c r="BE1582" s="28">
        <f t="shared" si="410"/>
        <v>4033.20990406497</v>
      </c>
      <c r="BF1582" s="75">
        <f t="shared" si="411"/>
        <v>5.5436425822800004</v>
      </c>
      <c r="BG1582" s="75">
        <f t="shared" si="412"/>
        <v>19.122479999999999</v>
      </c>
      <c r="BH1582" s="11">
        <f t="shared" si="428"/>
        <v>26908.452528273367</v>
      </c>
      <c r="BI1582" s="95">
        <f t="shared" si="429"/>
        <v>5</v>
      </c>
      <c r="BJ1582" t="b">
        <f t="shared" si="430"/>
        <v>0</v>
      </c>
      <c r="BK1582" s="43">
        <v>2217.4256182304671</v>
      </c>
      <c r="BL1582" s="37">
        <f t="shared" si="413"/>
        <v>1815.784285834503</v>
      </c>
    </row>
    <row r="1583" spans="1:64" x14ac:dyDescent="0.35">
      <c r="A1583" s="3">
        <v>22500</v>
      </c>
      <c r="D1583" s="6">
        <v>120</v>
      </c>
      <c r="E1583" s="6"/>
      <c r="F1583" s="6">
        <f t="shared" si="386"/>
        <v>200</v>
      </c>
      <c r="G1583" s="7">
        <v>7</v>
      </c>
      <c r="H1583" s="79" cm="1">
        <f t="array" ref="H1583">INDEX(Archetypes!$F$8:$F$16,$G1583)</f>
        <v>262.60000000000002</v>
      </c>
      <c r="I1583" s="7">
        <f t="shared" si="387"/>
        <v>1</v>
      </c>
      <c r="J1583" s="27" cm="1">
        <f t="array" ref="J1583">INDEX(Archetypes!$G$8:$H$16,$G1583,($H$2+1))+$N$2</f>
        <v>22881</v>
      </c>
      <c r="K1583" s="41" cm="1">
        <f t="array" ref="K1583">INDEX(Archetypes!$J$8:$J$16,$G1583)</f>
        <v>3.2349999999999999</v>
      </c>
      <c r="L1583" s="24" cm="1">
        <f t="array" ref="L1583">INDEX(Archetypes!$I$8:$I$16,$G1583)</f>
        <v>81.644444444444446</v>
      </c>
      <c r="M1583" s="41">
        <f t="shared" si="414"/>
        <v>37.094000000000001</v>
      </c>
      <c r="N1583" s="84">
        <f t="shared" si="388"/>
        <v>0.45433587370713119</v>
      </c>
      <c r="O1583" s="41">
        <f t="shared" si="389"/>
        <v>37.094000000000001</v>
      </c>
      <c r="P1583" s="64">
        <f t="shared" si="427"/>
        <v>5.2991428571428569</v>
      </c>
      <c r="Q1583" s="80">
        <f t="shared" si="415"/>
        <v>5.2991428571428569</v>
      </c>
      <c r="R1583" s="80">
        <f t="shared" si="416"/>
        <v>0</v>
      </c>
      <c r="S1583" s="64">
        <f t="shared" si="417"/>
        <v>37.094000000000001</v>
      </c>
      <c r="T1583" s="64">
        <f t="shared" si="390"/>
        <v>0</v>
      </c>
      <c r="U1583" s="64">
        <f t="shared" si="418"/>
        <v>0</v>
      </c>
      <c r="V1583" s="80">
        <f t="shared" si="419"/>
        <v>1</v>
      </c>
      <c r="W1583" s="80">
        <f t="shared" si="420"/>
        <v>0</v>
      </c>
      <c r="X1583" s="80">
        <f t="shared" si="421"/>
        <v>0</v>
      </c>
      <c r="Y1583" s="4">
        <f t="shared" si="391"/>
        <v>13.01</v>
      </c>
      <c r="Z1583" s="4">
        <f t="shared" si="392"/>
        <v>4.0216383307573418</v>
      </c>
      <c r="AA1583" s="64">
        <f t="shared" si="422"/>
        <v>6955.1779999999999</v>
      </c>
      <c r="AB1583" s="81">
        <f t="shared" si="423"/>
        <v>904.86865779999994</v>
      </c>
      <c r="AC1583">
        <f t="shared" si="424"/>
        <v>0.99999996311111261</v>
      </c>
      <c r="AD1583" s="49">
        <f t="shared" si="393"/>
        <v>3619.4746311999997</v>
      </c>
      <c r="AE1583" s="3">
        <f t="shared" si="394"/>
        <v>90000</v>
      </c>
      <c r="AF1583" s="3">
        <f t="shared" si="395"/>
        <v>100000</v>
      </c>
      <c r="AG1583" s="2">
        <f t="shared" si="396"/>
        <v>0</v>
      </c>
      <c r="AH1583" s="49">
        <f t="shared" si="397"/>
        <v>0</v>
      </c>
      <c r="AI1583" s="49">
        <f t="shared" si="398"/>
        <v>4445.0926620951841</v>
      </c>
      <c r="AJ1583" s="27" cm="1">
        <f t="array" ref="AJ1583">INDEX(Archetypes!Q$8:Q$16,$G1583)</f>
        <v>1022</v>
      </c>
      <c r="AK1583" s="27" cm="1">
        <f t="array" ref="AK1583">INDEX(Archetypes!R$8:R$16,$G1583)</f>
        <v>1039</v>
      </c>
      <c r="AL1583" s="27" cm="1">
        <f t="array" ref="AL1583">INDEX(Archetypes!S$8:S$16,$G1583)</f>
        <v>1139</v>
      </c>
      <c r="AM1583" s="5">
        <f t="shared" si="425"/>
        <v>1039</v>
      </c>
      <c r="AN1583" s="5">
        <f t="shared" si="399"/>
        <v>4156</v>
      </c>
      <c r="AO1583" s="49">
        <f t="shared" si="400"/>
        <v>35101.567293295186</v>
      </c>
      <c r="AP1583" s="61" cm="1">
        <f t="array" ref="AP1583">INDEX(Archetypes!$K$8:$N$16,$G1583,$I$2+1+2*$H$2)</f>
        <v>17505</v>
      </c>
      <c r="AQ1583" s="41" cm="1">
        <f t="array" ref="AQ1583">INDEX(Archetypes!$O$8:$P$16,$G1583,$AB$2)</f>
        <v>50</v>
      </c>
      <c r="AR1583" s="4">
        <f t="shared" si="401"/>
        <v>12.348800000000001</v>
      </c>
      <c r="AS1583" s="5">
        <f t="shared" si="402"/>
        <v>2778.48</v>
      </c>
      <c r="AT1583" s="8">
        <f t="shared" si="403"/>
        <v>2043</v>
      </c>
      <c r="AU1583">
        <f t="shared" si="404"/>
        <v>1</v>
      </c>
      <c r="AV1583" s="49">
        <f t="shared" si="405"/>
        <v>11113.92</v>
      </c>
      <c r="AW1583" s="49">
        <f t="shared" si="406"/>
        <v>0</v>
      </c>
      <c r="AX1583" s="61">
        <f t="shared" si="407"/>
        <v>3400.6969559886452</v>
      </c>
      <c r="AY1583" s="27" cm="1">
        <f t="array" ref="AY1583">INDEX(Archetypes!T$8:T$16,$G1583)</f>
        <v>1012</v>
      </c>
      <c r="AZ1583" s="27" cm="1">
        <f t="array" ref="AZ1583">INDEX(Archetypes!U$8:U$16,$G1583)</f>
        <v>1497</v>
      </c>
      <c r="BA1583" s="27" cm="1">
        <f t="array" ref="BA1583">INDEX(Archetypes!V$8:V$16,$G1583)</f>
        <v>1668</v>
      </c>
      <c r="BB1583" s="5">
        <f t="shared" si="426"/>
        <v>1497</v>
      </c>
      <c r="BC1583" s="5">
        <f t="shared" si="408"/>
        <v>5988</v>
      </c>
      <c r="BD1583" s="60">
        <f t="shared" si="409"/>
        <v>38007.616955988648</v>
      </c>
      <c r="BE1583" s="28">
        <f t="shared" si="410"/>
        <v>2906.0496626934619</v>
      </c>
      <c r="BF1583" s="75">
        <f t="shared" si="411"/>
        <v>5.70129851016</v>
      </c>
      <c r="BG1583" s="75">
        <f t="shared" si="412"/>
        <v>19.122479999999999</v>
      </c>
      <c r="BH1583" s="11">
        <f t="shared" si="428"/>
        <v>26908.452528273367</v>
      </c>
      <c r="BI1583" s="95">
        <f t="shared" si="429"/>
        <v>5</v>
      </c>
      <c r="BJ1583" t="b">
        <f t="shared" si="430"/>
        <v>0</v>
      </c>
      <c r="BK1583" s="43">
        <v>-1718.2576730259898</v>
      </c>
      <c r="BL1583" s="37">
        <f t="shared" si="413"/>
        <v>4624.3073357194517</v>
      </c>
    </row>
    <row r="1584" spans="1:64" x14ac:dyDescent="0.35">
      <c r="A1584" s="3">
        <v>22500</v>
      </c>
      <c r="D1584" s="6">
        <v>120</v>
      </c>
      <c r="E1584" s="6"/>
      <c r="F1584" s="6">
        <f t="shared" si="386"/>
        <v>200</v>
      </c>
      <c r="G1584" s="7">
        <v>8</v>
      </c>
      <c r="H1584" s="79" cm="1">
        <f t="array" ref="H1584">INDEX(Archetypes!$F$8:$F$16,$G1584)</f>
        <v>285.8</v>
      </c>
      <c r="I1584" s="7">
        <f t="shared" si="387"/>
        <v>1</v>
      </c>
      <c r="J1584" s="27" cm="1">
        <f t="array" ref="J1584">INDEX(Archetypes!$G$8:$H$16,$G1584,($H$2+1))+$N$2</f>
        <v>26124</v>
      </c>
      <c r="K1584" s="41" cm="1">
        <f t="array" ref="K1584">INDEX(Archetypes!$J$8:$J$16,$G1584)</f>
        <v>3.2210000000000001</v>
      </c>
      <c r="L1584" s="24" cm="1">
        <f t="array" ref="L1584">INDEX(Archetypes!$I$8:$I$16,$G1584)</f>
        <v>90.076000000000008</v>
      </c>
      <c r="M1584" s="41">
        <f t="shared" si="414"/>
        <v>37.256</v>
      </c>
      <c r="N1584" s="84">
        <f t="shared" si="388"/>
        <v>0.41360628802344684</v>
      </c>
      <c r="O1584" s="41">
        <f t="shared" si="389"/>
        <v>37.256</v>
      </c>
      <c r="P1584" s="64">
        <f t="shared" si="427"/>
        <v>5.3222857142857141</v>
      </c>
      <c r="Q1584" s="80">
        <f t="shared" si="415"/>
        <v>5.3222857142857141</v>
      </c>
      <c r="R1584" s="80">
        <f t="shared" si="416"/>
        <v>0</v>
      </c>
      <c r="S1584" s="64">
        <f t="shared" si="417"/>
        <v>37.256</v>
      </c>
      <c r="T1584" s="64">
        <f t="shared" si="390"/>
        <v>0</v>
      </c>
      <c r="U1584" s="64">
        <f t="shared" si="418"/>
        <v>0</v>
      </c>
      <c r="V1584" s="80">
        <f t="shared" si="419"/>
        <v>1</v>
      </c>
      <c r="W1584" s="80">
        <f t="shared" si="420"/>
        <v>0</v>
      </c>
      <c r="X1584" s="80">
        <f t="shared" si="421"/>
        <v>0</v>
      </c>
      <c r="Y1584" s="4">
        <f t="shared" si="391"/>
        <v>13.01</v>
      </c>
      <c r="Z1584" s="4">
        <f t="shared" si="392"/>
        <v>4.0391182862465067</v>
      </c>
      <c r="AA1584" s="64">
        <f t="shared" si="422"/>
        <v>6985.4080000000004</v>
      </c>
      <c r="AB1584" s="81">
        <f t="shared" si="423"/>
        <v>908.80158080000012</v>
      </c>
      <c r="AC1584">
        <f t="shared" si="424"/>
        <v>1.0000000369777788</v>
      </c>
      <c r="AD1584" s="49">
        <f t="shared" si="393"/>
        <v>3635.2063232000005</v>
      </c>
      <c r="AE1584" s="3">
        <f t="shared" si="394"/>
        <v>90000</v>
      </c>
      <c r="AF1584" s="3">
        <f t="shared" si="395"/>
        <v>100000</v>
      </c>
      <c r="AG1584" s="2">
        <f t="shared" si="396"/>
        <v>0</v>
      </c>
      <c r="AH1584" s="49">
        <f t="shared" si="397"/>
        <v>0</v>
      </c>
      <c r="AI1584" s="49">
        <f t="shared" si="398"/>
        <v>5075.110384361461</v>
      </c>
      <c r="AJ1584" s="27" cm="1">
        <f t="array" ref="AJ1584">INDEX(Archetypes!Q$8:Q$16,$G1584)</f>
        <v>1022</v>
      </c>
      <c r="AK1584" s="27" cm="1">
        <f t="array" ref="AK1584">INDEX(Archetypes!R$8:R$16,$G1584)</f>
        <v>1039</v>
      </c>
      <c r="AL1584" s="27" cm="1">
        <f t="array" ref="AL1584">INDEX(Archetypes!S$8:S$16,$G1584)</f>
        <v>1139</v>
      </c>
      <c r="AM1584" s="5">
        <f t="shared" si="425"/>
        <v>1039</v>
      </c>
      <c r="AN1584" s="5">
        <f t="shared" si="399"/>
        <v>4156</v>
      </c>
      <c r="AO1584" s="49">
        <f t="shared" si="400"/>
        <v>38990.316707561462</v>
      </c>
      <c r="AP1584" s="61" cm="1">
        <f t="array" ref="AP1584">INDEX(Archetypes!$K$8:$N$16,$G1584,$I$2+1+2*$H$2)</f>
        <v>20099</v>
      </c>
      <c r="AQ1584" s="41" cm="1">
        <f t="array" ref="AQ1584">INDEX(Archetypes!$O$8:$P$16,$G1584,$AB$2)</f>
        <v>50</v>
      </c>
      <c r="AR1584" s="4">
        <f t="shared" si="401"/>
        <v>12.348800000000001</v>
      </c>
      <c r="AS1584" s="5">
        <f t="shared" si="402"/>
        <v>2778.48</v>
      </c>
      <c r="AT1584" s="8">
        <f t="shared" si="403"/>
        <v>2043</v>
      </c>
      <c r="AU1584">
        <f t="shared" si="404"/>
        <v>1</v>
      </c>
      <c r="AV1584" s="49">
        <f t="shared" si="405"/>
        <v>11113.92</v>
      </c>
      <c r="AW1584" s="49">
        <f t="shared" si="406"/>
        <v>0</v>
      </c>
      <c r="AX1584" s="61">
        <f t="shared" si="407"/>
        <v>3904.6334257878193</v>
      </c>
      <c r="AY1584" s="27" cm="1">
        <f t="array" ref="AY1584">INDEX(Archetypes!T$8:T$16,$G1584)</f>
        <v>1012</v>
      </c>
      <c r="AZ1584" s="27" cm="1">
        <f t="array" ref="AZ1584">INDEX(Archetypes!U$8:U$16,$G1584)</f>
        <v>1497</v>
      </c>
      <c r="BA1584" s="27" cm="1">
        <f t="array" ref="BA1584">INDEX(Archetypes!V$8:V$16,$G1584)</f>
        <v>1668</v>
      </c>
      <c r="BB1584" s="5">
        <f t="shared" si="426"/>
        <v>1497</v>
      </c>
      <c r="BC1584" s="5">
        <f t="shared" si="408"/>
        <v>5988</v>
      </c>
      <c r="BD1584" s="60">
        <f t="shared" si="409"/>
        <v>41105.553425787817</v>
      </c>
      <c r="BE1584" s="28">
        <f t="shared" si="410"/>
        <v>2115.2367182263552</v>
      </c>
      <c r="BF1584" s="75">
        <f t="shared" si="411"/>
        <v>5.7260786457600004</v>
      </c>
      <c r="BG1584" s="75">
        <f t="shared" si="412"/>
        <v>19.122479999999999</v>
      </c>
      <c r="BH1584" s="11">
        <f t="shared" si="428"/>
        <v>26908.452528273367</v>
      </c>
      <c r="BI1584" s="95">
        <f t="shared" si="429"/>
        <v>5</v>
      </c>
      <c r="BJ1584" t="b">
        <f t="shared" si="430"/>
        <v>0</v>
      </c>
      <c r="BK1584" s="43">
        <v>-4566.0340320652758</v>
      </c>
      <c r="BL1584" s="37">
        <f t="shared" si="413"/>
        <v>6681.270750291631</v>
      </c>
    </row>
    <row r="1585" spans="1:64" x14ac:dyDescent="0.35">
      <c r="A1585" s="3">
        <v>22500</v>
      </c>
      <c r="D1585" s="6">
        <v>120</v>
      </c>
      <c r="E1585" s="6"/>
      <c r="F1585" s="6">
        <f t="shared" si="386"/>
        <v>200</v>
      </c>
      <c r="G1585" s="7">
        <v>9</v>
      </c>
      <c r="H1585" s="79" cm="1">
        <f t="array" ref="H1585">INDEX(Archetypes!$F$8:$F$16,$G1585)</f>
        <v>312.60000000000002</v>
      </c>
      <c r="I1585" s="7">
        <f t="shared" si="387"/>
        <v>1</v>
      </c>
      <c r="J1585" s="27" cm="1">
        <f t="array" ref="J1585">INDEX(Archetypes!$G$8:$H$16,$G1585,($H$2+1))+$N$2</f>
        <v>27151</v>
      </c>
      <c r="K1585" s="41" cm="1">
        <f t="array" ref="K1585">INDEX(Archetypes!$J$8:$J$16,$G1585)</f>
        <v>3.1960000000000002</v>
      </c>
      <c r="L1585" s="24" cm="1">
        <f t="array" ref="L1585">INDEX(Archetypes!$I$8:$I$16,$G1585)</f>
        <v>98.868750000000006</v>
      </c>
      <c r="M1585" s="41">
        <f t="shared" si="414"/>
        <v>37.546999999999997</v>
      </c>
      <c r="N1585" s="84">
        <f t="shared" si="388"/>
        <v>0.37976610405208922</v>
      </c>
      <c r="O1585" s="41">
        <f t="shared" si="389"/>
        <v>37.546999999999997</v>
      </c>
      <c r="P1585" s="64">
        <f t="shared" si="427"/>
        <v>5.3638571428571424</v>
      </c>
      <c r="Q1585" s="80">
        <f t="shared" si="415"/>
        <v>5.3638571428571424</v>
      </c>
      <c r="R1585" s="80">
        <f t="shared" si="416"/>
        <v>0</v>
      </c>
      <c r="S1585" s="64">
        <f t="shared" si="417"/>
        <v>37.546999999999997</v>
      </c>
      <c r="T1585" s="64">
        <f t="shared" si="390"/>
        <v>0</v>
      </c>
      <c r="U1585" s="64">
        <f t="shared" si="418"/>
        <v>0</v>
      </c>
      <c r="V1585" s="80">
        <f t="shared" si="419"/>
        <v>1</v>
      </c>
      <c r="W1585" s="80">
        <f t="shared" si="420"/>
        <v>0</v>
      </c>
      <c r="X1585" s="80">
        <f t="shared" si="421"/>
        <v>0</v>
      </c>
      <c r="Y1585" s="4">
        <f t="shared" si="391"/>
        <v>13.01</v>
      </c>
      <c r="Z1585" s="4">
        <f t="shared" si="392"/>
        <v>4.0707133917396741</v>
      </c>
      <c r="AA1585" s="64">
        <f t="shared" si="422"/>
        <v>7040.05</v>
      </c>
      <c r="AB1585" s="81">
        <f t="shared" si="423"/>
        <v>915.91050499999994</v>
      </c>
      <c r="AC1585">
        <f t="shared" si="424"/>
        <v>1.000000008888889</v>
      </c>
      <c r="AD1585" s="49">
        <f t="shared" si="393"/>
        <v>3663.6420199999998</v>
      </c>
      <c r="AE1585" s="3">
        <f t="shared" si="394"/>
        <v>90000</v>
      </c>
      <c r="AF1585" s="3">
        <f t="shared" si="395"/>
        <v>100000</v>
      </c>
      <c r="AG1585" s="2">
        <f t="shared" si="396"/>
        <v>0</v>
      </c>
      <c r="AH1585" s="49">
        <f t="shared" si="397"/>
        <v>0</v>
      </c>
      <c r="AI1585" s="49">
        <f t="shared" si="398"/>
        <v>5274.6257099141794</v>
      </c>
      <c r="AJ1585" s="27" cm="1">
        <f t="array" ref="AJ1585">INDEX(Archetypes!Q$8:Q$16,$G1585)</f>
        <v>1022</v>
      </c>
      <c r="AK1585" s="27" cm="1">
        <f t="array" ref="AK1585">INDEX(Archetypes!R$8:R$16,$G1585)</f>
        <v>1039</v>
      </c>
      <c r="AL1585" s="27" cm="1">
        <f t="array" ref="AL1585">INDEX(Archetypes!S$8:S$16,$G1585)</f>
        <v>1139</v>
      </c>
      <c r="AM1585" s="5">
        <f t="shared" si="425"/>
        <v>1039</v>
      </c>
      <c r="AN1585" s="5">
        <f t="shared" si="399"/>
        <v>4156</v>
      </c>
      <c r="AO1585" s="49">
        <f t="shared" si="400"/>
        <v>40245.26772991418</v>
      </c>
      <c r="AP1585" s="61" cm="1">
        <f t="array" ref="AP1585">INDEX(Archetypes!$K$8:$N$16,$G1585,$I$2+1+2*$H$2)</f>
        <v>20920</v>
      </c>
      <c r="AQ1585" s="41" cm="1">
        <f t="array" ref="AQ1585">INDEX(Archetypes!$O$8:$P$16,$G1585,$AB$2)</f>
        <v>50</v>
      </c>
      <c r="AR1585" s="4">
        <f t="shared" si="401"/>
        <v>12.348800000000001</v>
      </c>
      <c r="AS1585" s="5">
        <f t="shared" si="402"/>
        <v>2778.48</v>
      </c>
      <c r="AT1585" s="8">
        <f t="shared" si="403"/>
        <v>2043</v>
      </c>
      <c r="AU1585">
        <f t="shared" si="404"/>
        <v>1</v>
      </c>
      <c r="AV1585" s="49">
        <f t="shared" si="405"/>
        <v>11113.92</v>
      </c>
      <c r="AW1585" s="49">
        <f t="shared" si="406"/>
        <v>0</v>
      </c>
      <c r="AX1585" s="61">
        <f t="shared" si="407"/>
        <v>4064.1291242092234</v>
      </c>
      <c r="AY1585" s="27" cm="1">
        <f t="array" ref="AY1585">INDEX(Archetypes!T$8:T$16,$G1585)</f>
        <v>1012</v>
      </c>
      <c r="AZ1585" s="27" cm="1">
        <f t="array" ref="AZ1585">INDEX(Archetypes!U$8:U$16,$G1585)</f>
        <v>1497</v>
      </c>
      <c r="BA1585" s="27" cm="1">
        <f t="array" ref="BA1585">INDEX(Archetypes!V$8:V$16,$G1585)</f>
        <v>1668</v>
      </c>
      <c r="BB1585" s="5">
        <f t="shared" si="426"/>
        <v>1497</v>
      </c>
      <c r="BC1585" s="5">
        <f t="shared" si="408"/>
        <v>5988</v>
      </c>
      <c r="BD1585" s="60">
        <f t="shared" si="409"/>
        <v>42086.049124209225</v>
      </c>
      <c r="BE1585" s="28">
        <f t="shared" si="410"/>
        <v>1840.7813942950452</v>
      </c>
      <c r="BF1585" s="75">
        <f t="shared" si="411"/>
        <v>5.7708697860000004</v>
      </c>
      <c r="BG1585" s="75">
        <f t="shared" si="412"/>
        <v>19.122479999999999</v>
      </c>
      <c r="BH1585" s="11">
        <f t="shared" si="428"/>
        <v>26908.452528273367</v>
      </c>
      <c r="BI1585" s="95">
        <f t="shared" si="429"/>
        <v>5</v>
      </c>
      <c r="BJ1585" t="b">
        <f t="shared" si="430"/>
        <v>0</v>
      </c>
      <c r="BK1585" s="43">
        <v>-5514.7833949672204</v>
      </c>
      <c r="BL1585" s="37">
        <f t="shared" si="413"/>
        <v>7355.5647892622655</v>
      </c>
    </row>
    <row r="1586" spans="1:64" x14ac:dyDescent="0.35">
      <c r="A1586" s="3">
        <v>22500</v>
      </c>
      <c r="D1586" s="6">
        <v>135</v>
      </c>
      <c r="E1586" s="6"/>
      <c r="F1586" s="6">
        <f t="shared" si="386"/>
        <v>225</v>
      </c>
      <c r="G1586" s="7">
        <v>6</v>
      </c>
      <c r="H1586" s="79" cm="1">
        <f t="array" ref="H1586">INDEX(Archetypes!$F$8:$F$16,$G1586)</f>
        <v>239.1</v>
      </c>
      <c r="I1586" s="7">
        <f t="shared" si="387"/>
        <v>1</v>
      </c>
      <c r="J1586" s="27" cm="1">
        <f t="array" ref="J1586">INDEX(Archetypes!$G$8:$H$16,$G1586,($H$2+1))+$N$2</f>
        <v>18581</v>
      </c>
      <c r="K1586" s="41" cm="1">
        <f t="array" ref="K1586">INDEX(Archetypes!$J$8:$J$16,$G1586)</f>
        <v>3.327</v>
      </c>
      <c r="L1586" s="24" cm="1">
        <f t="array" ref="L1586">INDEX(Archetypes!$I$8:$I$16,$G1586)</f>
        <v>72.380645161290317</v>
      </c>
      <c r="M1586" s="41">
        <f t="shared" si="414"/>
        <v>40.576999999999998</v>
      </c>
      <c r="N1586" s="84">
        <f t="shared" si="388"/>
        <v>0.5606056689544523</v>
      </c>
      <c r="O1586" s="41">
        <f t="shared" si="389"/>
        <v>40.576999999999998</v>
      </c>
      <c r="P1586" s="64">
        <f t="shared" si="427"/>
        <v>5.7967142857142857</v>
      </c>
      <c r="Q1586" s="80">
        <f t="shared" si="415"/>
        <v>5.7967142857142857</v>
      </c>
      <c r="R1586" s="80">
        <f t="shared" si="416"/>
        <v>0</v>
      </c>
      <c r="S1586" s="64">
        <f t="shared" si="417"/>
        <v>40.576999999999998</v>
      </c>
      <c r="T1586" s="64">
        <f t="shared" si="390"/>
        <v>0</v>
      </c>
      <c r="U1586" s="64">
        <f t="shared" si="418"/>
        <v>0</v>
      </c>
      <c r="V1586" s="80">
        <f t="shared" si="419"/>
        <v>1</v>
      </c>
      <c r="W1586" s="80">
        <f t="shared" si="420"/>
        <v>0</v>
      </c>
      <c r="X1586" s="80">
        <f t="shared" si="421"/>
        <v>0</v>
      </c>
      <c r="Y1586" s="4">
        <f t="shared" si="391"/>
        <v>13.01</v>
      </c>
      <c r="Z1586" s="4">
        <f t="shared" si="392"/>
        <v>3.910429816651638</v>
      </c>
      <c r="AA1586" s="64">
        <f t="shared" si="422"/>
        <v>6762.8490000000002</v>
      </c>
      <c r="AB1586" s="81">
        <f t="shared" si="423"/>
        <v>879.84665489999998</v>
      </c>
      <c r="AC1586">
        <f t="shared" si="424"/>
        <v>1.0000000612000037</v>
      </c>
      <c r="AD1586" s="49">
        <f t="shared" si="393"/>
        <v>3519.3866195999999</v>
      </c>
      <c r="AE1586" s="3">
        <f t="shared" si="394"/>
        <v>90000</v>
      </c>
      <c r="AF1586" s="3">
        <f t="shared" si="395"/>
        <v>100000</v>
      </c>
      <c r="AG1586" s="2">
        <f t="shared" si="396"/>
        <v>0</v>
      </c>
      <c r="AH1586" s="49">
        <f t="shared" si="397"/>
        <v>0</v>
      </c>
      <c r="AI1586" s="49">
        <f t="shared" si="398"/>
        <v>3609.7315132376475</v>
      </c>
      <c r="AJ1586" s="27" cm="1">
        <f t="array" ref="AJ1586">INDEX(Archetypes!Q$8:Q$16,$G1586)</f>
        <v>1022</v>
      </c>
      <c r="AK1586" s="27" cm="1">
        <f t="array" ref="AK1586">INDEX(Archetypes!R$8:R$16,$G1586)</f>
        <v>1039</v>
      </c>
      <c r="AL1586" s="27" cm="1">
        <f t="array" ref="AL1586">INDEX(Archetypes!S$8:S$16,$G1586)</f>
        <v>1139</v>
      </c>
      <c r="AM1586" s="5">
        <f t="shared" si="425"/>
        <v>1039</v>
      </c>
      <c r="AN1586" s="5">
        <f t="shared" si="399"/>
        <v>4156</v>
      </c>
      <c r="AO1586" s="49">
        <f t="shared" si="400"/>
        <v>29866.118132837648</v>
      </c>
      <c r="AP1586" s="61" cm="1">
        <f t="array" ref="AP1586">INDEX(Archetypes!$K$8:$N$16,$G1586,$I$2+1+2*$H$2)</f>
        <v>14065</v>
      </c>
      <c r="AQ1586" s="41" cm="1">
        <f t="array" ref="AQ1586">INDEX(Archetypes!$O$8:$P$16,$G1586,$AB$2)</f>
        <v>50</v>
      </c>
      <c r="AR1586" s="4">
        <f t="shared" si="401"/>
        <v>12.348800000000001</v>
      </c>
      <c r="AS1586" s="5">
        <f t="shared" si="402"/>
        <v>2778.48</v>
      </c>
      <c r="AT1586" s="8">
        <f t="shared" si="403"/>
        <v>2043</v>
      </c>
      <c r="AU1586">
        <f t="shared" si="404"/>
        <v>1</v>
      </c>
      <c r="AV1586" s="49">
        <f t="shared" si="405"/>
        <v>11113.92</v>
      </c>
      <c r="AW1586" s="49">
        <f t="shared" si="406"/>
        <v>0</v>
      </c>
      <c r="AX1586" s="61">
        <f t="shared" si="407"/>
        <v>2732.408036902616</v>
      </c>
      <c r="AY1586" s="27" cm="1">
        <f t="array" ref="AY1586">INDEX(Archetypes!T$8:T$16,$G1586)</f>
        <v>1012</v>
      </c>
      <c r="AZ1586" s="27" cm="1">
        <f t="array" ref="AZ1586">INDEX(Archetypes!U$8:U$16,$G1586)</f>
        <v>1497</v>
      </c>
      <c r="BA1586" s="27" cm="1">
        <f t="array" ref="BA1586">INDEX(Archetypes!V$8:V$16,$G1586)</f>
        <v>1668</v>
      </c>
      <c r="BB1586" s="5">
        <f t="shared" si="426"/>
        <v>1497</v>
      </c>
      <c r="BC1586" s="5">
        <f t="shared" si="408"/>
        <v>5988</v>
      </c>
      <c r="BD1586" s="60">
        <f t="shared" si="409"/>
        <v>33899.328036902618</v>
      </c>
      <c r="BE1586" s="28">
        <f t="shared" si="410"/>
        <v>4033.20990406497</v>
      </c>
      <c r="BF1586" s="75">
        <f t="shared" si="411"/>
        <v>5.5436425822800004</v>
      </c>
      <c r="BG1586" s="75">
        <f t="shared" si="412"/>
        <v>19.122479999999999</v>
      </c>
      <c r="BH1586" s="11">
        <f t="shared" si="428"/>
        <v>29866.118132837648</v>
      </c>
      <c r="BI1586" s="95">
        <f t="shared" si="429"/>
        <v>6</v>
      </c>
      <c r="BJ1586" t="b">
        <f t="shared" si="430"/>
        <v>1</v>
      </c>
      <c r="BK1586" s="43">
        <v>2217.4256182304671</v>
      </c>
      <c r="BL1586" s="37">
        <f t="shared" si="413"/>
        <v>1815.784285834503</v>
      </c>
    </row>
    <row r="1587" spans="1:64" x14ac:dyDescent="0.35">
      <c r="A1587" s="3">
        <v>22500</v>
      </c>
      <c r="D1587" s="6">
        <v>135</v>
      </c>
      <c r="E1587" s="6"/>
      <c r="F1587" s="6">
        <f t="shared" si="386"/>
        <v>225</v>
      </c>
      <c r="G1587" s="7">
        <v>7</v>
      </c>
      <c r="H1587" s="79" cm="1">
        <f t="array" ref="H1587">INDEX(Archetypes!$F$8:$F$16,$G1587)</f>
        <v>262.60000000000002</v>
      </c>
      <c r="I1587" s="7">
        <f t="shared" si="387"/>
        <v>1</v>
      </c>
      <c r="J1587" s="27" cm="1">
        <f t="array" ref="J1587">INDEX(Archetypes!$G$8:$H$16,$G1587,($H$2+1))+$N$2</f>
        <v>22881</v>
      </c>
      <c r="K1587" s="41" cm="1">
        <f t="array" ref="K1587">INDEX(Archetypes!$J$8:$J$16,$G1587)</f>
        <v>3.2349999999999999</v>
      </c>
      <c r="L1587" s="24" cm="1">
        <f t="array" ref="L1587">INDEX(Archetypes!$I$8:$I$16,$G1587)</f>
        <v>81.644444444444446</v>
      </c>
      <c r="M1587" s="41">
        <f t="shared" si="414"/>
        <v>41.731000000000002</v>
      </c>
      <c r="N1587" s="84">
        <f t="shared" si="388"/>
        <v>0.51113091997822535</v>
      </c>
      <c r="O1587" s="41">
        <f t="shared" si="389"/>
        <v>41.731000000000002</v>
      </c>
      <c r="P1587" s="64">
        <f t="shared" si="427"/>
        <v>5.9615714285714292</v>
      </c>
      <c r="Q1587" s="80">
        <f t="shared" si="415"/>
        <v>5.9615714285714292</v>
      </c>
      <c r="R1587" s="80">
        <f t="shared" si="416"/>
        <v>0</v>
      </c>
      <c r="S1587" s="64">
        <f t="shared" si="417"/>
        <v>41.731000000000002</v>
      </c>
      <c r="T1587" s="64">
        <f t="shared" si="390"/>
        <v>0</v>
      </c>
      <c r="U1587" s="64">
        <f t="shared" si="418"/>
        <v>0</v>
      </c>
      <c r="V1587" s="80">
        <f t="shared" si="419"/>
        <v>1</v>
      </c>
      <c r="W1587" s="80">
        <f t="shared" si="420"/>
        <v>0</v>
      </c>
      <c r="X1587" s="80">
        <f t="shared" si="421"/>
        <v>0</v>
      </c>
      <c r="Y1587" s="4">
        <f t="shared" si="391"/>
        <v>13.01</v>
      </c>
      <c r="Z1587" s="4">
        <f t="shared" si="392"/>
        <v>4.0216383307573418</v>
      </c>
      <c r="AA1587" s="64">
        <f t="shared" si="422"/>
        <v>6955.1779999999999</v>
      </c>
      <c r="AB1587" s="81">
        <f t="shared" si="423"/>
        <v>904.86865779999994</v>
      </c>
      <c r="AC1587">
        <f t="shared" si="424"/>
        <v>0.99999996311111261</v>
      </c>
      <c r="AD1587" s="49">
        <f t="shared" si="393"/>
        <v>3619.4746311999997</v>
      </c>
      <c r="AE1587" s="3">
        <f t="shared" si="394"/>
        <v>90000</v>
      </c>
      <c r="AF1587" s="3">
        <f t="shared" si="395"/>
        <v>100000</v>
      </c>
      <c r="AG1587" s="2">
        <f t="shared" si="396"/>
        <v>0</v>
      </c>
      <c r="AH1587" s="49">
        <f t="shared" si="397"/>
        <v>0</v>
      </c>
      <c r="AI1587" s="49">
        <f t="shared" si="398"/>
        <v>4445.0926620951841</v>
      </c>
      <c r="AJ1587" s="27" cm="1">
        <f t="array" ref="AJ1587">INDEX(Archetypes!Q$8:Q$16,$G1587)</f>
        <v>1022</v>
      </c>
      <c r="AK1587" s="27" cm="1">
        <f t="array" ref="AK1587">INDEX(Archetypes!R$8:R$16,$G1587)</f>
        <v>1039</v>
      </c>
      <c r="AL1587" s="27" cm="1">
        <f t="array" ref="AL1587">INDEX(Archetypes!S$8:S$16,$G1587)</f>
        <v>1139</v>
      </c>
      <c r="AM1587" s="5">
        <f t="shared" si="425"/>
        <v>1039</v>
      </c>
      <c r="AN1587" s="5">
        <f t="shared" si="399"/>
        <v>4156</v>
      </c>
      <c r="AO1587" s="49">
        <f t="shared" si="400"/>
        <v>35101.567293295186</v>
      </c>
      <c r="AP1587" s="61" cm="1">
        <f t="array" ref="AP1587">INDEX(Archetypes!$K$8:$N$16,$G1587,$I$2+1+2*$H$2)</f>
        <v>17505</v>
      </c>
      <c r="AQ1587" s="41" cm="1">
        <f t="array" ref="AQ1587">INDEX(Archetypes!$O$8:$P$16,$G1587,$AB$2)</f>
        <v>50</v>
      </c>
      <c r="AR1587" s="4">
        <f t="shared" si="401"/>
        <v>12.348800000000001</v>
      </c>
      <c r="AS1587" s="5">
        <f t="shared" si="402"/>
        <v>2778.48</v>
      </c>
      <c r="AT1587" s="8">
        <f t="shared" si="403"/>
        <v>2043</v>
      </c>
      <c r="AU1587">
        <f t="shared" si="404"/>
        <v>1</v>
      </c>
      <c r="AV1587" s="49">
        <f t="shared" si="405"/>
        <v>11113.92</v>
      </c>
      <c r="AW1587" s="49">
        <f t="shared" si="406"/>
        <v>0</v>
      </c>
      <c r="AX1587" s="61">
        <f t="shared" si="407"/>
        <v>3400.6969559886452</v>
      </c>
      <c r="AY1587" s="27" cm="1">
        <f t="array" ref="AY1587">INDEX(Archetypes!T$8:T$16,$G1587)</f>
        <v>1012</v>
      </c>
      <c r="AZ1587" s="27" cm="1">
        <f t="array" ref="AZ1587">INDEX(Archetypes!U$8:U$16,$G1587)</f>
        <v>1497</v>
      </c>
      <c r="BA1587" s="27" cm="1">
        <f t="array" ref="BA1587">INDEX(Archetypes!V$8:V$16,$G1587)</f>
        <v>1668</v>
      </c>
      <c r="BB1587" s="5">
        <f t="shared" si="426"/>
        <v>1497</v>
      </c>
      <c r="BC1587" s="5">
        <f t="shared" si="408"/>
        <v>5988</v>
      </c>
      <c r="BD1587" s="60">
        <f t="shared" si="409"/>
        <v>38007.616955988648</v>
      </c>
      <c r="BE1587" s="28">
        <f t="shared" si="410"/>
        <v>2906.0496626934619</v>
      </c>
      <c r="BF1587" s="75">
        <f t="shared" si="411"/>
        <v>5.70129851016</v>
      </c>
      <c r="BG1587" s="75">
        <f t="shared" si="412"/>
        <v>19.122479999999999</v>
      </c>
      <c r="BH1587" s="11">
        <f t="shared" si="428"/>
        <v>29866.118132837648</v>
      </c>
      <c r="BI1587" s="95">
        <f t="shared" si="429"/>
        <v>6</v>
      </c>
      <c r="BJ1587" t="b">
        <f t="shared" si="430"/>
        <v>0</v>
      </c>
      <c r="BK1587" s="43">
        <v>-1718.2576730259898</v>
      </c>
      <c r="BL1587" s="37">
        <f t="shared" si="413"/>
        <v>4624.3073357194517</v>
      </c>
    </row>
    <row r="1588" spans="1:64" x14ac:dyDescent="0.35">
      <c r="A1588" s="3">
        <v>22500</v>
      </c>
      <c r="D1588" s="6">
        <v>135</v>
      </c>
      <c r="E1588" s="6"/>
      <c r="F1588" s="6">
        <f t="shared" si="386"/>
        <v>225</v>
      </c>
      <c r="G1588" s="7">
        <v>8</v>
      </c>
      <c r="H1588" s="79" cm="1">
        <f t="array" ref="H1588">INDEX(Archetypes!$F$8:$F$16,$G1588)</f>
        <v>285.8</v>
      </c>
      <c r="I1588" s="7">
        <f t="shared" si="387"/>
        <v>1</v>
      </c>
      <c r="J1588" s="27" cm="1">
        <f t="array" ref="J1588">INDEX(Archetypes!$G$8:$H$16,$G1588,($H$2+1))+$N$2</f>
        <v>26124</v>
      </c>
      <c r="K1588" s="41" cm="1">
        <f t="array" ref="K1588">INDEX(Archetypes!$J$8:$J$16,$G1588)</f>
        <v>3.2210000000000001</v>
      </c>
      <c r="L1588" s="24" cm="1">
        <f t="array" ref="L1588">INDEX(Archetypes!$I$8:$I$16,$G1588)</f>
        <v>90.076000000000008</v>
      </c>
      <c r="M1588" s="41">
        <f t="shared" si="414"/>
        <v>41.911999999999999</v>
      </c>
      <c r="N1588" s="84">
        <f t="shared" si="388"/>
        <v>0.46529597229006614</v>
      </c>
      <c r="O1588" s="41">
        <f t="shared" si="389"/>
        <v>41.911999999999999</v>
      </c>
      <c r="P1588" s="64">
        <f t="shared" si="427"/>
        <v>5.9874285714285715</v>
      </c>
      <c r="Q1588" s="80">
        <f t="shared" si="415"/>
        <v>5.9874285714285715</v>
      </c>
      <c r="R1588" s="80">
        <f t="shared" si="416"/>
        <v>0</v>
      </c>
      <c r="S1588" s="64">
        <f t="shared" si="417"/>
        <v>41.911999999999999</v>
      </c>
      <c r="T1588" s="64">
        <f t="shared" si="390"/>
        <v>0</v>
      </c>
      <c r="U1588" s="64">
        <f t="shared" si="418"/>
        <v>0</v>
      </c>
      <c r="V1588" s="80">
        <f t="shared" si="419"/>
        <v>1</v>
      </c>
      <c r="W1588" s="80">
        <f t="shared" si="420"/>
        <v>0</v>
      </c>
      <c r="X1588" s="80">
        <f t="shared" si="421"/>
        <v>0</v>
      </c>
      <c r="Y1588" s="4">
        <f t="shared" si="391"/>
        <v>13.01</v>
      </c>
      <c r="Z1588" s="4">
        <f t="shared" si="392"/>
        <v>4.0391182862465067</v>
      </c>
      <c r="AA1588" s="64">
        <f t="shared" si="422"/>
        <v>6985.4080000000004</v>
      </c>
      <c r="AB1588" s="81">
        <f t="shared" si="423"/>
        <v>908.80158080000012</v>
      </c>
      <c r="AC1588">
        <f t="shared" si="424"/>
        <v>1.0000000369777788</v>
      </c>
      <c r="AD1588" s="49">
        <f t="shared" si="393"/>
        <v>3635.2063232000005</v>
      </c>
      <c r="AE1588" s="3">
        <f t="shared" si="394"/>
        <v>90000</v>
      </c>
      <c r="AF1588" s="3">
        <f t="shared" si="395"/>
        <v>100000</v>
      </c>
      <c r="AG1588" s="2">
        <f t="shared" si="396"/>
        <v>0</v>
      </c>
      <c r="AH1588" s="49">
        <f t="shared" si="397"/>
        <v>0</v>
      </c>
      <c r="AI1588" s="49">
        <f t="shared" si="398"/>
        <v>5075.110384361461</v>
      </c>
      <c r="AJ1588" s="27" cm="1">
        <f t="array" ref="AJ1588">INDEX(Archetypes!Q$8:Q$16,$G1588)</f>
        <v>1022</v>
      </c>
      <c r="AK1588" s="27" cm="1">
        <f t="array" ref="AK1588">INDEX(Archetypes!R$8:R$16,$G1588)</f>
        <v>1039</v>
      </c>
      <c r="AL1588" s="27" cm="1">
        <f t="array" ref="AL1588">INDEX(Archetypes!S$8:S$16,$G1588)</f>
        <v>1139</v>
      </c>
      <c r="AM1588" s="5">
        <f t="shared" si="425"/>
        <v>1039</v>
      </c>
      <c r="AN1588" s="5">
        <f t="shared" si="399"/>
        <v>4156</v>
      </c>
      <c r="AO1588" s="49">
        <f t="shared" si="400"/>
        <v>38990.316707561462</v>
      </c>
      <c r="AP1588" s="61" cm="1">
        <f t="array" ref="AP1588">INDEX(Archetypes!$K$8:$N$16,$G1588,$I$2+1+2*$H$2)</f>
        <v>20099</v>
      </c>
      <c r="AQ1588" s="41" cm="1">
        <f t="array" ref="AQ1588">INDEX(Archetypes!$O$8:$P$16,$G1588,$AB$2)</f>
        <v>50</v>
      </c>
      <c r="AR1588" s="4">
        <f t="shared" si="401"/>
        <v>12.348800000000001</v>
      </c>
      <c r="AS1588" s="5">
        <f t="shared" si="402"/>
        <v>2778.48</v>
      </c>
      <c r="AT1588" s="8">
        <f t="shared" si="403"/>
        <v>2043</v>
      </c>
      <c r="AU1588">
        <f t="shared" si="404"/>
        <v>1</v>
      </c>
      <c r="AV1588" s="49">
        <f t="shared" si="405"/>
        <v>11113.92</v>
      </c>
      <c r="AW1588" s="49">
        <f t="shared" si="406"/>
        <v>0</v>
      </c>
      <c r="AX1588" s="61">
        <f t="shared" si="407"/>
        <v>3904.6334257878193</v>
      </c>
      <c r="AY1588" s="27" cm="1">
        <f t="array" ref="AY1588">INDEX(Archetypes!T$8:T$16,$G1588)</f>
        <v>1012</v>
      </c>
      <c r="AZ1588" s="27" cm="1">
        <f t="array" ref="AZ1588">INDEX(Archetypes!U$8:U$16,$G1588)</f>
        <v>1497</v>
      </c>
      <c r="BA1588" s="27" cm="1">
        <f t="array" ref="BA1588">INDEX(Archetypes!V$8:V$16,$G1588)</f>
        <v>1668</v>
      </c>
      <c r="BB1588" s="5">
        <f t="shared" si="426"/>
        <v>1497</v>
      </c>
      <c r="BC1588" s="5">
        <f t="shared" si="408"/>
        <v>5988</v>
      </c>
      <c r="BD1588" s="60">
        <f t="shared" si="409"/>
        <v>41105.553425787817</v>
      </c>
      <c r="BE1588" s="28">
        <f t="shared" si="410"/>
        <v>2115.2367182263552</v>
      </c>
      <c r="BF1588" s="75">
        <f t="shared" si="411"/>
        <v>5.7260786457600004</v>
      </c>
      <c r="BG1588" s="75">
        <f t="shared" si="412"/>
        <v>19.122479999999999</v>
      </c>
      <c r="BH1588" s="11">
        <f t="shared" si="428"/>
        <v>29866.118132837648</v>
      </c>
      <c r="BI1588" s="95">
        <f t="shared" si="429"/>
        <v>6</v>
      </c>
      <c r="BJ1588" t="b">
        <f t="shared" si="430"/>
        <v>0</v>
      </c>
      <c r="BK1588" s="43">
        <v>-4566.0340320652758</v>
      </c>
      <c r="BL1588" s="37">
        <f t="shared" si="413"/>
        <v>6681.270750291631</v>
      </c>
    </row>
    <row r="1589" spans="1:64" x14ac:dyDescent="0.35">
      <c r="A1589" s="3">
        <v>22500</v>
      </c>
      <c r="D1589" s="6">
        <v>135</v>
      </c>
      <c r="E1589" s="6"/>
      <c r="F1589" s="6">
        <f t="shared" si="386"/>
        <v>225</v>
      </c>
      <c r="G1589" s="7">
        <v>9</v>
      </c>
      <c r="H1589" s="79" cm="1">
        <f t="array" ref="H1589">INDEX(Archetypes!$F$8:$F$16,$G1589)</f>
        <v>312.60000000000002</v>
      </c>
      <c r="I1589" s="7">
        <f t="shared" si="387"/>
        <v>1</v>
      </c>
      <c r="J1589" s="27" cm="1">
        <f t="array" ref="J1589">INDEX(Archetypes!$G$8:$H$16,$G1589,($H$2+1))+$N$2</f>
        <v>27151</v>
      </c>
      <c r="K1589" s="41" cm="1">
        <f t="array" ref="K1589">INDEX(Archetypes!$J$8:$J$16,$G1589)</f>
        <v>3.1960000000000002</v>
      </c>
      <c r="L1589" s="24" cm="1">
        <f t="array" ref="L1589">INDEX(Archetypes!$I$8:$I$16,$G1589)</f>
        <v>98.868750000000006</v>
      </c>
      <c r="M1589" s="41">
        <f t="shared" si="414"/>
        <v>42.24</v>
      </c>
      <c r="N1589" s="84">
        <f t="shared" si="388"/>
        <v>0.42723307415133699</v>
      </c>
      <c r="O1589" s="41">
        <f t="shared" si="389"/>
        <v>42.24</v>
      </c>
      <c r="P1589" s="64">
        <f t="shared" si="427"/>
        <v>6.0342857142857147</v>
      </c>
      <c r="Q1589" s="80">
        <f t="shared" si="415"/>
        <v>6.0342857142857147</v>
      </c>
      <c r="R1589" s="80">
        <f t="shared" si="416"/>
        <v>0</v>
      </c>
      <c r="S1589" s="64">
        <f t="shared" si="417"/>
        <v>42.24</v>
      </c>
      <c r="T1589" s="64">
        <f t="shared" si="390"/>
        <v>0</v>
      </c>
      <c r="U1589" s="64">
        <f t="shared" si="418"/>
        <v>0</v>
      </c>
      <c r="V1589" s="80">
        <f t="shared" si="419"/>
        <v>1</v>
      </c>
      <c r="W1589" s="80">
        <f t="shared" si="420"/>
        <v>0</v>
      </c>
      <c r="X1589" s="80">
        <f t="shared" si="421"/>
        <v>0</v>
      </c>
      <c r="Y1589" s="4">
        <f t="shared" si="391"/>
        <v>13.01</v>
      </c>
      <c r="Z1589" s="4">
        <f t="shared" si="392"/>
        <v>4.0707133917396741</v>
      </c>
      <c r="AA1589" s="64">
        <f t="shared" si="422"/>
        <v>7040.05</v>
      </c>
      <c r="AB1589" s="81">
        <f t="shared" si="423"/>
        <v>915.91050499999994</v>
      </c>
      <c r="AC1589">
        <f t="shared" si="424"/>
        <v>1.000000008888889</v>
      </c>
      <c r="AD1589" s="49">
        <f t="shared" si="393"/>
        <v>3663.6420199999998</v>
      </c>
      <c r="AE1589" s="3">
        <f t="shared" si="394"/>
        <v>90000</v>
      </c>
      <c r="AF1589" s="3">
        <f t="shared" si="395"/>
        <v>100000</v>
      </c>
      <c r="AG1589" s="2">
        <f t="shared" si="396"/>
        <v>0</v>
      </c>
      <c r="AH1589" s="49">
        <f t="shared" si="397"/>
        <v>0</v>
      </c>
      <c r="AI1589" s="49">
        <f t="shared" si="398"/>
        <v>5274.6257099141794</v>
      </c>
      <c r="AJ1589" s="27" cm="1">
        <f t="array" ref="AJ1589">INDEX(Archetypes!Q$8:Q$16,$G1589)</f>
        <v>1022</v>
      </c>
      <c r="AK1589" s="27" cm="1">
        <f t="array" ref="AK1589">INDEX(Archetypes!R$8:R$16,$G1589)</f>
        <v>1039</v>
      </c>
      <c r="AL1589" s="27" cm="1">
        <f t="array" ref="AL1589">INDEX(Archetypes!S$8:S$16,$G1589)</f>
        <v>1139</v>
      </c>
      <c r="AM1589" s="5">
        <f t="shared" si="425"/>
        <v>1039</v>
      </c>
      <c r="AN1589" s="5">
        <f t="shared" si="399"/>
        <v>4156</v>
      </c>
      <c r="AO1589" s="49">
        <f t="shared" si="400"/>
        <v>40245.26772991418</v>
      </c>
      <c r="AP1589" s="61" cm="1">
        <f t="array" ref="AP1589">INDEX(Archetypes!$K$8:$N$16,$G1589,$I$2+1+2*$H$2)</f>
        <v>20920</v>
      </c>
      <c r="AQ1589" s="41" cm="1">
        <f t="array" ref="AQ1589">INDEX(Archetypes!$O$8:$P$16,$G1589,$AB$2)</f>
        <v>50</v>
      </c>
      <c r="AR1589" s="4">
        <f t="shared" si="401"/>
        <v>12.348800000000001</v>
      </c>
      <c r="AS1589" s="5">
        <f t="shared" si="402"/>
        <v>2778.48</v>
      </c>
      <c r="AT1589" s="8">
        <f t="shared" si="403"/>
        <v>2043</v>
      </c>
      <c r="AU1589">
        <f t="shared" si="404"/>
        <v>1</v>
      </c>
      <c r="AV1589" s="49">
        <f t="shared" si="405"/>
        <v>11113.92</v>
      </c>
      <c r="AW1589" s="49">
        <f t="shared" si="406"/>
        <v>0</v>
      </c>
      <c r="AX1589" s="61">
        <f t="shared" si="407"/>
        <v>4064.1291242092234</v>
      </c>
      <c r="AY1589" s="27" cm="1">
        <f t="array" ref="AY1589">INDEX(Archetypes!T$8:T$16,$G1589)</f>
        <v>1012</v>
      </c>
      <c r="AZ1589" s="27" cm="1">
        <f t="array" ref="AZ1589">INDEX(Archetypes!U$8:U$16,$G1589)</f>
        <v>1497</v>
      </c>
      <c r="BA1589" s="27" cm="1">
        <f t="array" ref="BA1589">INDEX(Archetypes!V$8:V$16,$G1589)</f>
        <v>1668</v>
      </c>
      <c r="BB1589" s="5">
        <f t="shared" si="426"/>
        <v>1497</v>
      </c>
      <c r="BC1589" s="5">
        <f t="shared" si="408"/>
        <v>5988</v>
      </c>
      <c r="BD1589" s="60">
        <f t="shared" si="409"/>
        <v>42086.049124209225</v>
      </c>
      <c r="BE1589" s="28">
        <f t="shared" si="410"/>
        <v>1840.7813942950452</v>
      </c>
      <c r="BF1589" s="75">
        <f t="shared" si="411"/>
        <v>5.7708697860000004</v>
      </c>
      <c r="BG1589" s="75">
        <f t="shared" si="412"/>
        <v>19.122479999999999</v>
      </c>
      <c r="BH1589" s="11">
        <f t="shared" si="428"/>
        <v>29866.118132837648</v>
      </c>
      <c r="BI1589" s="95">
        <f t="shared" si="429"/>
        <v>6</v>
      </c>
      <c r="BJ1589" t="b">
        <f t="shared" si="430"/>
        <v>0</v>
      </c>
      <c r="BK1589" s="43">
        <v>-5514.7833949672204</v>
      </c>
      <c r="BL1589" s="37">
        <f t="shared" si="413"/>
        <v>7355.5647892622655</v>
      </c>
    </row>
    <row r="1590" spans="1:64" x14ac:dyDescent="0.35">
      <c r="A1590" s="3">
        <v>22500</v>
      </c>
      <c r="D1590" s="6">
        <v>150</v>
      </c>
      <c r="E1590" s="6"/>
      <c r="F1590" s="6">
        <f t="shared" si="386"/>
        <v>250</v>
      </c>
      <c r="G1590" s="7">
        <v>7</v>
      </c>
      <c r="H1590" s="79" cm="1">
        <f t="array" ref="H1590">INDEX(Archetypes!$F$8:$F$16,$G1590)</f>
        <v>262.60000000000002</v>
      </c>
      <c r="I1590" s="7">
        <f t="shared" si="387"/>
        <v>1</v>
      </c>
      <c r="J1590" s="27" cm="1">
        <f t="array" ref="J1590">INDEX(Archetypes!$G$8:$H$16,$G1590,($H$2+1))+$N$2</f>
        <v>22881</v>
      </c>
      <c r="K1590" s="41" cm="1">
        <f t="array" ref="K1590">INDEX(Archetypes!$J$8:$J$16,$G1590)</f>
        <v>3.2349999999999999</v>
      </c>
      <c r="L1590" s="24" cm="1">
        <f t="array" ref="L1590">INDEX(Archetypes!$I$8:$I$16,$G1590)</f>
        <v>81.644444444444446</v>
      </c>
      <c r="M1590" s="41">
        <f t="shared" si="414"/>
        <v>46.368000000000002</v>
      </c>
      <c r="N1590" s="84">
        <f t="shared" si="388"/>
        <v>0.56792596624931957</v>
      </c>
      <c r="O1590" s="41">
        <f t="shared" si="389"/>
        <v>46.368000000000002</v>
      </c>
      <c r="P1590" s="64">
        <f t="shared" si="427"/>
        <v>6.6240000000000006</v>
      </c>
      <c r="Q1590" s="80">
        <f t="shared" si="415"/>
        <v>6.6240000000000006</v>
      </c>
      <c r="R1590" s="80">
        <f t="shared" si="416"/>
        <v>0</v>
      </c>
      <c r="S1590" s="64">
        <f t="shared" si="417"/>
        <v>46.368000000000002</v>
      </c>
      <c r="T1590" s="64">
        <f t="shared" si="390"/>
        <v>0</v>
      </c>
      <c r="U1590" s="64">
        <f t="shared" si="418"/>
        <v>0</v>
      </c>
      <c r="V1590" s="80">
        <f t="shared" si="419"/>
        <v>1</v>
      </c>
      <c r="W1590" s="80">
        <f t="shared" si="420"/>
        <v>0</v>
      </c>
      <c r="X1590" s="80">
        <f t="shared" si="421"/>
        <v>0</v>
      </c>
      <c r="Y1590" s="4">
        <f t="shared" si="391"/>
        <v>13.01</v>
      </c>
      <c r="Z1590" s="4">
        <f t="shared" si="392"/>
        <v>4.0216383307573418</v>
      </c>
      <c r="AA1590" s="64">
        <f t="shared" si="422"/>
        <v>6955.1779999999999</v>
      </c>
      <c r="AB1590" s="81">
        <f t="shared" si="423"/>
        <v>904.86865779999994</v>
      </c>
      <c r="AC1590">
        <f t="shared" si="424"/>
        <v>0.99999996311111261</v>
      </c>
      <c r="AD1590" s="49">
        <f t="shared" si="393"/>
        <v>3619.4746311999997</v>
      </c>
      <c r="AE1590" s="3">
        <f t="shared" si="394"/>
        <v>90000</v>
      </c>
      <c r="AF1590" s="3">
        <f t="shared" si="395"/>
        <v>100000</v>
      </c>
      <c r="AG1590" s="2">
        <f t="shared" si="396"/>
        <v>0</v>
      </c>
      <c r="AH1590" s="49">
        <f t="shared" si="397"/>
        <v>0</v>
      </c>
      <c r="AI1590" s="49">
        <f t="shared" si="398"/>
        <v>4445.0926620951841</v>
      </c>
      <c r="AJ1590" s="27" cm="1">
        <f t="array" ref="AJ1590">INDEX(Archetypes!Q$8:Q$16,$G1590)</f>
        <v>1022</v>
      </c>
      <c r="AK1590" s="27" cm="1">
        <f t="array" ref="AK1590">INDEX(Archetypes!R$8:R$16,$G1590)</f>
        <v>1039</v>
      </c>
      <c r="AL1590" s="27" cm="1">
        <f t="array" ref="AL1590">INDEX(Archetypes!S$8:S$16,$G1590)</f>
        <v>1139</v>
      </c>
      <c r="AM1590" s="5">
        <f t="shared" si="425"/>
        <v>1039</v>
      </c>
      <c r="AN1590" s="5">
        <f t="shared" si="399"/>
        <v>4156</v>
      </c>
      <c r="AO1590" s="49">
        <f t="shared" si="400"/>
        <v>35101.567293295186</v>
      </c>
      <c r="AP1590" s="61" cm="1">
        <f t="array" ref="AP1590">INDEX(Archetypes!$K$8:$N$16,$G1590,$I$2+1+2*$H$2)</f>
        <v>17505</v>
      </c>
      <c r="AQ1590" s="41" cm="1">
        <f t="array" ref="AQ1590">INDEX(Archetypes!$O$8:$P$16,$G1590,$AB$2)</f>
        <v>50</v>
      </c>
      <c r="AR1590" s="4">
        <f t="shared" si="401"/>
        <v>12.348800000000001</v>
      </c>
      <c r="AS1590" s="5">
        <f t="shared" si="402"/>
        <v>2778.48</v>
      </c>
      <c r="AT1590" s="8">
        <f t="shared" si="403"/>
        <v>2043</v>
      </c>
      <c r="AU1590">
        <f t="shared" si="404"/>
        <v>1</v>
      </c>
      <c r="AV1590" s="49">
        <f t="shared" si="405"/>
        <v>11113.92</v>
      </c>
      <c r="AW1590" s="49">
        <f t="shared" si="406"/>
        <v>0</v>
      </c>
      <c r="AX1590" s="61">
        <f t="shared" si="407"/>
        <v>3400.6969559886452</v>
      </c>
      <c r="AY1590" s="27" cm="1">
        <f t="array" ref="AY1590">INDEX(Archetypes!T$8:T$16,$G1590)</f>
        <v>1012</v>
      </c>
      <c r="AZ1590" s="27" cm="1">
        <f t="array" ref="AZ1590">INDEX(Archetypes!U$8:U$16,$G1590)</f>
        <v>1497</v>
      </c>
      <c r="BA1590" s="27" cm="1">
        <f t="array" ref="BA1590">INDEX(Archetypes!V$8:V$16,$G1590)</f>
        <v>1668</v>
      </c>
      <c r="BB1590" s="5">
        <f t="shared" si="426"/>
        <v>1497</v>
      </c>
      <c r="BC1590" s="5">
        <f t="shared" si="408"/>
        <v>5988</v>
      </c>
      <c r="BD1590" s="60">
        <f t="shared" si="409"/>
        <v>38007.616955988648</v>
      </c>
      <c r="BE1590" s="28">
        <f t="shared" si="410"/>
        <v>2906.0496626934619</v>
      </c>
      <c r="BF1590" s="75">
        <f t="shared" si="411"/>
        <v>5.70129851016</v>
      </c>
      <c r="BG1590" s="75">
        <f t="shared" si="412"/>
        <v>19.122479999999999</v>
      </c>
      <c r="BH1590" s="11">
        <f t="shared" si="428"/>
        <v>35101.567293295186</v>
      </c>
      <c r="BI1590" s="95">
        <f t="shared" si="429"/>
        <v>7</v>
      </c>
      <c r="BJ1590" t="b">
        <f t="shared" si="430"/>
        <v>1</v>
      </c>
      <c r="BK1590" s="43">
        <v>-1718.2576730259898</v>
      </c>
      <c r="BL1590" s="37">
        <f t="shared" si="413"/>
        <v>4624.3073357194517</v>
      </c>
    </row>
    <row r="1591" spans="1:64" x14ac:dyDescent="0.35">
      <c r="A1591" s="3">
        <v>22500</v>
      </c>
      <c r="D1591" s="6">
        <v>150</v>
      </c>
      <c r="E1591" s="6"/>
      <c r="F1591" s="6">
        <f t="shared" si="386"/>
        <v>250</v>
      </c>
      <c r="G1591" s="7">
        <v>8</v>
      </c>
      <c r="H1591" s="79" cm="1">
        <f t="array" ref="H1591">INDEX(Archetypes!$F$8:$F$16,$G1591)</f>
        <v>285.8</v>
      </c>
      <c r="I1591" s="7">
        <f t="shared" si="387"/>
        <v>1</v>
      </c>
      <c r="J1591" s="27" cm="1">
        <f t="array" ref="J1591">INDEX(Archetypes!$G$8:$H$16,$G1591,($H$2+1))+$N$2</f>
        <v>26124</v>
      </c>
      <c r="K1591" s="41" cm="1">
        <f t="array" ref="K1591">INDEX(Archetypes!$J$8:$J$16,$G1591)</f>
        <v>3.2210000000000001</v>
      </c>
      <c r="L1591" s="24" cm="1">
        <f t="array" ref="L1591">INDEX(Archetypes!$I$8:$I$16,$G1591)</f>
        <v>90.076000000000008</v>
      </c>
      <c r="M1591" s="41">
        <f t="shared" si="414"/>
        <v>46.569000000000003</v>
      </c>
      <c r="N1591" s="84">
        <f t="shared" si="388"/>
        <v>0.51699675829299696</v>
      </c>
      <c r="O1591" s="41">
        <f t="shared" si="389"/>
        <v>46.569000000000003</v>
      </c>
      <c r="P1591" s="64">
        <f t="shared" si="427"/>
        <v>6.6527142857142865</v>
      </c>
      <c r="Q1591" s="80">
        <f t="shared" si="415"/>
        <v>6.6527142857142865</v>
      </c>
      <c r="R1591" s="80">
        <f t="shared" si="416"/>
        <v>0</v>
      </c>
      <c r="S1591" s="64">
        <f t="shared" si="417"/>
        <v>46.569000000000003</v>
      </c>
      <c r="T1591" s="64">
        <f t="shared" si="390"/>
        <v>0</v>
      </c>
      <c r="U1591" s="64">
        <f t="shared" si="418"/>
        <v>0</v>
      </c>
      <c r="V1591" s="80">
        <f t="shared" si="419"/>
        <v>1</v>
      </c>
      <c r="W1591" s="80">
        <f t="shared" si="420"/>
        <v>0</v>
      </c>
      <c r="X1591" s="80">
        <f t="shared" si="421"/>
        <v>0</v>
      </c>
      <c r="Y1591" s="4">
        <f t="shared" si="391"/>
        <v>13.01</v>
      </c>
      <c r="Z1591" s="4">
        <f t="shared" si="392"/>
        <v>4.0391182862465067</v>
      </c>
      <c r="AA1591" s="64">
        <f t="shared" si="422"/>
        <v>6985.4080000000004</v>
      </c>
      <c r="AB1591" s="81">
        <f t="shared" si="423"/>
        <v>908.80158080000012</v>
      </c>
      <c r="AC1591">
        <f t="shared" si="424"/>
        <v>1.0000000369777788</v>
      </c>
      <c r="AD1591" s="49">
        <f t="shared" si="393"/>
        <v>3635.2063232000005</v>
      </c>
      <c r="AE1591" s="3">
        <f t="shared" si="394"/>
        <v>90000</v>
      </c>
      <c r="AF1591" s="3">
        <f t="shared" si="395"/>
        <v>100000</v>
      </c>
      <c r="AG1591" s="2">
        <f t="shared" si="396"/>
        <v>0</v>
      </c>
      <c r="AH1591" s="49">
        <f t="shared" si="397"/>
        <v>0</v>
      </c>
      <c r="AI1591" s="49">
        <f t="shared" si="398"/>
        <v>5075.110384361461</v>
      </c>
      <c r="AJ1591" s="27" cm="1">
        <f t="array" ref="AJ1591">INDEX(Archetypes!Q$8:Q$16,$G1591)</f>
        <v>1022</v>
      </c>
      <c r="AK1591" s="27" cm="1">
        <f t="array" ref="AK1591">INDEX(Archetypes!R$8:R$16,$G1591)</f>
        <v>1039</v>
      </c>
      <c r="AL1591" s="27" cm="1">
        <f t="array" ref="AL1591">INDEX(Archetypes!S$8:S$16,$G1591)</f>
        <v>1139</v>
      </c>
      <c r="AM1591" s="5">
        <f t="shared" si="425"/>
        <v>1039</v>
      </c>
      <c r="AN1591" s="5">
        <f t="shared" si="399"/>
        <v>4156</v>
      </c>
      <c r="AO1591" s="49">
        <f t="shared" si="400"/>
        <v>38990.316707561462</v>
      </c>
      <c r="AP1591" s="61" cm="1">
        <f t="array" ref="AP1591">INDEX(Archetypes!$K$8:$N$16,$G1591,$I$2+1+2*$H$2)</f>
        <v>20099</v>
      </c>
      <c r="AQ1591" s="41" cm="1">
        <f t="array" ref="AQ1591">INDEX(Archetypes!$O$8:$P$16,$G1591,$AB$2)</f>
        <v>50</v>
      </c>
      <c r="AR1591" s="4">
        <f t="shared" si="401"/>
        <v>12.348800000000001</v>
      </c>
      <c r="AS1591" s="5">
        <f t="shared" si="402"/>
        <v>2778.48</v>
      </c>
      <c r="AT1591" s="8">
        <f t="shared" si="403"/>
        <v>2043</v>
      </c>
      <c r="AU1591">
        <f t="shared" si="404"/>
        <v>1</v>
      </c>
      <c r="AV1591" s="49">
        <f t="shared" si="405"/>
        <v>11113.92</v>
      </c>
      <c r="AW1591" s="49">
        <f t="shared" si="406"/>
        <v>0</v>
      </c>
      <c r="AX1591" s="61">
        <f t="shared" si="407"/>
        <v>3904.6334257878193</v>
      </c>
      <c r="AY1591" s="27" cm="1">
        <f t="array" ref="AY1591">INDEX(Archetypes!T$8:T$16,$G1591)</f>
        <v>1012</v>
      </c>
      <c r="AZ1591" s="27" cm="1">
        <f t="array" ref="AZ1591">INDEX(Archetypes!U$8:U$16,$G1591)</f>
        <v>1497</v>
      </c>
      <c r="BA1591" s="27" cm="1">
        <f t="array" ref="BA1591">INDEX(Archetypes!V$8:V$16,$G1591)</f>
        <v>1668</v>
      </c>
      <c r="BB1591" s="5">
        <f t="shared" si="426"/>
        <v>1497</v>
      </c>
      <c r="BC1591" s="5">
        <f t="shared" si="408"/>
        <v>5988</v>
      </c>
      <c r="BD1591" s="60">
        <f t="shared" si="409"/>
        <v>41105.553425787817</v>
      </c>
      <c r="BE1591" s="28">
        <f t="shared" si="410"/>
        <v>2115.2367182263552</v>
      </c>
      <c r="BF1591" s="75">
        <f t="shared" si="411"/>
        <v>5.7260786457600004</v>
      </c>
      <c r="BG1591" s="75">
        <f t="shared" si="412"/>
        <v>19.122479999999999</v>
      </c>
      <c r="BH1591" s="11">
        <f t="shared" si="428"/>
        <v>35101.567293295186</v>
      </c>
      <c r="BI1591" s="95">
        <f t="shared" si="429"/>
        <v>7</v>
      </c>
      <c r="BJ1591" t="b">
        <f t="shared" si="430"/>
        <v>0</v>
      </c>
      <c r="BK1591" s="43">
        <v>-4566.0340320652758</v>
      </c>
      <c r="BL1591" s="37">
        <f t="shared" si="413"/>
        <v>6681.270750291631</v>
      </c>
    </row>
    <row r="1592" spans="1:64" x14ac:dyDescent="0.35">
      <c r="A1592" s="3">
        <v>22500</v>
      </c>
      <c r="D1592" s="6">
        <v>150</v>
      </c>
      <c r="E1592" s="6"/>
      <c r="F1592" s="6">
        <f t="shared" si="386"/>
        <v>250</v>
      </c>
      <c r="G1592" s="7">
        <v>9</v>
      </c>
      <c r="H1592" s="79" cm="1">
        <f t="array" ref="H1592">INDEX(Archetypes!$F$8:$F$16,$G1592)</f>
        <v>312.60000000000002</v>
      </c>
      <c r="I1592" s="7">
        <f t="shared" si="387"/>
        <v>1</v>
      </c>
      <c r="J1592" s="27" cm="1">
        <f t="array" ref="J1592">INDEX(Archetypes!$G$8:$H$16,$G1592,($H$2+1))+$N$2</f>
        <v>27151</v>
      </c>
      <c r="K1592" s="41" cm="1">
        <f t="array" ref="K1592">INDEX(Archetypes!$J$8:$J$16,$G1592)</f>
        <v>3.1960000000000002</v>
      </c>
      <c r="L1592" s="24" cm="1">
        <f t="array" ref="L1592">INDEX(Archetypes!$I$8:$I$16,$G1592)</f>
        <v>98.868750000000006</v>
      </c>
      <c r="M1592" s="41">
        <f t="shared" si="414"/>
        <v>46.933999999999997</v>
      </c>
      <c r="N1592" s="84">
        <f t="shared" si="388"/>
        <v>0.47471015866995381</v>
      </c>
      <c r="O1592" s="41">
        <f t="shared" si="389"/>
        <v>46.933999999999997</v>
      </c>
      <c r="P1592" s="64">
        <f t="shared" si="427"/>
        <v>6.7048571428571426</v>
      </c>
      <c r="Q1592" s="80">
        <f t="shared" si="415"/>
        <v>6.7048571428571426</v>
      </c>
      <c r="R1592" s="80">
        <f t="shared" si="416"/>
        <v>0</v>
      </c>
      <c r="S1592" s="64">
        <f t="shared" si="417"/>
        <v>46.933999999999997</v>
      </c>
      <c r="T1592" s="64">
        <f t="shared" si="390"/>
        <v>0</v>
      </c>
      <c r="U1592" s="64">
        <f t="shared" si="418"/>
        <v>0</v>
      </c>
      <c r="V1592" s="80">
        <f t="shared" si="419"/>
        <v>1</v>
      </c>
      <c r="W1592" s="80">
        <f t="shared" si="420"/>
        <v>0</v>
      </c>
      <c r="X1592" s="80">
        <f t="shared" si="421"/>
        <v>0</v>
      </c>
      <c r="Y1592" s="4">
        <f t="shared" si="391"/>
        <v>13.01</v>
      </c>
      <c r="Z1592" s="4">
        <f t="shared" si="392"/>
        <v>4.0707133917396741</v>
      </c>
      <c r="AA1592" s="64">
        <f t="shared" si="422"/>
        <v>7040.05</v>
      </c>
      <c r="AB1592" s="81">
        <f t="shared" si="423"/>
        <v>915.91050499999994</v>
      </c>
      <c r="AC1592">
        <f t="shared" si="424"/>
        <v>1.000000008888889</v>
      </c>
      <c r="AD1592" s="49">
        <f t="shared" si="393"/>
        <v>3663.6420199999998</v>
      </c>
      <c r="AE1592" s="3">
        <f t="shared" si="394"/>
        <v>90000</v>
      </c>
      <c r="AF1592" s="3">
        <f t="shared" si="395"/>
        <v>100000</v>
      </c>
      <c r="AG1592" s="2">
        <f t="shared" si="396"/>
        <v>0</v>
      </c>
      <c r="AH1592" s="49">
        <f t="shared" si="397"/>
        <v>0</v>
      </c>
      <c r="AI1592" s="49">
        <f t="shared" si="398"/>
        <v>5274.6257099141794</v>
      </c>
      <c r="AJ1592" s="27" cm="1">
        <f t="array" ref="AJ1592">INDEX(Archetypes!Q$8:Q$16,$G1592)</f>
        <v>1022</v>
      </c>
      <c r="AK1592" s="27" cm="1">
        <f t="array" ref="AK1592">INDEX(Archetypes!R$8:R$16,$G1592)</f>
        <v>1039</v>
      </c>
      <c r="AL1592" s="27" cm="1">
        <f t="array" ref="AL1592">INDEX(Archetypes!S$8:S$16,$G1592)</f>
        <v>1139</v>
      </c>
      <c r="AM1592" s="5">
        <f t="shared" si="425"/>
        <v>1039</v>
      </c>
      <c r="AN1592" s="5">
        <f t="shared" si="399"/>
        <v>4156</v>
      </c>
      <c r="AO1592" s="49">
        <f t="shared" si="400"/>
        <v>40245.26772991418</v>
      </c>
      <c r="AP1592" s="61" cm="1">
        <f t="array" ref="AP1592">INDEX(Archetypes!$K$8:$N$16,$G1592,$I$2+1+2*$H$2)</f>
        <v>20920</v>
      </c>
      <c r="AQ1592" s="41" cm="1">
        <f t="array" ref="AQ1592">INDEX(Archetypes!$O$8:$P$16,$G1592,$AB$2)</f>
        <v>50</v>
      </c>
      <c r="AR1592" s="4">
        <f t="shared" si="401"/>
        <v>12.348800000000001</v>
      </c>
      <c r="AS1592" s="5">
        <f t="shared" si="402"/>
        <v>2778.48</v>
      </c>
      <c r="AT1592" s="8">
        <f t="shared" si="403"/>
        <v>2043</v>
      </c>
      <c r="AU1592">
        <f t="shared" si="404"/>
        <v>1</v>
      </c>
      <c r="AV1592" s="49">
        <f t="shared" si="405"/>
        <v>11113.92</v>
      </c>
      <c r="AW1592" s="49">
        <f t="shared" si="406"/>
        <v>0</v>
      </c>
      <c r="AX1592" s="61">
        <f t="shared" si="407"/>
        <v>4064.1291242092234</v>
      </c>
      <c r="AY1592" s="27" cm="1">
        <f t="array" ref="AY1592">INDEX(Archetypes!T$8:T$16,$G1592)</f>
        <v>1012</v>
      </c>
      <c r="AZ1592" s="27" cm="1">
        <f t="array" ref="AZ1592">INDEX(Archetypes!U$8:U$16,$G1592)</f>
        <v>1497</v>
      </c>
      <c r="BA1592" s="27" cm="1">
        <f t="array" ref="BA1592">INDEX(Archetypes!V$8:V$16,$G1592)</f>
        <v>1668</v>
      </c>
      <c r="BB1592" s="5">
        <f t="shared" si="426"/>
        <v>1497</v>
      </c>
      <c r="BC1592" s="5">
        <f t="shared" si="408"/>
        <v>5988</v>
      </c>
      <c r="BD1592" s="60">
        <f t="shared" si="409"/>
        <v>42086.049124209225</v>
      </c>
      <c r="BE1592" s="28">
        <f t="shared" si="410"/>
        <v>1840.7813942950452</v>
      </c>
      <c r="BF1592" s="75">
        <f t="shared" si="411"/>
        <v>5.7708697860000004</v>
      </c>
      <c r="BG1592" s="75">
        <f t="shared" si="412"/>
        <v>19.122479999999999</v>
      </c>
      <c r="BH1592" s="11">
        <f t="shared" si="428"/>
        <v>35101.567293295186</v>
      </c>
      <c r="BI1592" s="95">
        <f t="shared" si="429"/>
        <v>7</v>
      </c>
      <c r="BJ1592" t="b">
        <f t="shared" si="430"/>
        <v>0</v>
      </c>
      <c r="BK1592" s="43">
        <v>-5514.7833949672204</v>
      </c>
      <c r="BL1592" s="37">
        <f t="shared" si="413"/>
        <v>7355.5647892622655</v>
      </c>
    </row>
    <row r="1593" spans="1:64" x14ac:dyDescent="0.35">
      <c r="A1593" s="3">
        <v>22500</v>
      </c>
      <c r="D1593" s="6">
        <v>165</v>
      </c>
      <c r="E1593" s="6"/>
      <c r="F1593" s="6">
        <f t="shared" si="386"/>
        <v>275</v>
      </c>
      <c r="G1593" s="7">
        <v>8</v>
      </c>
      <c r="H1593" s="79" cm="1">
        <f t="array" ref="H1593">INDEX(Archetypes!$F$8:$F$16,$G1593)</f>
        <v>285.8</v>
      </c>
      <c r="I1593" s="7">
        <f t="shared" si="387"/>
        <v>1</v>
      </c>
      <c r="J1593" s="27" cm="1">
        <f t="array" ref="J1593">INDEX(Archetypes!$G$8:$H$16,$G1593,($H$2+1))+$N$2</f>
        <v>26124</v>
      </c>
      <c r="K1593" s="41" cm="1">
        <f t="array" ref="K1593">INDEX(Archetypes!$J$8:$J$16,$G1593)</f>
        <v>3.2210000000000001</v>
      </c>
      <c r="L1593" s="24" cm="1">
        <f t="array" ref="L1593">INDEX(Archetypes!$I$8:$I$16,$G1593)</f>
        <v>90.076000000000008</v>
      </c>
      <c r="M1593" s="41">
        <f t="shared" si="414"/>
        <v>51.225999999999999</v>
      </c>
      <c r="N1593" s="84">
        <f t="shared" si="388"/>
        <v>0.56869754429592778</v>
      </c>
      <c r="O1593" s="41">
        <f t="shared" si="389"/>
        <v>51.225999999999999</v>
      </c>
      <c r="P1593" s="64">
        <f t="shared" si="427"/>
        <v>7.3179999999999996</v>
      </c>
      <c r="Q1593" s="80">
        <f t="shared" si="415"/>
        <v>7</v>
      </c>
      <c r="R1593" s="80">
        <f t="shared" si="416"/>
        <v>0.31799999999999962</v>
      </c>
      <c r="S1593" s="64">
        <f t="shared" si="417"/>
        <v>49</v>
      </c>
      <c r="T1593" s="64">
        <f t="shared" si="390"/>
        <v>2.2259999999999973</v>
      </c>
      <c r="U1593" s="64">
        <f t="shared" si="418"/>
        <v>0</v>
      </c>
      <c r="V1593" s="80">
        <f t="shared" si="419"/>
        <v>0.95654550423613016</v>
      </c>
      <c r="W1593" s="80">
        <f t="shared" si="420"/>
        <v>4.3454495763869859E-2</v>
      </c>
      <c r="X1593" s="80">
        <f t="shared" si="421"/>
        <v>0</v>
      </c>
      <c r="Y1593" s="4">
        <f t="shared" si="391"/>
        <v>13.803044547690625</v>
      </c>
      <c r="Z1593" s="4">
        <f t="shared" si="392"/>
        <v>4.2853289499194736</v>
      </c>
      <c r="AA1593" s="64">
        <f t="shared" si="422"/>
        <v>6985.4080000000004</v>
      </c>
      <c r="AB1593" s="81">
        <f t="shared" si="423"/>
        <v>964.19897807794473</v>
      </c>
      <c r="AC1593">
        <f t="shared" si="424"/>
        <v>1.0000000369777791</v>
      </c>
      <c r="AD1593" s="49">
        <f t="shared" si="393"/>
        <v>3856.7959123117789</v>
      </c>
      <c r="AE1593" s="3">
        <f t="shared" si="394"/>
        <v>90000</v>
      </c>
      <c r="AF1593" s="3">
        <f t="shared" si="395"/>
        <v>100000</v>
      </c>
      <c r="AG1593" s="2">
        <f t="shared" si="396"/>
        <v>0</v>
      </c>
      <c r="AH1593" s="49">
        <f t="shared" si="397"/>
        <v>0</v>
      </c>
      <c r="AI1593" s="49">
        <f t="shared" si="398"/>
        <v>5075.110384361461</v>
      </c>
      <c r="AJ1593" s="27" cm="1">
        <f t="array" ref="AJ1593">INDEX(Archetypes!Q$8:Q$16,$G1593)</f>
        <v>1022</v>
      </c>
      <c r="AK1593" s="27" cm="1">
        <f t="array" ref="AK1593">INDEX(Archetypes!R$8:R$16,$G1593)</f>
        <v>1039</v>
      </c>
      <c r="AL1593" s="27" cm="1">
        <f t="array" ref="AL1593">INDEX(Archetypes!S$8:S$16,$G1593)</f>
        <v>1139</v>
      </c>
      <c r="AM1593" s="5">
        <f t="shared" si="425"/>
        <v>1039</v>
      </c>
      <c r="AN1593" s="5">
        <f t="shared" si="399"/>
        <v>4156</v>
      </c>
      <c r="AO1593" s="49">
        <f t="shared" si="400"/>
        <v>39211.906296673238</v>
      </c>
      <c r="AP1593" s="61" cm="1">
        <f t="array" ref="AP1593">INDEX(Archetypes!$K$8:$N$16,$G1593,$I$2+1+2*$H$2)</f>
        <v>20099</v>
      </c>
      <c r="AQ1593" s="41" cm="1">
        <f t="array" ref="AQ1593">INDEX(Archetypes!$O$8:$P$16,$G1593,$AB$2)</f>
        <v>50</v>
      </c>
      <c r="AR1593" s="4">
        <f t="shared" si="401"/>
        <v>12.348800000000001</v>
      </c>
      <c r="AS1593" s="5">
        <f t="shared" si="402"/>
        <v>2778.48</v>
      </c>
      <c r="AT1593" s="8">
        <f t="shared" si="403"/>
        <v>2043</v>
      </c>
      <c r="AU1593">
        <f t="shared" si="404"/>
        <v>1</v>
      </c>
      <c r="AV1593" s="49">
        <f t="shared" si="405"/>
        <v>11113.92</v>
      </c>
      <c r="AW1593" s="49">
        <f t="shared" si="406"/>
        <v>0</v>
      </c>
      <c r="AX1593" s="61">
        <f t="shared" si="407"/>
        <v>3904.6334257878193</v>
      </c>
      <c r="AY1593" s="27" cm="1">
        <f t="array" ref="AY1593">INDEX(Archetypes!T$8:T$16,$G1593)</f>
        <v>1012</v>
      </c>
      <c r="AZ1593" s="27" cm="1">
        <f t="array" ref="AZ1593">INDEX(Archetypes!U$8:U$16,$G1593)</f>
        <v>1497</v>
      </c>
      <c r="BA1593" s="27" cm="1">
        <f t="array" ref="BA1593">INDEX(Archetypes!V$8:V$16,$G1593)</f>
        <v>1668</v>
      </c>
      <c r="BB1593" s="5">
        <f t="shared" si="426"/>
        <v>1497</v>
      </c>
      <c r="BC1593" s="5">
        <f t="shared" si="408"/>
        <v>5988</v>
      </c>
      <c r="BD1593" s="60">
        <f t="shared" si="409"/>
        <v>41105.553425787817</v>
      </c>
      <c r="BE1593" s="28">
        <f t="shared" si="410"/>
        <v>1893.647129114579</v>
      </c>
      <c r="BF1593" s="75">
        <f t="shared" si="411"/>
        <v>5.7260786457600004</v>
      </c>
      <c r="BG1593" s="75">
        <f t="shared" si="412"/>
        <v>19.122479999999999</v>
      </c>
      <c r="BH1593" s="11">
        <f t="shared" si="428"/>
        <v>39211.906296673238</v>
      </c>
      <c r="BI1593" s="95">
        <f t="shared" si="429"/>
        <v>8</v>
      </c>
      <c r="BJ1593" t="b">
        <f t="shared" si="430"/>
        <v>1</v>
      </c>
      <c r="BK1593" s="43">
        <v>-5009.2132102888136</v>
      </c>
      <c r="BL1593" s="37">
        <f t="shared" si="413"/>
        <v>6902.8603394033926</v>
      </c>
    </row>
    <row r="1594" spans="1:64" x14ac:dyDescent="0.35">
      <c r="A1594" s="3">
        <v>22500</v>
      </c>
      <c r="D1594" s="6">
        <v>165</v>
      </c>
      <c r="E1594" s="6"/>
      <c r="F1594" s="6">
        <f t="shared" si="386"/>
        <v>275</v>
      </c>
      <c r="G1594" s="7">
        <v>9</v>
      </c>
      <c r="H1594" s="79" cm="1">
        <f t="array" ref="H1594">INDEX(Archetypes!$F$8:$F$16,$G1594)</f>
        <v>312.60000000000002</v>
      </c>
      <c r="I1594" s="7">
        <f t="shared" si="387"/>
        <v>1</v>
      </c>
      <c r="J1594" s="27" cm="1">
        <f t="array" ref="J1594">INDEX(Archetypes!$G$8:$H$16,$G1594,($H$2+1))+$N$2</f>
        <v>27151</v>
      </c>
      <c r="K1594" s="41" cm="1">
        <f t="array" ref="K1594">INDEX(Archetypes!$J$8:$J$16,$G1594)</f>
        <v>3.1960000000000002</v>
      </c>
      <c r="L1594" s="24" cm="1">
        <f t="array" ref="L1594">INDEX(Archetypes!$I$8:$I$16,$G1594)</f>
        <v>98.868750000000006</v>
      </c>
      <c r="M1594" s="41">
        <f t="shared" si="414"/>
        <v>51.627000000000002</v>
      </c>
      <c r="N1594" s="84">
        <f t="shared" si="388"/>
        <v>0.52217712876920164</v>
      </c>
      <c r="O1594" s="41">
        <f t="shared" si="389"/>
        <v>51.627000000000002</v>
      </c>
      <c r="P1594" s="64">
        <f t="shared" si="427"/>
        <v>7.3752857142857149</v>
      </c>
      <c r="Q1594" s="80">
        <f t="shared" si="415"/>
        <v>7</v>
      </c>
      <c r="R1594" s="80">
        <f t="shared" si="416"/>
        <v>0.37528571428571489</v>
      </c>
      <c r="S1594" s="64">
        <f t="shared" si="417"/>
        <v>49</v>
      </c>
      <c r="T1594" s="64">
        <f t="shared" si="390"/>
        <v>2.6270000000000042</v>
      </c>
      <c r="U1594" s="64">
        <f t="shared" si="418"/>
        <v>0</v>
      </c>
      <c r="V1594" s="80">
        <f t="shared" si="419"/>
        <v>0.94911577275456638</v>
      </c>
      <c r="W1594" s="80">
        <f t="shared" si="420"/>
        <v>5.0884227245433671E-2</v>
      </c>
      <c r="X1594" s="80">
        <f t="shared" si="421"/>
        <v>0</v>
      </c>
      <c r="Y1594" s="4">
        <f t="shared" si="391"/>
        <v>13.938637147229166</v>
      </c>
      <c r="Z1594" s="4">
        <f t="shared" si="392"/>
        <v>4.3612757031380367</v>
      </c>
      <c r="AA1594" s="64">
        <f t="shared" si="422"/>
        <v>7040.05</v>
      </c>
      <c r="AB1594" s="81">
        <f t="shared" si="423"/>
        <v>981.28702448350703</v>
      </c>
      <c r="AC1594">
        <f t="shared" si="424"/>
        <v>1.0000000088888887</v>
      </c>
      <c r="AD1594" s="49">
        <f t="shared" si="393"/>
        <v>3925.1480979340281</v>
      </c>
      <c r="AE1594" s="3">
        <f t="shared" si="394"/>
        <v>90000</v>
      </c>
      <c r="AF1594" s="3">
        <f t="shared" si="395"/>
        <v>100000</v>
      </c>
      <c r="AG1594" s="2">
        <f t="shared" si="396"/>
        <v>0</v>
      </c>
      <c r="AH1594" s="49">
        <f t="shared" si="397"/>
        <v>0</v>
      </c>
      <c r="AI1594" s="49">
        <f t="shared" si="398"/>
        <v>5274.6257099141794</v>
      </c>
      <c r="AJ1594" s="27" cm="1">
        <f t="array" ref="AJ1594">INDEX(Archetypes!Q$8:Q$16,$G1594)</f>
        <v>1022</v>
      </c>
      <c r="AK1594" s="27" cm="1">
        <f t="array" ref="AK1594">INDEX(Archetypes!R$8:R$16,$G1594)</f>
        <v>1039</v>
      </c>
      <c r="AL1594" s="27" cm="1">
        <f t="array" ref="AL1594">INDEX(Archetypes!S$8:S$16,$G1594)</f>
        <v>1139</v>
      </c>
      <c r="AM1594" s="5">
        <f t="shared" si="425"/>
        <v>1039</v>
      </c>
      <c r="AN1594" s="5">
        <f t="shared" si="399"/>
        <v>4156</v>
      </c>
      <c r="AO1594" s="49">
        <f t="shared" si="400"/>
        <v>40506.773807848207</v>
      </c>
      <c r="AP1594" s="61" cm="1">
        <f t="array" ref="AP1594">INDEX(Archetypes!$K$8:$N$16,$G1594,$I$2+1+2*$H$2)</f>
        <v>20920</v>
      </c>
      <c r="AQ1594" s="41" cm="1">
        <f t="array" ref="AQ1594">INDEX(Archetypes!$O$8:$P$16,$G1594,$AB$2)</f>
        <v>50</v>
      </c>
      <c r="AR1594" s="4">
        <f t="shared" si="401"/>
        <v>12.348800000000001</v>
      </c>
      <c r="AS1594" s="5">
        <f t="shared" si="402"/>
        <v>2778.48</v>
      </c>
      <c r="AT1594" s="8">
        <f t="shared" si="403"/>
        <v>2043</v>
      </c>
      <c r="AU1594">
        <f t="shared" si="404"/>
        <v>1</v>
      </c>
      <c r="AV1594" s="49">
        <f t="shared" si="405"/>
        <v>11113.92</v>
      </c>
      <c r="AW1594" s="49">
        <f t="shared" si="406"/>
        <v>0</v>
      </c>
      <c r="AX1594" s="61">
        <f t="shared" si="407"/>
        <v>4064.1291242092234</v>
      </c>
      <c r="AY1594" s="27" cm="1">
        <f t="array" ref="AY1594">INDEX(Archetypes!T$8:T$16,$G1594)</f>
        <v>1012</v>
      </c>
      <c r="AZ1594" s="27" cm="1">
        <f t="array" ref="AZ1594">INDEX(Archetypes!U$8:U$16,$G1594)</f>
        <v>1497</v>
      </c>
      <c r="BA1594" s="27" cm="1">
        <f t="array" ref="BA1594">INDEX(Archetypes!V$8:V$16,$G1594)</f>
        <v>1668</v>
      </c>
      <c r="BB1594" s="5">
        <f t="shared" si="426"/>
        <v>1497</v>
      </c>
      <c r="BC1594" s="5">
        <f t="shared" si="408"/>
        <v>5988</v>
      </c>
      <c r="BD1594" s="60">
        <f t="shared" si="409"/>
        <v>42086.049124209225</v>
      </c>
      <c r="BE1594" s="28">
        <f t="shared" si="410"/>
        <v>1579.2753163610178</v>
      </c>
      <c r="BF1594" s="75">
        <f t="shared" si="411"/>
        <v>5.7708697860000004</v>
      </c>
      <c r="BG1594" s="75">
        <f t="shared" si="412"/>
        <v>19.122479999999999</v>
      </c>
      <c r="BH1594" s="11">
        <f t="shared" si="428"/>
        <v>39211.906296673238</v>
      </c>
      <c r="BI1594" s="95">
        <f t="shared" si="429"/>
        <v>8</v>
      </c>
      <c r="BJ1594" t="b">
        <f t="shared" si="430"/>
        <v>0</v>
      </c>
      <c r="BK1594" s="43">
        <v>-6037.7955508352898</v>
      </c>
      <c r="BL1594" s="37">
        <f t="shared" si="413"/>
        <v>7617.0708671963075</v>
      </c>
    </row>
    <row r="1595" spans="1:64" x14ac:dyDescent="0.35">
      <c r="A1595" s="3">
        <v>22500</v>
      </c>
      <c r="D1595" s="6">
        <v>180</v>
      </c>
      <c r="E1595" s="6"/>
      <c r="F1595" s="6">
        <f t="shared" si="386"/>
        <v>300</v>
      </c>
      <c r="G1595" s="7">
        <v>9</v>
      </c>
      <c r="H1595" s="79" cm="1">
        <f t="array" ref="H1595">INDEX(Archetypes!$F$8:$F$16,$G1595)</f>
        <v>312.60000000000002</v>
      </c>
      <c r="I1595" s="7">
        <f t="shared" si="387"/>
        <v>1</v>
      </c>
      <c r="J1595" s="27" cm="1">
        <f t="array" ref="J1595">INDEX(Archetypes!$G$8:$H$16,$G1595,($H$2+1))+$N$2</f>
        <v>27151</v>
      </c>
      <c r="K1595" s="41" cm="1">
        <f t="array" ref="K1595">INDEX(Archetypes!$J$8:$J$16,$G1595)</f>
        <v>3.1960000000000002</v>
      </c>
      <c r="L1595" s="24" cm="1">
        <f t="array" ref="L1595">INDEX(Archetypes!$I$8:$I$16,$G1595)</f>
        <v>98.868750000000006</v>
      </c>
      <c r="M1595" s="41">
        <f t="shared" si="414"/>
        <v>56.32</v>
      </c>
      <c r="N1595" s="84">
        <f t="shared" si="388"/>
        <v>0.56964409886844936</v>
      </c>
      <c r="O1595" s="41">
        <f t="shared" si="389"/>
        <v>56.32</v>
      </c>
      <c r="P1595" s="64">
        <f t="shared" si="427"/>
        <v>8.0457142857142863</v>
      </c>
      <c r="Q1595" s="80">
        <f t="shared" si="415"/>
        <v>7</v>
      </c>
      <c r="R1595" s="80">
        <f t="shared" si="416"/>
        <v>1.0457142857142863</v>
      </c>
      <c r="S1595" s="64">
        <f t="shared" si="417"/>
        <v>49</v>
      </c>
      <c r="T1595" s="64">
        <f t="shared" si="390"/>
        <v>7.3200000000000038</v>
      </c>
      <c r="U1595" s="64">
        <f t="shared" si="418"/>
        <v>0</v>
      </c>
      <c r="V1595" s="80">
        <f t="shared" si="419"/>
        <v>0.87002840909090906</v>
      </c>
      <c r="W1595" s="80">
        <f t="shared" si="420"/>
        <v>0.12997159090909097</v>
      </c>
      <c r="X1595" s="80">
        <f t="shared" si="421"/>
        <v>0</v>
      </c>
      <c r="Y1595" s="4">
        <f t="shared" si="391"/>
        <v>15.381981534090912</v>
      </c>
      <c r="Z1595" s="4">
        <f t="shared" si="392"/>
        <v>4.8128853360735011</v>
      </c>
      <c r="AA1595" s="64">
        <f t="shared" si="422"/>
        <v>7040.05</v>
      </c>
      <c r="AB1595" s="81">
        <f t="shared" si="423"/>
        <v>1082.8991909907672</v>
      </c>
      <c r="AC1595">
        <f t="shared" si="424"/>
        <v>1.0000000088888887</v>
      </c>
      <c r="AD1595" s="49">
        <f t="shared" si="393"/>
        <v>4331.596763963069</v>
      </c>
      <c r="AE1595" s="3">
        <f t="shared" si="394"/>
        <v>90000</v>
      </c>
      <c r="AF1595" s="3">
        <f t="shared" si="395"/>
        <v>100000</v>
      </c>
      <c r="AG1595" s="2">
        <f t="shared" si="396"/>
        <v>0</v>
      </c>
      <c r="AH1595" s="49">
        <f t="shared" si="397"/>
        <v>0</v>
      </c>
      <c r="AI1595" s="49">
        <f t="shared" si="398"/>
        <v>5274.6257099141794</v>
      </c>
      <c r="AJ1595" s="27" cm="1">
        <f t="array" ref="AJ1595">INDEX(Archetypes!Q$8:Q$16,$G1595)</f>
        <v>1022</v>
      </c>
      <c r="AK1595" s="27" cm="1">
        <f t="array" ref="AK1595">INDEX(Archetypes!R$8:R$16,$G1595)</f>
        <v>1039</v>
      </c>
      <c r="AL1595" s="27" cm="1">
        <f t="array" ref="AL1595">INDEX(Archetypes!S$8:S$16,$G1595)</f>
        <v>1139</v>
      </c>
      <c r="AM1595" s="5">
        <f t="shared" si="425"/>
        <v>1039</v>
      </c>
      <c r="AN1595" s="5">
        <f t="shared" si="399"/>
        <v>4156</v>
      </c>
      <c r="AO1595" s="49">
        <f t="shared" si="400"/>
        <v>40913.222473877249</v>
      </c>
      <c r="AP1595" s="61" cm="1">
        <f t="array" ref="AP1595">INDEX(Archetypes!$K$8:$N$16,$G1595,$I$2+1+2*$H$2)</f>
        <v>20920</v>
      </c>
      <c r="AQ1595" s="41" cm="1">
        <f t="array" ref="AQ1595">INDEX(Archetypes!$O$8:$P$16,$G1595,$AB$2)</f>
        <v>50</v>
      </c>
      <c r="AR1595" s="4">
        <f t="shared" si="401"/>
        <v>12.348800000000001</v>
      </c>
      <c r="AS1595" s="5">
        <f t="shared" si="402"/>
        <v>2778.48</v>
      </c>
      <c r="AT1595" s="8">
        <f t="shared" si="403"/>
        <v>2043</v>
      </c>
      <c r="AU1595">
        <f t="shared" si="404"/>
        <v>1</v>
      </c>
      <c r="AV1595" s="49">
        <f t="shared" si="405"/>
        <v>11113.92</v>
      </c>
      <c r="AW1595" s="49">
        <f t="shared" si="406"/>
        <v>0</v>
      </c>
      <c r="AX1595" s="61">
        <f t="shared" si="407"/>
        <v>4064.1291242092234</v>
      </c>
      <c r="AY1595" s="27" cm="1">
        <f t="array" ref="AY1595">INDEX(Archetypes!T$8:T$16,$G1595)</f>
        <v>1012</v>
      </c>
      <c r="AZ1595" s="27" cm="1">
        <f t="array" ref="AZ1595">INDEX(Archetypes!U$8:U$16,$G1595)</f>
        <v>1497</v>
      </c>
      <c r="BA1595" s="27" cm="1">
        <f t="array" ref="BA1595">INDEX(Archetypes!V$8:V$16,$G1595)</f>
        <v>1668</v>
      </c>
      <c r="BB1595" s="5">
        <f t="shared" si="426"/>
        <v>1497</v>
      </c>
      <c r="BC1595" s="5">
        <f t="shared" si="408"/>
        <v>5988</v>
      </c>
      <c r="BD1595" s="60">
        <f t="shared" si="409"/>
        <v>42086.049124209225</v>
      </c>
      <c r="BE1595" s="28">
        <f t="shared" si="410"/>
        <v>1172.8266503319755</v>
      </c>
      <c r="BF1595" s="75">
        <f t="shared" si="411"/>
        <v>5.7708697860000004</v>
      </c>
      <c r="BG1595" s="75">
        <f t="shared" si="412"/>
        <v>19.122479999999999</v>
      </c>
      <c r="BH1595" s="11">
        <f t="shared" si="428"/>
        <v>40913.222473877249</v>
      </c>
      <c r="BI1595" s="95">
        <f t="shared" si="429"/>
        <v>9</v>
      </c>
      <c r="BJ1595" t="b">
        <f t="shared" si="430"/>
        <v>1</v>
      </c>
      <c r="BK1595" s="43">
        <v>-6850.6928828933451</v>
      </c>
      <c r="BL1595" s="37">
        <f t="shared" si="413"/>
        <v>8023.5195332253206</v>
      </c>
    </row>
    <row r="1596" spans="1:64" x14ac:dyDescent="0.35">
      <c r="A1596" s="3">
        <v>25000</v>
      </c>
      <c r="D1596" s="6">
        <v>68.5</v>
      </c>
      <c r="E1596" s="6"/>
      <c r="F1596" s="6">
        <f t="shared" si="386"/>
        <v>114.2</v>
      </c>
      <c r="G1596" s="7">
        <v>2</v>
      </c>
      <c r="H1596" s="79" cm="1">
        <f t="array" ref="H1596">INDEX(Archetypes!$F$8:$F$16,$G1596)</f>
        <v>137.5</v>
      </c>
      <c r="I1596" s="7">
        <f t="shared" si="387"/>
        <v>1</v>
      </c>
      <c r="J1596" s="27" cm="1">
        <f t="array" ref="J1596">INDEX(Archetypes!$G$8:$H$16,$G1596,($H$2+1))+$N$2</f>
        <v>11219</v>
      </c>
      <c r="K1596" s="41" cm="1">
        <f t="array" ref="K1596">INDEX(Archetypes!$J$8:$J$16,$G1596)</f>
        <v>3.3919999999999999</v>
      </c>
      <c r="L1596" s="24" cm="1">
        <f t="array" ref="L1596">INDEX(Archetypes!$I$8:$I$16,$G1596)</f>
        <v>41.125</v>
      </c>
      <c r="M1596" s="41">
        <f t="shared" si="414"/>
        <v>20.195</v>
      </c>
      <c r="N1596" s="84">
        <f t="shared" si="388"/>
        <v>0.49106382978723406</v>
      </c>
      <c r="O1596" s="41">
        <f t="shared" si="389"/>
        <v>20.195</v>
      </c>
      <c r="P1596" s="64">
        <f t="shared" si="427"/>
        <v>2.8850000000000002</v>
      </c>
      <c r="Q1596" s="80">
        <f t="shared" si="415"/>
        <v>2.8850000000000002</v>
      </c>
      <c r="R1596" s="80">
        <f t="shared" si="416"/>
        <v>0</v>
      </c>
      <c r="S1596" s="64">
        <f t="shared" si="417"/>
        <v>20.195</v>
      </c>
      <c r="T1596" s="64">
        <f t="shared" si="390"/>
        <v>0</v>
      </c>
      <c r="U1596" s="64">
        <f t="shared" si="418"/>
        <v>0</v>
      </c>
      <c r="V1596" s="80">
        <f t="shared" si="419"/>
        <v>1</v>
      </c>
      <c r="W1596" s="80">
        <f t="shared" si="420"/>
        <v>0</v>
      </c>
      <c r="X1596" s="80">
        <f t="shared" si="421"/>
        <v>0</v>
      </c>
      <c r="Y1596" s="4">
        <f t="shared" si="391"/>
        <v>13.01</v>
      </c>
      <c r="Z1596" s="4">
        <f t="shared" si="392"/>
        <v>3.8354952830188678</v>
      </c>
      <c r="AA1596" s="64">
        <f t="shared" si="422"/>
        <v>7370.2830000000004</v>
      </c>
      <c r="AB1596" s="81">
        <f t="shared" si="423"/>
        <v>958.87381830000004</v>
      </c>
      <c r="AC1596">
        <f t="shared" si="424"/>
        <v>1.00000000256</v>
      </c>
      <c r="AD1596" s="49">
        <f t="shared" si="393"/>
        <v>3835.4952732000002</v>
      </c>
      <c r="AE1596" s="3">
        <f t="shared" si="394"/>
        <v>100000</v>
      </c>
      <c r="AF1596" s="3">
        <f t="shared" si="395"/>
        <v>100000</v>
      </c>
      <c r="AG1596" s="2">
        <f t="shared" si="396"/>
        <v>0</v>
      </c>
      <c r="AH1596" s="49">
        <f t="shared" si="397"/>
        <v>0</v>
      </c>
      <c r="AI1596" s="49">
        <f t="shared" si="398"/>
        <v>2179.5155183796978</v>
      </c>
      <c r="AJ1596" s="27" cm="1">
        <f t="array" ref="AJ1596">INDEX(Archetypes!Q$8:Q$16,$G1596)</f>
        <v>1022</v>
      </c>
      <c r="AK1596" s="27" cm="1">
        <f t="array" ref="AK1596">INDEX(Archetypes!R$8:R$16,$G1596)</f>
        <v>1039</v>
      </c>
      <c r="AL1596" s="27" cm="1">
        <f t="array" ref="AL1596">INDEX(Archetypes!S$8:S$16,$G1596)</f>
        <v>1139</v>
      </c>
      <c r="AM1596" s="5">
        <f t="shared" si="425"/>
        <v>1039</v>
      </c>
      <c r="AN1596" s="5">
        <f t="shared" si="399"/>
        <v>4156</v>
      </c>
      <c r="AO1596" s="49">
        <f t="shared" si="400"/>
        <v>21390.010791579698</v>
      </c>
      <c r="AP1596" s="61" cm="1">
        <f t="array" ref="AP1596">INDEX(Archetypes!$K$8:$N$16,$G1596,$I$2+1+2*$H$2)</f>
        <v>8176</v>
      </c>
      <c r="AQ1596" s="41" cm="1">
        <f t="array" ref="AQ1596">INDEX(Archetypes!$O$8:$P$16,$G1596,$AB$2)</f>
        <v>50</v>
      </c>
      <c r="AR1596" s="4">
        <f t="shared" si="401"/>
        <v>12.348800000000001</v>
      </c>
      <c r="AS1596" s="5">
        <f t="shared" si="402"/>
        <v>3087.2</v>
      </c>
      <c r="AT1596" s="8">
        <f t="shared" si="403"/>
        <v>2270</v>
      </c>
      <c r="AU1596">
        <f t="shared" si="404"/>
        <v>1.0000000000000002</v>
      </c>
      <c r="AV1596" s="49">
        <f t="shared" si="405"/>
        <v>12348.8</v>
      </c>
      <c r="AW1596" s="49">
        <f t="shared" si="406"/>
        <v>0</v>
      </c>
      <c r="AX1596" s="61">
        <f t="shared" si="407"/>
        <v>1588.3518030370274</v>
      </c>
      <c r="AY1596" s="27" cm="1">
        <f t="array" ref="AY1596">INDEX(Archetypes!T$8:T$16,$G1596)</f>
        <v>1012</v>
      </c>
      <c r="AZ1596" s="27" cm="1">
        <f t="array" ref="AZ1596">INDEX(Archetypes!U$8:U$16,$G1596)</f>
        <v>1497</v>
      </c>
      <c r="BA1596" s="27" cm="1">
        <f t="array" ref="BA1596">INDEX(Archetypes!V$8:V$16,$G1596)</f>
        <v>1668</v>
      </c>
      <c r="BB1596" s="5">
        <f t="shared" si="426"/>
        <v>1497</v>
      </c>
      <c r="BC1596" s="5">
        <f t="shared" si="408"/>
        <v>5988</v>
      </c>
      <c r="BD1596" s="60">
        <f t="shared" si="409"/>
        <v>28101.151803037028</v>
      </c>
      <c r="BE1596" s="28">
        <f t="shared" si="410"/>
        <v>6711.14101145733</v>
      </c>
      <c r="BF1596" s="75">
        <f t="shared" si="411"/>
        <v>6.0415683807600011</v>
      </c>
      <c r="BG1596" s="75">
        <f t="shared" si="412"/>
        <v>21.247199999999996</v>
      </c>
      <c r="BH1596" s="11">
        <f t="shared" si="428"/>
        <v>21168.786574048936</v>
      </c>
      <c r="BI1596" s="95">
        <f t="shared" si="429"/>
        <v>3</v>
      </c>
      <c r="BJ1596" t="b">
        <f t="shared" si="430"/>
        <v>0</v>
      </c>
      <c r="BK1596" s="43">
        <v>10448.353876577923</v>
      </c>
      <c r="BL1596" s="37">
        <f t="shared" si="413"/>
        <v>-3737.2128651205931</v>
      </c>
    </row>
    <row r="1597" spans="1:64" x14ac:dyDescent="0.35">
      <c r="A1597" s="3">
        <v>25000</v>
      </c>
      <c r="D1597" s="6">
        <v>68.5</v>
      </c>
      <c r="E1597" s="6"/>
      <c r="F1597" s="6">
        <f t="shared" si="386"/>
        <v>114.2</v>
      </c>
      <c r="G1597" s="7">
        <v>3</v>
      </c>
      <c r="H1597" s="79" cm="1">
        <f t="array" ref="H1597">INDEX(Archetypes!$F$8:$F$16,$G1597)</f>
        <v>163.1</v>
      </c>
      <c r="I1597" s="7">
        <f t="shared" si="387"/>
        <v>1</v>
      </c>
      <c r="J1597" s="27" cm="1">
        <f t="array" ref="J1597">INDEX(Archetypes!$G$8:$H$16,$G1597,($H$2+1))+$N$2</f>
        <v>11221</v>
      </c>
      <c r="K1597" s="41" cm="1">
        <f t="array" ref="K1597">INDEX(Archetypes!$J$8:$J$16,$G1597)</f>
        <v>3.6019999999999999</v>
      </c>
      <c r="L1597" s="24" cm="1">
        <f t="array" ref="L1597">INDEX(Archetypes!$I$8:$I$16,$G1597)</f>
        <v>45.416666666666664</v>
      </c>
      <c r="M1597" s="41">
        <f t="shared" si="414"/>
        <v>19.016999999999999</v>
      </c>
      <c r="N1597" s="84">
        <f t="shared" si="388"/>
        <v>0.41872293577981651</v>
      </c>
      <c r="O1597" s="41">
        <f t="shared" si="389"/>
        <v>19.016999999999999</v>
      </c>
      <c r="P1597" s="64">
        <f t="shared" si="427"/>
        <v>2.7167142857142856</v>
      </c>
      <c r="Q1597" s="80">
        <f t="shared" si="415"/>
        <v>2.7167142857142856</v>
      </c>
      <c r="R1597" s="80">
        <f t="shared" si="416"/>
        <v>0</v>
      </c>
      <c r="S1597" s="64">
        <f t="shared" si="417"/>
        <v>19.016999999999999</v>
      </c>
      <c r="T1597" s="64">
        <f t="shared" si="390"/>
        <v>0</v>
      </c>
      <c r="U1597" s="64">
        <f t="shared" si="418"/>
        <v>0</v>
      </c>
      <c r="V1597" s="80">
        <f t="shared" si="419"/>
        <v>1</v>
      </c>
      <c r="W1597" s="80">
        <f t="shared" si="420"/>
        <v>0</v>
      </c>
      <c r="X1597" s="80">
        <f t="shared" si="421"/>
        <v>0</v>
      </c>
      <c r="Y1597" s="4">
        <f t="shared" si="391"/>
        <v>13.01</v>
      </c>
      <c r="Z1597" s="4">
        <f t="shared" si="392"/>
        <v>3.6118822876179899</v>
      </c>
      <c r="AA1597" s="64">
        <f t="shared" si="422"/>
        <v>6940.5889999999999</v>
      </c>
      <c r="AB1597" s="81">
        <f t="shared" si="423"/>
        <v>902.97062890000007</v>
      </c>
      <c r="AC1597">
        <f t="shared" si="424"/>
        <v>0.99999993688000388</v>
      </c>
      <c r="AD1597" s="49">
        <f t="shared" si="393"/>
        <v>3611.8825156000003</v>
      </c>
      <c r="AE1597" s="3">
        <f t="shared" si="394"/>
        <v>100000</v>
      </c>
      <c r="AF1597" s="3">
        <f t="shared" si="395"/>
        <v>100000</v>
      </c>
      <c r="AG1597" s="2">
        <f t="shared" si="396"/>
        <v>0</v>
      </c>
      <c r="AH1597" s="49">
        <f t="shared" si="397"/>
        <v>0</v>
      </c>
      <c r="AI1597" s="49">
        <f t="shared" si="398"/>
        <v>2179.9040584489339</v>
      </c>
      <c r="AJ1597" s="27" cm="1">
        <f t="array" ref="AJ1597">INDEX(Archetypes!Q$8:Q$16,$G1597)</f>
        <v>1022</v>
      </c>
      <c r="AK1597" s="27" cm="1">
        <f t="array" ref="AK1597">INDEX(Archetypes!R$8:R$16,$G1597)</f>
        <v>1039</v>
      </c>
      <c r="AL1597" s="27" cm="1">
        <f t="array" ref="AL1597">INDEX(Archetypes!S$8:S$16,$G1597)</f>
        <v>1139</v>
      </c>
      <c r="AM1597" s="5">
        <f t="shared" si="425"/>
        <v>1039</v>
      </c>
      <c r="AN1597" s="5">
        <f t="shared" si="399"/>
        <v>4156</v>
      </c>
      <c r="AO1597" s="49">
        <f t="shared" si="400"/>
        <v>21168.786574048936</v>
      </c>
      <c r="AP1597" s="61" cm="1">
        <f t="array" ref="AP1597">INDEX(Archetypes!$K$8:$N$16,$G1597,$I$2+1+2*$H$2)</f>
        <v>8177</v>
      </c>
      <c r="AQ1597" s="41" cm="1">
        <f t="array" ref="AQ1597">INDEX(Archetypes!$O$8:$P$16,$G1597,$AB$2)</f>
        <v>50</v>
      </c>
      <c r="AR1597" s="4">
        <f t="shared" si="401"/>
        <v>12.348800000000001</v>
      </c>
      <c r="AS1597" s="5">
        <f t="shared" si="402"/>
        <v>3087.2</v>
      </c>
      <c r="AT1597" s="8">
        <f t="shared" si="403"/>
        <v>2270</v>
      </c>
      <c r="AU1597">
        <f t="shared" si="404"/>
        <v>1.0000000000000002</v>
      </c>
      <c r="AV1597" s="49">
        <f t="shared" si="405"/>
        <v>12348.8</v>
      </c>
      <c r="AW1597" s="49">
        <f t="shared" si="406"/>
        <v>0</v>
      </c>
      <c r="AX1597" s="61">
        <f t="shared" si="407"/>
        <v>1588.5460730716454</v>
      </c>
      <c r="AY1597" s="27" cm="1">
        <f t="array" ref="AY1597">INDEX(Archetypes!T$8:T$16,$G1597)</f>
        <v>1012</v>
      </c>
      <c r="AZ1597" s="27" cm="1">
        <f t="array" ref="AZ1597">INDEX(Archetypes!U$8:U$16,$G1597)</f>
        <v>1497</v>
      </c>
      <c r="BA1597" s="27" cm="1">
        <f t="array" ref="BA1597">INDEX(Archetypes!V$8:V$16,$G1597)</f>
        <v>1668</v>
      </c>
      <c r="BB1597" s="5">
        <f t="shared" si="426"/>
        <v>1497</v>
      </c>
      <c r="BC1597" s="5">
        <f t="shared" si="408"/>
        <v>5988</v>
      </c>
      <c r="BD1597" s="60">
        <f t="shared" si="409"/>
        <v>28102.346073071643</v>
      </c>
      <c r="BE1597" s="28">
        <f t="shared" si="410"/>
        <v>6933.5594990227073</v>
      </c>
      <c r="BF1597" s="75">
        <f t="shared" si="411"/>
        <v>5.6893396150799997</v>
      </c>
      <c r="BG1597" s="75">
        <f t="shared" si="412"/>
        <v>21.247199999999996</v>
      </c>
      <c r="BH1597" s="11">
        <f t="shared" si="428"/>
        <v>21168.786574048936</v>
      </c>
      <c r="BI1597" s="95">
        <f t="shared" si="429"/>
        <v>3</v>
      </c>
      <c r="BJ1597" t="b">
        <f t="shared" si="430"/>
        <v>1</v>
      </c>
      <c r="BK1597" s="43">
        <v>10894.213575592163</v>
      </c>
      <c r="BL1597" s="37">
        <f t="shared" si="413"/>
        <v>-3960.6540765694554</v>
      </c>
    </row>
    <row r="1598" spans="1:64" x14ac:dyDescent="0.35">
      <c r="A1598" s="3">
        <v>25000</v>
      </c>
      <c r="D1598" s="6">
        <v>68.5</v>
      </c>
      <c r="E1598" s="6"/>
      <c r="F1598" s="6">
        <f t="shared" si="386"/>
        <v>114.2</v>
      </c>
      <c r="G1598" s="7">
        <v>4</v>
      </c>
      <c r="H1598" s="79" cm="1">
        <f t="array" ref="H1598">INDEX(Archetypes!$F$8:$F$16,$G1598)</f>
        <v>188.9</v>
      </c>
      <c r="I1598" s="7">
        <f t="shared" si="387"/>
        <v>1</v>
      </c>
      <c r="J1598" s="27" cm="1">
        <f t="array" ref="J1598">INDEX(Archetypes!$G$8:$H$16,$G1598,($H$2+1))+$N$2</f>
        <v>14619</v>
      </c>
      <c r="K1598" s="41" cm="1">
        <f t="array" ref="K1598">INDEX(Archetypes!$J$8:$J$16,$G1598)</f>
        <v>3.3879999999999999</v>
      </c>
      <c r="L1598" s="24" cm="1">
        <f t="array" ref="L1598">INDEX(Archetypes!$I$8:$I$16,$G1598)</f>
        <v>57.854166666666664</v>
      </c>
      <c r="M1598" s="41">
        <f t="shared" si="414"/>
        <v>20.218</v>
      </c>
      <c r="N1598" s="84">
        <f t="shared" si="388"/>
        <v>0.34946489016924742</v>
      </c>
      <c r="O1598" s="41">
        <f t="shared" si="389"/>
        <v>20.218</v>
      </c>
      <c r="P1598" s="64">
        <f t="shared" si="427"/>
        <v>2.8882857142857143</v>
      </c>
      <c r="Q1598" s="80">
        <f t="shared" si="415"/>
        <v>2.8882857142857143</v>
      </c>
      <c r="R1598" s="80">
        <f t="shared" si="416"/>
        <v>0</v>
      </c>
      <c r="S1598" s="64">
        <f t="shared" si="417"/>
        <v>20.218</v>
      </c>
      <c r="T1598" s="64">
        <f t="shared" si="390"/>
        <v>0</v>
      </c>
      <c r="U1598" s="64">
        <f t="shared" si="418"/>
        <v>0</v>
      </c>
      <c r="V1598" s="80">
        <f t="shared" si="419"/>
        <v>1</v>
      </c>
      <c r="W1598" s="80">
        <f t="shared" si="420"/>
        <v>0</v>
      </c>
      <c r="X1598" s="80">
        <f t="shared" si="421"/>
        <v>0</v>
      </c>
      <c r="Y1598" s="4">
        <f t="shared" si="391"/>
        <v>13.01</v>
      </c>
      <c r="Z1598" s="4">
        <f t="shared" si="392"/>
        <v>3.8400236127508856</v>
      </c>
      <c r="AA1598" s="64">
        <f t="shared" si="422"/>
        <v>7378.9849999999997</v>
      </c>
      <c r="AB1598" s="81">
        <f t="shared" si="423"/>
        <v>960.00594849999993</v>
      </c>
      <c r="AC1598">
        <f t="shared" si="424"/>
        <v>0.99999995280000231</v>
      </c>
      <c r="AD1598" s="49">
        <f t="shared" si="393"/>
        <v>3840.0237939999997</v>
      </c>
      <c r="AE1598" s="3">
        <f t="shared" si="394"/>
        <v>100000</v>
      </c>
      <c r="AF1598" s="3">
        <f t="shared" si="395"/>
        <v>100000</v>
      </c>
      <c r="AG1598" s="2">
        <f t="shared" si="396"/>
        <v>0</v>
      </c>
      <c r="AH1598" s="49">
        <f t="shared" si="397"/>
        <v>0</v>
      </c>
      <c r="AI1598" s="49">
        <f t="shared" si="398"/>
        <v>2840.0336360810056</v>
      </c>
      <c r="AJ1598" s="27" cm="1">
        <f t="array" ref="AJ1598">INDEX(Archetypes!Q$8:Q$16,$G1598)</f>
        <v>1022</v>
      </c>
      <c r="AK1598" s="27" cm="1">
        <f t="array" ref="AK1598">INDEX(Archetypes!R$8:R$16,$G1598)</f>
        <v>1039</v>
      </c>
      <c r="AL1598" s="27" cm="1">
        <f t="array" ref="AL1598">INDEX(Archetypes!S$8:S$16,$G1598)</f>
        <v>1139</v>
      </c>
      <c r="AM1598" s="5">
        <f t="shared" si="425"/>
        <v>1039</v>
      </c>
      <c r="AN1598" s="5">
        <f t="shared" si="399"/>
        <v>4156</v>
      </c>
      <c r="AO1598" s="49">
        <f t="shared" si="400"/>
        <v>25455.057430081008</v>
      </c>
      <c r="AP1598" s="61" cm="1">
        <f t="array" ref="AP1598">INDEX(Archetypes!$K$8:$N$16,$G1598,$I$2+1+2*$H$2)</f>
        <v>10895</v>
      </c>
      <c r="AQ1598" s="41" cm="1">
        <f t="array" ref="AQ1598">INDEX(Archetypes!$O$8:$P$16,$G1598,$AB$2)</f>
        <v>50</v>
      </c>
      <c r="AR1598" s="4">
        <f t="shared" si="401"/>
        <v>12.348800000000001</v>
      </c>
      <c r="AS1598" s="5">
        <f t="shared" si="402"/>
        <v>3087.2</v>
      </c>
      <c r="AT1598" s="8">
        <f t="shared" si="403"/>
        <v>2270</v>
      </c>
      <c r="AU1598">
        <f t="shared" si="404"/>
        <v>1.0000000000000002</v>
      </c>
      <c r="AV1598" s="49">
        <f t="shared" si="405"/>
        <v>12348.8</v>
      </c>
      <c r="AW1598" s="49">
        <f t="shared" si="406"/>
        <v>0</v>
      </c>
      <c r="AX1598" s="61">
        <f t="shared" si="407"/>
        <v>2116.5720271634555</v>
      </c>
      <c r="AY1598" s="27" cm="1">
        <f t="array" ref="AY1598">INDEX(Archetypes!T$8:T$16,$G1598)</f>
        <v>1012</v>
      </c>
      <c r="AZ1598" s="27" cm="1">
        <f t="array" ref="AZ1598">INDEX(Archetypes!U$8:U$16,$G1598)</f>
        <v>1497</v>
      </c>
      <c r="BA1598" s="27" cm="1">
        <f t="array" ref="BA1598">INDEX(Archetypes!V$8:V$16,$G1598)</f>
        <v>1668</v>
      </c>
      <c r="BB1598" s="5">
        <f t="shared" si="426"/>
        <v>1497</v>
      </c>
      <c r="BC1598" s="5">
        <f t="shared" si="408"/>
        <v>5988</v>
      </c>
      <c r="BD1598" s="60">
        <f t="shared" si="409"/>
        <v>31348.372027163456</v>
      </c>
      <c r="BE1598" s="28">
        <f t="shared" si="410"/>
        <v>5893.314597082448</v>
      </c>
      <c r="BF1598" s="75">
        <f t="shared" si="411"/>
        <v>6.0487015841999998</v>
      </c>
      <c r="BG1598" s="75">
        <f t="shared" si="412"/>
        <v>21.247199999999996</v>
      </c>
      <c r="BH1598" s="11">
        <f t="shared" si="428"/>
        <v>21168.786574048936</v>
      </c>
      <c r="BI1598" s="95">
        <f t="shared" si="429"/>
        <v>3</v>
      </c>
      <c r="BJ1598" t="b">
        <f t="shared" si="430"/>
        <v>0</v>
      </c>
      <c r="BK1598" s="43">
        <v>7486.4022413625498</v>
      </c>
      <c r="BL1598" s="37">
        <f t="shared" si="413"/>
        <v>-1593.0876442801018</v>
      </c>
    </row>
    <row r="1599" spans="1:64" x14ac:dyDescent="0.35">
      <c r="A1599" s="3">
        <v>25000</v>
      </c>
      <c r="D1599" s="6">
        <v>68.5</v>
      </c>
      <c r="E1599" s="6"/>
      <c r="F1599" s="6">
        <f t="shared" si="386"/>
        <v>114.2</v>
      </c>
      <c r="G1599" s="7">
        <v>5</v>
      </c>
      <c r="H1599" s="79" cm="1">
        <f t="array" ref="H1599">INDEX(Archetypes!$F$8:$F$16,$G1599)</f>
        <v>213.7</v>
      </c>
      <c r="I1599" s="7">
        <f t="shared" si="387"/>
        <v>1</v>
      </c>
      <c r="J1599" s="27" cm="1">
        <f t="array" ref="J1599">INDEX(Archetypes!$G$8:$H$16,$G1599,($H$2+1))+$N$2</f>
        <v>16092</v>
      </c>
      <c r="K1599" s="41" cm="1">
        <f t="array" ref="K1599">INDEX(Archetypes!$J$8:$J$16,$G1599)</f>
        <v>3.3130000000000002</v>
      </c>
      <c r="L1599" s="24" cm="1">
        <f t="array" ref="L1599">INDEX(Archetypes!$I$8:$I$16,$G1599)</f>
        <v>65.243478260869566</v>
      </c>
      <c r="M1599" s="41">
        <f t="shared" si="414"/>
        <v>20.675999999999998</v>
      </c>
      <c r="N1599" s="84">
        <f t="shared" si="388"/>
        <v>0.31690523790483804</v>
      </c>
      <c r="O1599" s="41">
        <f t="shared" si="389"/>
        <v>20.675999999999998</v>
      </c>
      <c r="P1599" s="64">
        <f t="shared" si="427"/>
        <v>2.9537142857142853</v>
      </c>
      <c r="Q1599" s="80">
        <f t="shared" si="415"/>
        <v>2.9537142857142853</v>
      </c>
      <c r="R1599" s="80">
        <f t="shared" si="416"/>
        <v>0</v>
      </c>
      <c r="S1599" s="64">
        <f t="shared" si="417"/>
        <v>20.675999999999998</v>
      </c>
      <c r="T1599" s="64">
        <f t="shared" si="390"/>
        <v>0</v>
      </c>
      <c r="U1599" s="64">
        <f t="shared" si="418"/>
        <v>0</v>
      </c>
      <c r="V1599" s="80">
        <f t="shared" si="419"/>
        <v>1</v>
      </c>
      <c r="W1599" s="80">
        <f t="shared" si="420"/>
        <v>0</v>
      </c>
      <c r="X1599" s="80">
        <f t="shared" si="421"/>
        <v>0</v>
      </c>
      <c r="Y1599" s="4">
        <f t="shared" si="391"/>
        <v>13.01</v>
      </c>
      <c r="Z1599" s="4">
        <f t="shared" si="392"/>
        <v>3.9269544219740413</v>
      </c>
      <c r="AA1599" s="64">
        <f t="shared" si="422"/>
        <v>7546.0309999999999</v>
      </c>
      <c r="AB1599" s="81">
        <f t="shared" si="423"/>
        <v>981.73863310000002</v>
      </c>
      <c r="AC1599">
        <f t="shared" si="424"/>
        <v>0.99999997188000056</v>
      </c>
      <c r="AD1599" s="49">
        <f t="shared" si="393"/>
        <v>3926.9545324000001</v>
      </c>
      <c r="AE1599" s="3">
        <f t="shared" si="394"/>
        <v>100000</v>
      </c>
      <c r="AF1599" s="3">
        <f t="shared" si="395"/>
        <v>100000</v>
      </c>
      <c r="AG1599" s="2">
        <f t="shared" si="396"/>
        <v>0</v>
      </c>
      <c r="AH1599" s="49">
        <f t="shared" si="397"/>
        <v>0</v>
      </c>
      <c r="AI1599" s="49">
        <f t="shared" si="398"/>
        <v>3126.1933970733662</v>
      </c>
      <c r="AJ1599" s="27" cm="1">
        <f t="array" ref="AJ1599">INDEX(Archetypes!Q$8:Q$16,$G1599)</f>
        <v>1022</v>
      </c>
      <c r="AK1599" s="27" cm="1">
        <f t="array" ref="AK1599">INDEX(Archetypes!R$8:R$16,$G1599)</f>
        <v>1039</v>
      </c>
      <c r="AL1599" s="27" cm="1">
        <f t="array" ref="AL1599">INDEX(Archetypes!S$8:S$16,$G1599)</f>
        <v>1139</v>
      </c>
      <c r="AM1599" s="5">
        <f t="shared" si="425"/>
        <v>1039</v>
      </c>
      <c r="AN1599" s="5">
        <f t="shared" si="399"/>
        <v>4156</v>
      </c>
      <c r="AO1599" s="49">
        <f t="shared" si="400"/>
        <v>27301.147929473365</v>
      </c>
      <c r="AP1599" s="61" cm="1">
        <f t="array" ref="AP1599">INDEX(Archetypes!$K$8:$N$16,$G1599,$I$2+1+2*$H$2)</f>
        <v>12073</v>
      </c>
      <c r="AQ1599" s="41" cm="1">
        <f t="array" ref="AQ1599">INDEX(Archetypes!$O$8:$P$16,$G1599,$AB$2)</f>
        <v>50</v>
      </c>
      <c r="AR1599" s="4">
        <f t="shared" si="401"/>
        <v>12.348800000000001</v>
      </c>
      <c r="AS1599" s="5">
        <f t="shared" si="402"/>
        <v>3087.2</v>
      </c>
      <c r="AT1599" s="8">
        <f t="shared" si="403"/>
        <v>2270</v>
      </c>
      <c r="AU1599">
        <f t="shared" si="404"/>
        <v>1.0000000000000002</v>
      </c>
      <c r="AV1599" s="49">
        <f t="shared" si="405"/>
        <v>12348.8</v>
      </c>
      <c r="AW1599" s="49">
        <f t="shared" si="406"/>
        <v>0</v>
      </c>
      <c r="AX1599" s="61">
        <f t="shared" si="407"/>
        <v>2345.4221279434969</v>
      </c>
      <c r="AY1599" s="27" cm="1">
        <f t="array" ref="AY1599">INDEX(Archetypes!T$8:T$16,$G1599)</f>
        <v>1012</v>
      </c>
      <c r="AZ1599" s="27" cm="1">
        <f t="array" ref="AZ1599">INDEX(Archetypes!U$8:U$16,$G1599)</f>
        <v>1497</v>
      </c>
      <c r="BA1599" s="27" cm="1">
        <f t="array" ref="BA1599">INDEX(Archetypes!V$8:V$16,$G1599)</f>
        <v>1668</v>
      </c>
      <c r="BB1599" s="5">
        <f t="shared" si="426"/>
        <v>1497</v>
      </c>
      <c r="BC1599" s="5">
        <f t="shared" si="408"/>
        <v>5988</v>
      </c>
      <c r="BD1599" s="60">
        <f t="shared" si="409"/>
        <v>32755.222127943496</v>
      </c>
      <c r="BE1599" s="28">
        <f t="shared" si="410"/>
        <v>5454.0741984701308</v>
      </c>
      <c r="BF1599" s="75">
        <f t="shared" si="411"/>
        <v>6.1856325313199996</v>
      </c>
      <c r="BG1599" s="75">
        <f t="shared" si="412"/>
        <v>21.247199999999996</v>
      </c>
      <c r="BH1599" s="11">
        <f t="shared" si="428"/>
        <v>21168.786574048936</v>
      </c>
      <c r="BI1599" s="95">
        <f t="shared" si="429"/>
        <v>3</v>
      </c>
      <c r="BJ1599" t="b">
        <f t="shared" si="430"/>
        <v>0</v>
      </c>
      <c r="BK1599" s="43">
        <v>6034.1368146902096</v>
      </c>
      <c r="BL1599" s="37">
        <f t="shared" si="413"/>
        <v>-580.06261622007878</v>
      </c>
    </row>
    <row r="1600" spans="1:64" x14ac:dyDescent="0.35">
      <c r="A1600" s="3">
        <v>25000</v>
      </c>
      <c r="D1600" s="6">
        <v>68.5</v>
      </c>
      <c r="E1600" s="6"/>
      <c r="F1600" s="6">
        <f t="shared" si="386"/>
        <v>114.2</v>
      </c>
      <c r="G1600" s="7">
        <v>6</v>
      </c>
      <c r="H1600" s="79" cm="1">
        <f t="array" ref="H1600">INDEX(Archetypes!$F$8:$F$16,$G1600)</f>
        <v>239.1</v>
      </c>
      <c r="I1600" s="7">
        <f t="shared" si="387"/>
        <v>1</v>
      </c>
      <c r="J1600" s="27" cm="1">
        <f t="array" ref="J1600">INDEX(Archetypes!$G$8:$H$16,$G1600,($H$2+1))+$N$2</f>
        <v>18581</v>
      </c>
      <c r="K1600" s="41" cm="1">
        <f t="array" ref="K1600">INDEX(Archetypes!$J$8:$J$16,$G1600)</f>
        <v>3.327</v>
      </c>
      <c r="L1600" s="24" cm="1">
        <f t="array" ref="L1600">INDEX(Archetypes!$I$8:$I$16,$G1600)</f>
        <v>72.380645161290317</v>
      </c>
      <c r="M1600" s="41">
        <f t="shared" si="414"/>
        <v>20.588999999999999</v>
      </c>
      <c r="N1600" s="84">
        <f t="shared" si="388"/>
        <v>0.2844544968357251</v>
      </c>
      <c r="O1600" s="41">
        <f t="shared" si="389"/>
        <v>20.588999999999999</v>
      </c>
      <c r="P1600" s="64">
        <f t="shared" si="427"/>
        <v>2.9412857142857143</v>
      </c>
      <c r="Q1600" s="80">
        <f t="shared" si="415"/>
        <v>2.9412857142857143</v>
      </c>
      <c r="R1600" s="80">
        <f t="shared" si="416"/>
        <v>0</v>
      </c>
      <c r="S1600" s="64">
        <f t="shared" si="417"/>
        <v>20.588999999999999</v>
      </c>
      <c r="T1600" s="64">
        <f t="shared" si="390"/>
        <v>0</v>
      </c>
      <c r="U1600" s="64">
        <f t="shared" si="418"/>
        <v>0</v>
      </c>
      <c r="V1600" s="80">
        <f t="shared" si="419"/>
        <v>1</v>
      </c>
      <c r="W1600" s="80">
        <f t="shared" si="420"/>
        <v>0</v>
      </c>
      <c r="X1600" s="80">
        <f t="shared" si="421"/>
        <v>0</v>
      </c>
      <c r="Y1600" s="4">
        <f t="shared" si="391"/>
        <v>13.01</v>
      </c>
      <c r="Z1600" s="4">
        <f t="shared" si="392"/>
        <v>3.910429816651638</v>
      </c>
      <c r="AA1600" s="64">
        <f t="shared" si="422"/>
        <v>7514.277</v>
      </c>
      <c r="AB1600" s="81">
        <f t="shared" si="423"/>
        <v>977.60743769999999</v>
      </c>
      <c r="AC1600">
        <f t="shared" si="424"/>
        <v>1.0000000168400003</v>
      </c>
      <c r="AD1600" s="49">
        <f t="shared" si="393"/>
        <v>3910.4297508</v>
      </c>
      <c r="AE1600" s="3">
        <f t="shared" si="394"/>
        <v>100000</v>
      </c>
      <c r="AF1600" s="3">
        <f t="shared" si="395"/>
        <v>100000</v>
      </c>
      <c r="AG1600" s="2">
        <f t="shared" si="396"/>
        <v>0</v>
      </c>
      <c r="AH1600" s="49">
        <f t="shared" si="397"/>
        <v>0</v>
      </c>
      <c r="AI1600" s="49">
        <f t="shared" si="398"/>
        <v>3609.7315132376475</v>
      </c>
      <c r="AJ1600" s="27" cm="1">
        <f t="array" ref="AJ1600">INDEX(Archetypes!Q$8:Q$16,$G1600)</f>
        <v>1022</v>
      </c>
      <c r="AK1600" s="27" cm="1">
        <f t="array" ref="AK1600">INDEX(Archetypes!R$8:R$16,$G1600)</f>
        <v>1039</v>
      </c>
      <c r="AL1600" s="27" cm="1">
        <f t="array" ref="AL1600">INDEX(Archetypes!S$8:S$16,$G1600)</f>
        <v>1139</v>
      </c>
      <c r="AM1600" s="5">
        <f t="shared" si="425"/>
        <v>1039</v>
      </c>
      <c r="AN1600" s="5">
        <f t="shared" si="399"/>
        <v>4156</v>
      </c>
      <c r="AO1600" s="49">
        <f t="shared" si="400"/>
        <v>30257.161264037648</v>
      </c>
      <c r="AP1600" s="61" cm="1">
        <f t="array" ref="AP1600">INDEX(Archetypes!$K$8:$N$16,$G1600,$I$2+1+2*$H$2)</f>
        <v>14065</v>
      </c>
      <c r="AQ1600" s="41" cm="1">
        <f t="array" ref="AQ1600">INDEX(Archetypes!$O$8:$P$16,$G1600,$AB$2)</f>
        <v>50</v>
      </c>
      <c r="AR1600" s="4">
        <f t="shared" si="401"/>
        <v>12.348800000000001</v>
      </c>
      <c r="AS1600" s="5">
        <f t="shared" si="402"/>
        <v>3087.2</v>
      </c>
      <c r="AT1600" s="8">
        <f t="shared" si="403"/>
        <v>2270</v>
      </c>
      <c r="AU1600">
        <f t="shared" si="404"/>
        <v>1.0000000000000002</v>
      </c>
      <c r="AV1600" s="49">
        <f t="shared" si="405"/>
        <v>12348.8</v>
      </c>
      <c r="AW1600" s="49">
        <f t="shared" si="406"/>
        <v>0</v>
      </c>
      <c r="AX1600" s="61">
        <f t="shared" si="407"/>
        <v>2732.408036902616</v>
      </c>
      <c r="AY1600" s="27" cm="1">
        <f t="array" ref="AY1600">INDEX(Archetypes!T$8:T$16,$G1600)</f>
        <v>1012</v>
      </c>
      <c r="AZ1600" s="27" cm="1">
        <f t="array" ref="AZ1600">INDEX(Archetypes!U$8:U$16,$G1600)</f>
        <v>1497</v>
      </c>
      <c r="BA1600" s="27" cm="1">
        <f t="array" ref="BA1600">INDEX(Archetypes!V$8:V$16,$G1600)</f>
        <v>1668</v>
      </c>
      <c r="BB1600" s="5">
        <f t="shared" si="426"/>
        <v>1497</v>
      </c>
      <c r="BC1600" s="5">
        <f t="shared" si="408"/>
        <v>5988</v>
      </c>
      <c r="BD1600" s="60">
        <f t="shared" si="409"/>
        <v>35134.208036902615</v>
      </c>
      <c r="BE1600" s="28">
        <f t="shared" si="410"/>
        <v>4877.0467728649674</v>
      </c>
      <c r="BF1600" s="75">
        <f t="shared" si="411"/>
        <v>6.15960314244</v>
      </c>
      <c r="BG1600" s="75">
        <f t="shared" si="412"/>
        <v>21.247199999999996</v>
      </c>
      <c r="BH1600" s="11">
        <f t="shared" si="428"/>
        <v>21168.786574048936</v>
      </c>
      <c r="BI1600" s="95">
        <f t="shared" si="429"/>
        <v>3</v>
      </c>
      <c r="BJ1600" t="b">
        <f t="shared" si="430"/>
        <v>0</v>
      </c>
      <c r="BK1600" s="43">
        <v>3905.0993558304763</v>
      </c>
      <c r="BL1600" s="37">
        <f t="shared" si="413"/>
        <v>971.94741703449108</v>
      </c>
    </row>
    <row r="1601" spans="1:64" x14ac:dyDescent="0.35">
      <c r="A1601" s="3">
        <v>25000</v>
      </c>
      <c r="D1601" s="6">
        <v>68.5</v>
      </c>
      <c r="E1601" s="6"/>
      <c r="F1601" s="6">
        <f t="shared" si="386"/>
        <v>114.2</v>
      </c>
      <c r="G1601" s="7">
        <v>7</v>
      </c>
      <c r="H1601" s="79" cm="1">
        <f t="array" ref="H1601">INDEX(Archetypes!$F$8:$F$16,$G1601)</f>
        <v>262.60000000000002</v>
      </c>
      <c r="I1601" s="7">
        <f t="shared" si="387"/>
        <v>1</v>
      </c>
      <c r="J1601" s="27" cm="1">
        <f t="array" ref="J1601">INDEX(Archetypes!$G$8:$H$16,$G1601,($H$2+1))+$N$2</f>
        <v>22881</v>
      </c>
      <c r="K1601" s="41" cm="1">
        <f t="array" ref="K1601">INDEX(Archetypes!$J$8:$J$16,$G1601)</f>
        <v>3.2349999999999999</v>
      </c>
      <c r="L1601" s="24" cm="1">
        <f t="array" ref="L1601">INDEX(Archetypes!$I$8:$I$16,$G1601)</f>
        <v>81.644444444444446</v>
      </c>
      <c r="M1601" s="41">
        <f t="shared" si="414"/>
        <v>21.175000000000001</v>
      </c>
      <c r="N1601" s="84">
        <f t="shared" si="388"/>
        <v>0.25935628742514971</v>
      </c>
      <c r="O1601" s="41">
        <f t="shared" si="389"/>
        <v>21.175000000000001</v>
      </c>
      <c r="P1601" s="64">
        <f t="shared" si="427"/>
        <v>3.0249999999999999</v>
      </c>
      <c r="Q1601" s="80">
        <f t="shared" si="415"/>
        <v>3.0249999999999999</v>
      </c>
      <c r="R1601" s="80">
        <f t="shared" si="416"/>
        <v>0</v>
      </c>
      <c r="S1601" s="64">
        <f t="shared" si="417"/>
        <v>21.175000000000001</v>
      </c>
      <c r="T1601" s="64">
        <f t="shared" si="390"/>
        <v>0</v>
      </c>
      <c r="U1601" s="64">
        <f t="shared" si="418"/>
        <v>0</v>
      </c>
      <c r="V1601" s="80">
        <f t="shared" si="419"/>
        <v>1</v>
      </c>
      <c r="W1601" s="80">
        <f t="shared" si="420"/>
        <v>0</v>
      </c>
      <c r="X1601" s="80">
        <f t="shared" si="421"/>
        <v>0</v>
      </c>
      <c r="Y1601" s="4">
        <f t="shared" si="391"/>
        <v>13.01</v>
      </c>
      <c r="Z1601" s="4">
        <f t="shared" si="392"/>
        <v>4.0216383307573418</v>
      </c>
      <c r="AA1601" s="64">
        <f t="shared" si="422"/>
        <v>7727.9750000000004</v>
      </c>
      <c r="AB1601" s="81">
        <f t="shared" si="423"/>
        <v>1005.4095475</v>
      </c>
      <c r="AC1601">
        <f t="shared" si="424"/>
        <v>1.0000000350000013</v>
      </c>
      <c r="AD1601" s="49">
        <f t="shared" si="393"/>
        <v>4021.6381900000001</v>
      </c>
      <c r="AE1601" s="3">
        <f t="shared" si="394"/>
        <v>100000</v>
      </c>
      <c r="AF1601" s="3">
        <f t="shared" si="395"/>
        <v>100000</v>
      </c>
      <c r="AG1601" s="2">
        <f t="shared" si="396"/>
        <v>0</v>
      </c>
      <c r="AH1601" s="49">
        <f t="shared" si="397"/>
        <v>0</v>
      </c>
      <c r="AI1601" s="49">
        <f t="shared" si="398"/>
        <v>4445.0926620951841</v>
      </c>
      <c r="AJ1601" s="27" cm="1">
        <f t="array" ref="AJ1601">INDEX(Archetypes!Q$8:Q$16,$G1601)</f>
        <v>1022</v>
      </c>
      <c r="AK1601" s="27" cm="1">
        <f t="array" ref="AK1601">INDEX(Archetypes!R$8:R$16,$G1601)</f>
        <v>1039</v>
      </c>
      <c r="AL1601" s="27" cm="1">
        <f t="array" ref="AL1601">INDEX(Archetypes!S$8:S$16,$G1601)</f>
        <v>1139</v>
      </c>
      <c r="AM1601" s="5">
        <f t="shared" si="425"/>
        <v>1039</v>
      </c>
      <c r="AN1601" s="5">
        <f t="shared" si="399"/>
        <v>4156</v>
      </c>
      <c r="AO1601" s="49">
        <f t="shared" si="400"/>
        <v>35503.730852095185</v>
      </c>
      <c r="AP1601" s="61" cm="1">
        <f t="array" ref="AP1601">INDEX(Archetypes!$K$8:$N$16,$G1601,$I$2+1+2*$H$2)</f>
        <v>17505</v>
      </c>
      <c r="AQ1601" s="41" cm="1">
        <f t="array" ref="AQ1601">INDEX(Archetypes!$O$8:$P$16,$G1601,$AB$2)</f>
        <v>50</v>
      </c>
      <c r="AR1601" s="4">
        <f t="shared" si="401"/>
        <v>12.348800000000001</v>
      </c>
      <c r="AS1601" s="5">
        <f t="shared" si="402"/>
        <v>3087.2</v>
      </c>
      <c r="AT1601" s="8">
        <f t="shared" si="403"/>
        <v>2270</v>
      </c>
      <c r="AU1601">
        <f t="shared" si="404"/>
        <v>1.0000000000000002</v>
      </c>
      <c r="AV1601" s="49">
        <f t="shared" si="405"/>
        <v>12348.8</v>
      </c>
      <c r="AW1601" s="49">
        <f t="shared" si="406"/>
        <v>0</v>
      </c>
      <c r="AX1601" s="61">
        <f t="shared" si="407"/>
        <v>3400.6969559886452</v>
      </c>
      <c r="AY1601" s="27" cm="1">
        <f t="array" ref="AY1601">INDEX(Archetypes!T$8:T$16,$G1601)</f>
        <v>1012</v>
      </c>
      <c r="AZ1601" s="27" cm="1">
        <f t="array" ref="AZ1601">INDEX(Archetypes!U$8:U$16,$G1601)</f>
        <v>1497</v>
      </c>
      <c r="BA1601" s="27" cm="1">
        <f t="array" ref="BA1601">INDEX(Archetypes!V$8:V$16,$G1601)</f>
        <v>1668</v>
      </c>
      <c r="BB1601" s="5">
        <f t="shared" si="426"/>
        <v>1497</v>
      </c>
      <c r="BC1601" s="5">
        <f t="shared" si="408"/>
        <v>5988</v>
      </c>
      <c r="BD1601" s="60">
        <f t="shared" si="409"/>
        <v>39242.496955988645</v>
      </c>
      <c r="BE1601" s="28">
        <f t="shared" si="410"/>
        <v>3738.7661038934602</v>
      </c>
      <c r="BF1601" s="75">
        <f t="shared" si="411"/>
        <v>6.3347756669999997</v>
      </c>
      <c r="BG1601" s="75">
        <f t="shared" si="412"/>
        <v>21.247199999999996</v>
      </c>
      <c r="BH1601" s="11">
        <f t="shared" si="428"/>
        <v>21168.786574048936</v>
      </c>
      <c r="BI1601" s="95">
        <f t="shared" si="429"/>
        <v>3</v>
      </c>
      <c r="BJ1601" t="b">
        <f t="shared" si="430"/>
        <v>0</v>
      </c>
      <c r="BK1601" s="43">
        <v>-52.824790625978494</v>
      </c>
      <c r="BL1601" s="37">
        <f t="shared" si="413"/>
        <v>3791.5908945194387</v>
      </c>
    </row>
    <row r="1602" spans="1:64" x14ac:dyDescent="0.35">
      <c r="A1602" s="3">
        <v>25000</v>
      </c>
      <c r="D1602" s="6">
        <v>68.5</v>
      </c>
      <c r="E1602" s="6"/>
      <c r="F1602" s="6">
        <f t="shared" si="386"/>
        <v>114.2</v>
      </c>
      <c r="G1602" s="7">
        <v>8</v>
      </c>
      <c r="H1602" s="79" cm="1">
        <f t="array" ref="H1602">INDEX(Archetypes!$F$8:$F$16,$G1602)</f>
        <v>285.8</v>
      </c>
      <c r="I1602" s="7">
        <f t="shared" si="387"/>
        <v>1</v>
      </c>
      <c r="J1602" s="27" cm="1">
        <f t="array" ref="J1602">INDEX(Archetypes!$G$8:$H$16,$G1602,($H$2+1))+$N$2</f>
        <v>26124</v>
      </c>
      <c r="K1602" s="41" cm="1">
        <f t="array" ref="K1602">INDEX(Archetypes!$J$8:$J$16,$G1602)</f>
        <v>3.2210000000000001</v>
      </c>
      <c r="L1602" s="24" cm="1">
        <f t="array" ref="L1602">INDEX(Archetypes!$I$8:$I$16,$G1602)</f>
        <v>90.076000000000008</v>
      </c>
      <c r="M1602" s="41">
        <f t="shared" si="414"/>
        <v>21.266999999999999</v>
      </c>
      <c r="N1602" s="84">
        <f t="shared" si="388"/>
        <v>0.23610062613792795</v>
      </c>
      <c r="O1602" s="41">
        <f t="shared" si="389"/>
        <v>21.266999999999999</v>
      </c>
      <c r="P1602" s="64">
        <f t="shared" si="427"/>
        <v>3.0381428571428573</v>
      </c>
      <c r="Q1602" s="80">
        <f t="shared" si="415"/>
        <v>3.0381428571428573</v>
      </c>
      <c r="R1602" s="80">
        <f t="shared" si="416"/>
        <v>0</v>
      </c>
      <c r="S1602" s="64">
        <f t="shared" si="417"/>
        <v>21.266999999999999</v>
      </c>
      <c r="T1602" s="64">
        <f t="shared" si="390"/>
        <v>0</v>
      </c>
      <c r="U1602" s="64">
        <f t="shared" si="418"/>
        <v>0</v>
      </c>
      <c r="V1602" s="80">
        <f t="shared" si="419"/>
        <v>1</v>
      </c>
      <c r="W1602" s="80">
        <f t="shared" si="420"/>
        <v>0</v>
      </c>
      <c r="X1602" s="80">
        <f t="shared" si="421"/>
        <v>0</v>
      </c>
      <c r="Y1602" s="4">
        <f t="shared" si="391"/>
        <v>13.01</v>
      </c>
      <c r="Z1602" s="4">
        <f t="shared" si="392"/>
        <v>4.0391182862465067</v>
      </c>
      <c r="AA1602" s="64">
        <f t="shared" si="422"/>
        <v>7761.5649999999996</v>
      </c>
      <c r="AB1602" s="81">
        <f t="shared" si="423"/>
        <v>1009.7796064999999</v>
      </c>
      <c r="AC1602">
        <f t="shared" si="424"/>
        <v>0.99999996540000113</v>
      </c>
      <c r="AD1602" s="49">
        <f t="shared" si="393"/>
        <v>4039.1184259999995</v>
      </c>
      <c r="AE1602" s="3">
        <f t="shared" si="394"/>
        <v>100000</v>
      </c>
      <c r="AF1602" s="3">
        <f t="shared" si="395"/>
        <v>100000</v>
      </c>
      <c r="AG1602" s="2">
        <f t="shared" si="396"/>
        <v>0</v>
      </c>
      <c r="AH1602" s="49">
        <f t="shared" si="397"/>
        <v>0</v>
      </c>
      <c r="AI1602" s="49">
        <f t="shared" si="398"/>
        <v>5075.110384361461</v>
      </c>
      <c r="AJ1602" s="27" cm="1">
        <f t="array" ref="AJ1602">INDEX(Archetypes!Q$8:Q$16,$G1602)</f>
        <v>1022</v>
      </c>
      <c r="AK1602" s="27" cm="1">
        <f t="array" ref="AK1602">INDEX(Archetypes!R$8:R$16,$G1602)</f>
        <v>1039</v>
      </c>
      <c r="AL1602" s="27" cm="1">
        <f t="array" ref="AL1602">INDEX(Archetypes!S$8:S$16,$G1602)</f>
        <v>1139</v>
      </c>
      <c r="AM1602" s="5">
        <f t="shared" si="425"/>
        <v>1039</v>
      </c>
      <c r="AN1602" s="5">
        <f t="shared" si="399"/>
        <v>4156</v>
      </c>
      <c r="AO1602" s="49">
        <f t="shared" si="400"/>
        <v>39394.228810361463</v>
      </c>
      <c r="AP1602" s="61" cm="1">
        <f t="array" ref="AP1602">INDEX(Archetypes!$K$8:$N$16,$G1602,$I$2+1+2*$H$2)</f>
        <v>20099</v>
      </c>
      <c r="AQ1602" s="41" cm="1">
        <f t="array" ref="AQ1602">INDEX(Archetypes!$O$8:$P$16,$G1602,$AB$2)</f>
        <v>50</v>
      </c>
      <c r="AR1602" s="4">
        <f t="shared" si="401"/>
        <v>12.348800000000001</v>
      </c>
      <c r="AS1602" s="5">
        <f t="shared" si="402"/>
        <v>3087.2</v>
      </c>
      <c r="AT1602" s="8">
        <f t="shared" si="403"/>
        <v>2270</v>
      </c>
      <c r="AU1602">
        <f t="shared" si="404"/>
        <v>1.0000000000000002</v>
      </c>
      <c r="AV1602" s="49">
        <f t="shared" si="405"/>
        <v>12348.8</v>
      </c>
      <c r="AW1602" s="49">
        <f t="shared" si="406"/>
        <v>0</v>
      </c>
      <c r="AX1602" s="61">
        <f t="shared" si="407"/>
        <v>3904.6334257878193</v>
      </c>
      <c r="AY1602" s="27" cm="1">
        <f t="array" ref="AY1602">INDEX(Archetypes!T$8:T$16,$G1602)</f>
        <v>1012</v>
      </c>
      <c r="AZ1602" s="27" cm="1">
        <f t="array" ref="AZ1602">INDEX(Archetypes!U$8:U$16,$G1602)</f>
        <v>1497</v>
      </c>
      <c r="BA1602" s="27" cm="1">
        <f t="array" ref="BA1602">INDEX(Archetypes!V$8:V$16,$G1602)</f>
        <v>1668</v>
      </c>
      <c r="BB1602" s="5">
        <f t="shared" si="426"/>
        <v>1497</v>
      </c>
      <c r="BC1602" s="5">
        <f t="shared" si="408"/>
        <v>5988</v>
      </c>
      <c r="BD1602" s="60">
        <f t="shared" si="409"/>
        <v>42340.433425787822</v>
      </c>
      <c r="BE1602" s="28">
        <f t="shared" si="410"/>
        <v>2946.2046154263589</v>
      </c>
      <c r="BF1602" s="75">
        <f t="shared" si="411"/>
        <v>6.3623100617999997</v>
      </c>
      <c r="BG1602" s="75">
        <f t="shared" si="412"/>
        <v>21.247199999999996</v>
      </c>
      <c r="BH1602" s="11">
        <f t="shared" si="428"/>
        <v>21168.786574048936</v>
      </c>
      <c r="BI1602" s="95">
        <f t="shared" si="429"/>
        <v>3</v>
      </c>
      <c r="BJ1602" t="b">
        <f t="shared" si="430"/>
        <v>0</v>
      </c>
      <c r="BK1602" s="43">
        <v>-2904.0982376652537</v>
      </c>
      <c r="BL1602" s="37">
        <f t="shared" si="413"/>
        <v>5850.3028530916126</v>
      </c>
    </row>
    <row r="1603" spans="1:64" x14ac:dyDescent="0.35">
      <c r="A1603" s="3">
        <v>25000</v>
      </c>
      <c r="D1603" s="6">
        <v>68.5</v>
      </c>
      <c r="E1603" s="6"/>
      <c r="F1603" s="6">
        <f t="shared" si="386"/>
        <v>114.2</v>
      </c>
      <c r="G1603" s="7">
        <v>9</v>
      </c>
      <c r="H1603" s="79" cm="1">
        <f t="array" ref="H1603">INDEX(Archetypes!$F$8:$F$16,$G1603)</f>
        <v>312.60000000000002</v>
      </c>
      <c r="I1603" s="7">
        <f t="shared" si="387"/>
        <v>1</v>
      </c>
      <c r="J1603" s="27" cm="1">
        <f t="array" ref="J1603">INDEX(Archetypes!$G$8:$H$16,$G1603,($H$2+1))+$N$2</f>
        <v>27151</v>
      </c>
      <c r="K1603" s="41" cm="1">
        <f t="array" ref="K1603">INDEX(Archetypes!$J$8:$J$16,$G1603)</f>
        <v>3.1960000000000002</v>
      </c>
      <c r="L1603" s="24" cm="1">
        <f t="array" ref="L1603">INDEX(Archetypes!$I$8:$I$16,$G1603)</f>
        <v>98.868750000000006</v>
      </c>
      <c r="M1603" s="41">
        <f t="shared" si="414"/>
        <v>21.433</v>
      </c>
      <c r="N1603" s="84">
        <f t="shared" si="388"/>
        <v>0.2167823503382009</v>
      </c>
      <c r="O1603" s="41">
        <f t="shared" si="389"/>
        <v>21.433</v>
      </c>
      <c r="P1603" s="64">
        <f t="shared" si="427"/>
        <v>3.0618571428571428</v>
      </c>
      <c r="Q1603" s="80">
        <f t="shared" si="415"/>
        <v>3.0618571428571428</v>
      </c>
      <c r="R1603" s="80">
        <f t="shared" si="416"/>
        <v>0</v>
      </c>
      <c r="S1603" s="64">
        <f t="shared" si="417"/>
        <v>21.433</v>
      </c>
      <c r="T1603" s="64">
        <f t="shared" si="390"/>
        <v>0</v>
      </c>
      <c r="U1603" s="64">
        <f t="shared" si="418"/>
        <v>0</v>
      </c>
      <c r="V1603" s="80">
        <f t="shared" si="419"/>
        <v>1</v>
      </c>
      <c r="W1603" s="80">
        <f t="shared" si="420"/>
        <v>0</v>
      </c>
      <c r="X1603" s="80">
        <f t="shared" si="421"/>
        <v>0</v>
      </c>
      <c r="Y1603" s="4">
        <f t="shared" si="391"/>
        <v>13.01</v>
      </c>
      <c r="Z1603" s="4">
        <f t="shared" si="392"/>
        <v>4.0707133917396741</v>
      </c>
      <c r="AA1603" s="64">
        <f t="shared" si="422"/>
        <v>7822.2780000000002</v>
      </c>
      <c r="AB1603" s="81">
        <f t="shared" si="423"/>
        <v>1017.6783677999999</v>
      </c>
      <c r="AC1603">
        <f t="shared" si="424"/>
        <v>0.99999998048000027</v>
      </c>
      <c r="AD1603" s="49">
        <f t="shared" si="393"/>
        <v>4070.7134711999997</v>
      </c>
      <c r="AE1603" s="3">
        <f t="shared" si="394"/>
        <v>100000</v>
      </c>
      <c r="AF1603" s="3">
        <f t="shared" si="395"/>
        <v>100000</v>
      </c>
      <c r="AG1603" s="2">
        <f t="shared" si="396"/>
        <v>0</v>
      </c>
      <c r="AH1603" s="49">
        <f t="shared" si="397"/>
        <v>0</v>
      </c>
      <c r="AI1603" s="49">
        <f t="shared" si="398"/>
        <v>5274.6257099141794</v>
      </c>
      <c r="AJ1603" s="27" cm="1">
        <f t="array" ref="AJ1603">INDEX(Archetypes!Q$8:Q$16,$G1603)</f>
        <v>1022</v>
      </c>
      <c r="AK1603" s="27" cm="1">
        <f t="array" ref="AK1603">INDEX(Archetypes!R$8:R$16,$G1603)</f>
        <v>1039</v>
      </c>
      <c r="AL1603" s="27" cm="1">
        <f t="array" ref="AL1603">INDEX(Archetypes!S$8:S$16,$G1603)</f>
        <v>1139</v>
      </c>
      <c r="AM1603" s="5">
        <f t="shared" si="425"/>
        <v>1039</v>
      </c>
      <c r="AN1603" s="5">
        <f t="shared" si="399"/>
        <v>4156</v>
      </c>
      <c r="AO1603" s="49">
        <f t="shared" si="400"/>
        <v>40652.339181114177</v>
      </c>
      <c r="AP1603" s="61" cm="1">
        <f t="array" ref="AP1603">INDEX(Archetypes!$K$8:$N$16,$G1603,$I$2+1+2*$H$2)</f>
        <v>20920</v>
      </c>
      <c r="AQ1603" s="41" cm="1">
        <f t="array" ref="AQ1603">INDEX(Archetypes!$O$8:$P$16,$G1603,$AB$2)</f>
        <v>50</v>
      </c>
      <c r="AR1603" s="4">
        <f t="shared" si="401"/>
        <v>12.348800000000001</v>
      </c>
      <c r="AS1603" s="5">
        <f t="shared" si="402"/>
        <v>3087.2</v>
      </c>
      <c r="AT1603" s="8">
        <f t="shared" si="403"/>
        <v>2270</v>
      </c>
      <c r="AU1603">
        <f t="shared" si="404"/>
        <v>1.0000000000000002</v>
      </c>
      <c r="AV1603" s="49">
        <f t="shared" si="405"/>
        <v>12348.8</v>
      </c>
      <c r="AW1603" s="49">
        <f t="shared" si="406"/>
        <v>0</v>
      </c>
      <c r="AX1603" s="61">
        <f t="shared" si="407"/>
        <v>4064.1291242092234</v>
      </c>
      <c r="AY1603" s="27" cm="1">
        <f t="array" ref="AY1603">INDEX(Archetypes!T$8:T$16,$G1603)</f>
        <v>1012</v>
      </c>
      <c r="AZ1603" s="27" cm="1">
        <f t="array" ref="AZ1603">INDEX(Archetypes!U$8:U$16,$G1603)</f>
        <v>1497</v>
      </c>
      <c r="BA1603" s="27" cm="1">
        <f t="array" ref="BA1603">INDEX(Archetypes!V$8:V$16,$G1603)</f>
        <v>1668</v>
      </c>
      <c r="BB1603" s="5">
        <f t="shared" si="426"/>
        <v>1497</v>
      </c>
      <c r="BC1603" s="5">
        <f t="shared" si="408"/>
        <v>5988</v>
      </c>
      <c r="BD1603" s="60">
        <f t="shared" si="409"/>
        <v>43320.929124209229</v>
      </c>
      <c r="BE1603" s="28">
        <f t="shared" si="410"/>
        <v>2668.5899430950521</v>
      </c>
      <c r="BF1603" s="75">
        <f t="shared" si="411"/>
        <v>6.4120777221600003</v>
      </c>
      <c r="BG1603" s="75">
        <f t="shared" si="412"/>
        <v>21.247199999999996</v>
      </c>
      <c r="BH1603" s="11">
        <f t="shared" si="428"/>
        <v>21168.786574048936</v>
      </c>
      <c r="BI1603" s="95">
        <f t="shared" si="429"/>
        <v>3</v>
      </c>
      <c r="BJ1603" t="b">
        <f t="shared" si="430"/>
        <v>0</v>
      </c>
      <c r="BK1603" s="43">
        <v>-3859.166297367221</v>
      </c>
      <c r="BL1603" s="37">
        <f t="shared" si="413"/>
        <v>6527.7562404622731</v>
      </c>
    </row>
    <row r="1604" spans="1:64" x14ac:dyDescent="0.35">
      <c r="A1604" s="3">
        <v>25000</v>
      </c>
      <c r="D1604" s="6">
        <v>75</v>
      </c>
      <c r="E1604" s="6"/>
      <c r="F1604" s="6">
        <f t="shared" si="386"/>
        <v>125</v>
      </c>
      <c r="G1604" s="7">
        <v>2</v>
      </c>
      <c r="H1604" s="79" cm="1">
        <f t="array" ref="H1604">INDEX(Archetypes!$F$8:$F$16,$G1604)</f>
        <v>137.5</v>
      </c>
      <c r="I1604" s="7">
        <f t="shared" si="387"/>
        <v>1</v>
      </c>
      <c r="J1604" s="27" cm="1">
        <f t="array" ref="J1604">INDEX(Archetypes!$G$8:$H$16,$G1604,($H$2+1))+$N$2</f>
        <v>11219</v>
      </c>
      <c r="K1604" s="41" cm="1">
        <f t="array" ref="K1604">INDEX(Archetypes!$J$8:$J$16,$G1604)</f>
        <v>3.3919999999999999</v>
      </c>
      <c r="L1604" s="24" cm="1">
        <f t="array" ref="L1604">INDEX(Archetypes!$I$8:$I$16,$G1604)</f>
        <v>41.125</v>
      </c>
      <c r="M1604" s="41">
        <f t="shared" si="414"/>
        <v>22.111000000000001</v>
      </c>
      <c r="N1604" s="84">
        <f t="shared" si="388"/>
        <v>0.53765349544072949</v>
      </c>
      <c r="O1604" s="41">
        <f t="shared" si="389"/>
        <v>22.111000000000001</v>
      </c>
      <c r="P1604" s="64">
        <f t="shared" si="427"/>
        <v>3.1587142857142858</v>
      </c>
      <c r="Q1604" s="80">
        <f t="shared" si="415"/>
        <v>3.1587142857142858</v>
      </c>
      <c r="R1604" s="80">
        <f t="shared" si="416"/>
        <v>0</v>
      </c>
      <c r="S1604" s="64">
        <f t="shared" si="417"/>
        <v>22.111000000000001</v>
      </c>
      <c r="T1604" s="64">
        <f t="shared" si="390"/>
        <v>0</v>
      </c>
      <c r="U1604" s="64">
        <f t="shared" si="418"/>
        <v>0</v>
      </c>
      <c r="V1604" s="80">
        <f t="shared" si="419"/>
        <v>1</v>
      </c>
      <c r="W1604" s="80">
        <f t="shared" si="420"/>
        <v>0</v>
      </c>
      <c r="X1604" s="80">
        <f t="shared" si="421"/>
        <v>0</v>
      </c>
      <c r="Y1604" s="4">
        <f t="shared" si="391"/>
        <v>13.01</v>
      </c>
      <c r="Z1604" s="4">
        <f t="shared" si="392"/>
        <v>3.8354952830188678</v>
      </c>
      <c r="AA1604" s="64">
        <f t="shared" si="422"/>
        <v>7370.2830000000004</v>
      </c>
      <c r="AB1604" s="81">
        <f t="shared" si="423"/>
        <v>958.87381830000004</v>
      </c>
      <c r="AC1604">
        <f t="shared" si="424"/>
        <v>1.00000000256</v>
      </c>
      <c r="AD1604" s="49">
        <f t="shared" si="393"/>
        <v>3835.4952732000002</v>
      </c>
      <c r="AE1604" s="3">
        <f t="shared" si="394"/>
        <v>100000</v>
      </c>
      <c r="AF1604" s="3">
        <f t="shared" si="395"/>
        <v>100000</v>
      </c>
      <c r="AG1604" s="2">
        <f t="shared" si="396"/>
        <v>0</v>
      </c>
      <c r="AH1604" s="49">
        <f t="shared" si="397"/>
        <v>0</v>
      </c>
      <c r="AI1604" s="49">
        <f t="shared" si="398"/>
        <v>2179.5155183796978</v>
      </c>
      <c r="AJ1604" s="27" cm="1">
        <f t="array" ref="AJ1604">INDEX(Archetypes!Q$8:Q$16,$G1604)</f>
        <v>1022</v>
      </c>
      <c r="AK1604" s="27" cm="1">
        <f t="array" ref="AK1604">INDEX(Archetypes!R$8:R$16,$G1604)</f>
        <v>1039</v>
      </c>
      <c r="AL1604" s="27" cm="1">
        <f t="array" ref="AL1604">INDEX(Archetypes!S$8:S$16,$G1604)</f>
        <v>1139</v>
      </c>
      <c r="AM1604" s="5">
        <f t="shared" si="425"/>
        <v>1039</v>
      </c>
      <c r="AN1604" s="5">
        <f t="shared" si="399"/>
        <v>4156</v>
      </c>
      <c r="AO1604" s="49">
        <f t="shared" si="400"/>
        <v>21390.010791579698</v>
      </c>
      <c r="AP1604" s="61" cm="1">
        <f t="array" ref="AP1604">INDEX(Archetypes!$K$8:$N$16,$G1604,$I$2+1+2*$H$2)</f>
        <v>8176</v>
      </c>
      <c r="AQ1604" s="41" cm="1">
        <f t="array" ref="AQ1604">INDEX(Archetypes!$O$8:$P$16,$G1604,$AB$2)</f>
        <v>50</v>
      </c>
      <c r="AR1604" s="4">
        <f t="shared" si="401"/>
        <v>12.348800000000001</v>
      </c>
      <c r="AS1604" s="5">
        <f t="shared" si="402"/>
        <v>3087.2</v>
      </c>
      <c r="AT1604" s="8">
        <f t="shared" si="403"/>
        <v>2270</v>
      </c>
      <c r="AU1604">
        <f t="shared" si="404"/>
        <v>1.0000000000000002</v>
      </c>
      <c r="AV1604" s="49">
        <f t="shared" si="405"/>
        <v>12348.8</v>
      </c>
      <c r="AW1604" s="49">
        <f t="shared" si="406"/>
        <v>0</v>
      </c>
      <c r="AX1604" s="61">
        <f t="shared" si="407"/>
        <v>1588.3518030370274</v>
      </c>
      <c r="AY1604" s="27" cm="1">
        <f t="array" ref="AY1604">INDEX(Archetypes!T$8:T$16,$G1604)</f>
        <v>1012</v>
      </c>
      <c r="AZ1604" s="27" cm="1">
        <f t="array" ref="AZ1604">INDEX(Archetypes!U$8:U$16,$G1604)</f>
        <v>1497</v>
      </c>
      <c r="BA1604" s="27" cm="1">
        <f t="array" ref="BA1604">INDEX(Archetypes!V$8:V$16,$G1604)</f>
        <v>1668</v>
      </c>
      <c r="BB1604" s="5">
        <f t="shared" si="426"/>
        <v>1497</v>
      </c>
      <c r="BC1604" s="5">
        <f t="shared" si="408"/>
        <v>5988</v>
      </c>
      <c r="BD1604" s="60">
        <f t="shared" si="409"/>
        <v>28101.151803037028</v>
      </c>
      <c r="BE1604" s="28">
        <f t="shared" si="410"/>
        <v>6711.14101145733</v>
      </c>
      <c r="BF1604" s="75">
        <f t="shared" si="411"/>
        <v>6.0415683807600011</v>
      </c>
      <c r="BG1604" s="75">
        <f t="shared" si="412"/>
        <v>21.247199999999996</v>
      </c>
      <c r="BH1604" s="11">
        <f t="shared" si="428"/>
        <v>21168.786574048936</v>
      </c>
      <c r="BI1604" s="95">
        <f t="shared" si="429"/>
        <v>3</v>
      </c>
      <c r="BJ1604" t="b">
        <f t="shared" si="430"/>
        <v>0</v>
      </c>
      <c r="BK1604" s="43">
        <v>10448.353876577923</v>
      </c>
      <c r="BL1604" s="37">
        <f t="shared" si="413"/>
        <v>-3737.2128651205931</v>
      </c>
    </row>
    <row r="1605" spans="1:64" x14ac:dyDescent="0.35">
      <c r="A1605" s="3">
        <v>25000</v>
      </c>
      <c r="D1605" s="6">
        <v>75</v>
      </c>
      <c r="E1605" s="6"/>
      <c r="F1605" s="6">
        <f t="shared" si="386"/>
        <v>125</v>
      </c>
      <c r="G1605" s="7">
        <v>3</v>
      </c>
      <c r="H1605" s="79" cm="1">
        <f t="array" ref="H1605">INDEX(Archetypes!$F$8:$F$16,$G1605)</f>
        <v>163.1</v>
      </c>
      <c r="I1605" s="7">
        <f t="shared" si="387"/>
        <v>1</v>
      </c>
      <c r="J1605" s="27" cm="1">
        <f t="array" ref="J1605">INDEX(Archetypes!$G$8:$H$16,$G1605,($H$2+1))+$N$2</f>
        <v>11221</v>
      </c>
      <c r="K1605" s="41" cm="1">
        <f t="array" ref="K1605">INDEX(Archetypes!$J$8:$J$16,$G1605)</f>
        <v>3.6019999999999999</v>
      </c>
      <c r="L1605" s="24" cm="1">
        <f t="array" ref="L1605">INDEX(Archetypes!$I$8:$I$16,$G1605)</f>
        <v>45.416666666666664</v>
      </c>
      <c r="M1605" s="41">
        <f t="shared" si="414"/>
        <v>20.821999999999999</v>
      </c>
      <c r="N1605" s="84">
        <f t="shared" si="388"/>
        <v>0.45846605504587157</v>
      </c>
      <c r="O1605" s="41">
        <f t="shared" si="389"/>
        <v>20.821999999999999</v>
      </c>
      <c r="P1605" s="64">
        <f t="shared" si="427"/>
        <v>2.9745714285714286</v>
      </c>
      <c r="Q1605" s="80">
        <f t="shared" si="415"/>
        <v>2.9745714285714286</v>
      </c>
      <c r="R1605" s="80">
        <f t="shared" si="416"/>
        <v>0</v>
      </c>
      <c r="S1605" s="64">
        <f t="shared" si="417"/>
        <v>20.821999999999999</v>
      </c>
      <c r="T1605" s="64">
        <f t="shared" si="390"/>
        <v>0</v>
      </c>
      <c r="U1605" s="64">
        <f t="shared" si="418"/>
        <v>0</v>
      </c>
      <c r="V1605" s="80">
        <f t="shared" si="419"/>
        <v>1</v>
      </c>
      <c r="W1605" s="80">
        <f t="shared" si="420"/>
        <v>0</v>
      </c>
      <c r="X1605" s="80">
        <f t="shared" si="421"/>
        <v>0</v>
      </c>
      <c r="Y1605" s="4">
        <f t="shared" si="391"/>
        <v>13.01</v>
      </c>
      <c r="Z1605" s="4">
        <f t="shared" si="392"/>
        <v>3.6118822876179899</v>
      </c>
      <c r="AA1605" s="64">
        <f t="shared" si="422"/>
        <v>6940.5889999999999</v>
      </c>
      <c r="AB1605" s="81">
        <f t="shared" si="423"/>
        <v>902.97062890000007</v>
      </c>
      <c r="AC1605">
        <f t="shared" si="424"/>
        <v>0.99999993688000388</v>
      </c>
      <c r="AD1605" s="49">
        <f t="shared" si="393"/>
        <v>3611.8825156000003</v>
      </c>
      <c r="AE1605" s="3">
        <f t="shared" si="394"/>
        <v>100000</v>
      </c>
      <c r="AF1605" s="3">
        <f t="shared" si="395"/>
        <v>100000</v>
      </c>
      <c r="AG1605" s="2">
        <f t="shared" si="396"/>
        <v>0</v>
      </c>
      <c r="AH1605" s="49">
        <f t="shared" si="397"/>
        <v>0</v>
      </c>
      <c r="AI1605" s="49">
        <f t="shared" si="398"/>
        <v>2179.9040584489339</v>
      </c>
      <c r="AJ1605" s="27" cm="1">
        <f t="array" ref="AJ1605">INDEX(Archetypes!Q$8:Q$16,$G1605)</f>
        <v>1022</v>
      </c>
      <c r="AK1605" s="27" cm="1">
        <f t="array" ref="AK1605">INDEX(Archetypes!R$8:R$16,$G1605)</f>
        <v>1039</v>
      </c>
      <c r="AL1605" s="27" cm="1">
        <f t="array" ref="AL1605">INDEX(Archetypes!S$8:S$16,$G1605)</f>
        <v>1139</v>
      </c>
      <c r="AM1605" s="5">
        <f t="shared" si="425"/>
        <v>1039</v>
      </c>
      <c r="AN1605" s="5">
        <f t="shared" si="399"/>
        <v>4156</v>
      </c>
      <c r="AO1605" s="49">
        <f t="shared" si="400"/>
        <v>21168.786574048936</v>
      </c>
      <c r="AP1605" s="61" cm="1">
        <f t="array" ref="AP1605">INDEX(Archetypes!$K$8:$N$16,$G1605,$I$2+1+2*$H$2)</f>
        <v>8177</v>
      </c>
      <c r="AQ1605" s="41" cm="1">
        <f t="array" ref="AQ1605">INDEX(Archetypes!$O$8:$P$16,$G1605,$AB$2)</f>
        <v>50</v>
      </c>
      <c r="AR1605" s="4">
        <f t="shared" si="401"/>
        <v>12.348800000000001</v>
      </c>
      <c r="AS1605" s="5">
        <f t="shared" si="402"/>
        <v>3087.2</v>
      </c>
      <c r="AT1605" s="8">
        <f t="shared" si="403"/>
        <v>2270</v>
      </c>
      <c r="AU1605">
        <f t="shared" si="404"/>
        <v>1.0000000000000002</v>
      </c>
      <c r="AV1605" s="49">
        <f t="shared" si="405"/>
        <v>12348.8</v>
      </c>
      <c r="AW1605" s="49">
        <f t="shared" si="406"/>
        <v>0</v>
      </c>
      <c r="AX1605" s="61">
        <f t="shared" si="407"/>
        <v>1588.5460730716454</v>
      </c>
      <c r="AY1605" s="27" cm="1">
        <f t="array" ref="AY1605">INDEX(Archetypes!T$8:T$16,$G1605)</f>
        <v>1012</v>
      </c>
      <c r="AZ1605" s="27" cm="1">
        <f t="array" ref="AZ1605">INDEX(Archetypes!U$8:U$16,$G1605)</f>
        <v>1497</v>
      </c>
      <c r="BA1605" s="27" cm="1">
        <f t="array" ref="BA1605">INDEX(Archetypes!V$8:V$16,$G1605)</f>
        <v>1668</v>
      </c>
      <c r="BB1605" s="5">
        <f t="shared" si="426"/>
        <v>1497</v>
      </c>
      <c r="BC1605" s="5">
        <f t="shared" si="408"/>
        <v>5988</v>
      </c>
      <c r="BD1605" s="60">
        <f t="shared" si="409"/>
        <v>28102.346073071643</v>
      </c>
      <c r="BE1605" s="28">
        <f t="shared" si="410"/>
        <v>6933.5594990227073</v>
      </c>
      <c r="BF1605" s="75">
        <f t="shared" si="411"/>
        <v>5.6893396150799997</v>
      </c>
      <c r="BG1605" s="75">
        <f t="shared" si="412"/>
        <v>21.247199999999996</v>
      </c>
      <c r="BH1605" s="11">
        <f t="shared" si="428"/>
        <v>21168.786574048936</v>
      </c>
      <c r="BI1605" s="95">
        <f t="shared" si="429"/>
        <v>3</v>
      </c>
      <c r="BJ1605" t="b">
        <f t="shared" si="430"/>
        <v>1</v>
      </c>
      <c r="BK1605" s="43">
        <v>10894.213575592163</v>
      </c>
      <c r="BL1605" s="37">
        <f t="shared" si="413"/>
        <v>-3960.6540765694554</v>
      </c>
    </row>
    <row r="1606" spans="1:64" x14ac:dyDescent="0.35">
      <c r="A1606" s="3">
        <v>25000</v>
      </c>
      <c r="D1606" s="6">
        <v>75</v>
      </c>
      <c r="E1606" s="6"/>
      <c r="F1606" s="6">
        <f t="shared" si="386"/>
        <v>125</v>
      </c>
      <c r="G1606" s="7">
        <v>4</v>
      </c>
      <c r="H1606" s="79" cm="1">
        <f t="array" ref="H1606">INDEX(Archetypes!$F$8:$F$16,$G1606)</f>
        <v>188.9</v>
      </c>
      <c r="I1606" s="7">
        <f t="shared" si="387"/>
        <v>1</v>
      </c>
      <c r="J1606" s="27" cm="1">
        <f t="array" ref="J1606">INDEX(Archetypes!$G$8:$H$16,$G1606,($H$2+1))+$N$2</f>
        <v>14619</v>
      </c>
      <c r="K1606" s="41" cm="1">
        <f t="array" ref="K1606">INDEX(Archetypes!$J$8:$J$16,$G1606)</f>
        <v>3.3879999999999999</v>
      </c>
      <c r="L1606" s="24" cm="1">
        <f t="array" ref="L1606">INDEX(Archetypes!$I$8:$I$16,$G1606)</f>
        <v>57.854166666666664</v>
      </c>
      <c r="M1606" s="41">
        <f t="shared" si="414"/>
        <v>22.137</v>
      </c>
      <c r="N1606" s="84">
        <f t="shared" si="388"/>
        <v>0.38263449765934465</v>
      </c>
      <c r="O1606" s="41">
        <f t="shared" si="389"/>
        <v>22.137</v>
      </c>
      <c r="P1606" s="64">
        <f t="shared" si="427"/>
        <v>3.1624285714285714</v>
      </c>
      <c r="Q1606" s="80">
        <f t="shared" si="415"/>
        <v>3.1624285714285714</v>
      </c>
      <c r="R1606" s="80">
        <f t="shared" si="416"/>
        <v>0</v>
      </c>
      <c r="S1606" s="64">
        <f t="shared" si="417"/>
        <v>22.137</v>
      </c>
      <c r="T1606" s="64">
        <f t="shared" si="390"/>
        <v>0</v>
      </c>
      <c r="U1606" s="64">
        <f t="shared" si="418"/>
        <v>0</v>
      </c>
      <c r="V1606" s="80">
        <f t="shared" si="419"/>
        <v>1</v>
      </c>
      <c r="W1606" s="80">
        <f t="shared" si="420"/>
        <v>0</v>
      </c>
      <c r="X1606" s="80">
        <f t="shared" si="421"/>
        <v>0</v>
      </c>
      <c r="Y1606" s="4">
        <f t="shared" si="391"/>
        <v>13.01</v>
      </c>
      <c r="Z1606" s="4">
        <f t="shared" si="392"/>
        <v>3.8400236127508856</v>
      </c>
      <c r="AA1606" s="64">
        <f t="shared" si="422"/>
        <v>7378.9849999999997</v>
      </c>
      <c r="AB1606" s="81">
        <f t="shared" si="423"/>
        <v>960.00594849999993</v>
      </c>
      <c r="AC1606">
        <f t="shared" si="424"/>
        <v>0.99999995280000231</v>
      </c>
      <c r="AD1606" s="49">
        <f t="shared" si="393"/>
        <v>3840.0237939999997</v>
      </c>
      <c r="AE1606" s="3">
        <f t="shared" si="394"/>
        <v>100000</v>
      </c>
      <c r="AF1606" s="3">
        <f t="shared" si="395"/>
        <v>100000</v>
      </c>
      <c r="AG1606" s="2">
        <f t="shared" si="396"/>
        <v>0</v>
      </c>
      <c r="AH1606" s="49">
        <f t="shared" si="397"/>
        <v>0</v>
      </c>
      <c r="AI1606" s="49">
        <f t="shared" si="398"/>
        <v>2840.0336360810056</v>
      </c>
      <c r="AJ1606" s="27" cm="1">
        <f t="array" ref="AJ1606">INDEX(Archetypes!Q$8:Q$16,$G1606)</f>
        <v>1022</v>
      </c>
      <c r="AK1606" s="27" cm="1">
        <f t="array" ref="AK1606">INDEX(Archetypes!R$8:R$16,$G1606)</f>
        <v>1039</v>
      </c>
      <c r="AL1606" s="27" cm="1">
        <f t="array" ref="AL1606">INDEX(Archetypes!S$8:S$16,$G1606)</f>
        <v>1139</v>
      </c>
      <c r="AM1606" s="5">
        <f t="shared" si="425"/>
        <v>1039</v>
      </c>
      <c r="AN1606" s="5">
        <f t="shared" si="399"/>
        <v>4156</v>
      </c>
      <c r="AO1606" s="49">
        <f t="shared" si="400"/>
        <v>25455.057430081008</v>
      </c>
      <c r="AP1606" s="61" cm="1">
        <f t="array" ref="AP1606">INDEX(Archetypes!$K$8:$N$16,$G1606,$I$2+1+2*$H$2)</f>
        <v>10895</v>
      </c>
      <c r="AQ1606" s="41" cm="1">
        <f t="array" ref="AQ1606">INDEX(Archetypes!$O$8:$P$16,$G1606,$AB$2)</f>
        <v>50</v>
      </c>
      <c r="AR1606" s="4">
        <f t="shared" si="401"/>
        <v>12.348800000000001</v>
      </c>
      <c r="AS1606" s="5">
        <f t="shared" si="402"/>
        <v>3087.2</v>
      </c>
      <c r="AT1606" s="8">
        <f t="shared" si="403"/>
        <v>2270</v>
      </c>
      <c r="AU1606">
        <f t="shared" si="404"/>
        <v>1.0000000000000002</v>
      </c>
      <c r="AV1606" s="49">
        <f t="shared" si="405"/>
        <v>12348.8</v>
      </c>
      <c r="AW1606" s="49">
        <f t="shared" si="406"/>
        <v>0</v>
      </c>
      <c r="AX1606" s="61">
        <f t="shared" si="407"/>
        <v>2116.5720271634555</v>
      </c>
      <c r="AY1606" s="27" cm="1">
        <f t="array" ref="AY1606">INDEX(Archetypes!T$8:T$16,$G1606)</f>
        <v>1012</v>
      </c>
      <c r="AZ1606" s="27" cm="1">
        <f t="array" ref="AZ1606">INDEX(Archetypes!U$8:U$16,$G1606)</f>
        <v>1497</v>
      </c>
      <c r="BA1606" s="27" cm="1">
        <f t="array" ref="BA1606">INDEX(Archetypes!V$8:V$16,$G1606)</f>
        <v>1668</v>
      </c>
      <c r="BB1606" s="5">
        <f t="shared" si="426"/>
        <v>1497</v>
      </c>
      <c r="BC1606" s="5">
        <f t="shared" si="408"/>
        <v>5988</v>
      </c>
      <c r="BD1606" s="60">
        <f t="shared" si="409"/>
        <v>31348.372027163456</v>
      </c>
      <c r="BE1606" s="28">
        <f t="shared" si="410"/>
        <v>5893.314597082448</v>
      </c>
      <c r="BF1606" s="75">
        <f t="shared" si="411"/>
        <v>6.0487015841999998</v>
      </c>
      <c r="BG1606" s="75">
        <f t="shared" si="412"/>
        <v>21.247199999999996</v>
      </c>
      <c r="BH1606" s="11">
        <f t="shared" si="428"/>
        <v>21168.786574048936</v>
      </c>
      <c r="BI1606" s="95">
        <f t="shared" si="429"/>
        <v>3</v>
      </c>
      <c r="BJ1606" t="b">
        <f t="shared" si="430"/>
        <v>0</v>
      </c>
      <c r="BK1606" s="43">
        <v>7486.4022413625498</v>
      </c>
      <c r="BL1606" s="37">
        <f t="shared" si="413"/>
        <v>-1593.0876442801018</v>
      </c>
    </row>
    <row r="1607" spans="1:64" x14ac:dyDescent="0.35">
      <c r="A1607" s="3">
        <v>25000</v>
      </c>
      <c r="D1607" s="6">
        <v>75</v>
      </c>
      <c r="E1607" s="6"/>
      <c r="F1607" s="6">
        <f t="shared" si="386"/>
        <v>125</v>
      </c>
      <c r="G1607" s="7">
        <v>5</v>
      </c>
      <c r="H1607" s="79" cm="1">
        <f t="array" ref="H1607">INDEX(Archetypes!$F$8:$F$16,$G1607)</f>
        <v>213.7</v>
      </c>
      <c r="I1607" s="7">
        <f t="shared" si="387"/>
        <v>1</v>
      </c>
      <c r="J1607" s="27" cm="1">
        <f t="array" ref="J1607">INDEX(Archetypes!$G$8:$H$16,$G1607,($H$2+1))+$N$2</f>
        <v>16092</v>
      </c>
      <c r="K1607" s="41" cm="1">
        <f t="array" ref="K1607">INDEX(Archetypes!$J$8:$J$16,$G1607)</f>
        <v>3.3130000000000002</v>
      </c>
      <c r="L1607" s="24" cm="1">
        <f t="array" ref="L1607">INDEX(Archetypes!$I$8:$I$16,$G1607)</f>
        <v>65.243478260869566</v>
      </c>
      <c r="M1607" s="41">
        <f t="shared" si="414"/>
        <v>22.638000000000002</v>
      </c>
      <c r="N1607" s="84">
        <f t="shared" si="388"/>
        <v>0.34697720911635349</v>
      </c>
      <c r="O1607" s="41">
        <f t="shared" si="389"/>
        <v>22.638000000000002</v>
      </c>
      <c r="P1607" s="64">
        <f t="shared" si="427"/>
        <v>3.2340000000000004</v>
      </c>
      <c r="Q1607" s="80">
        <f t="shared" si="415"/>
        <v>3.2340000000000004</v>
      </c>
      <c r="R1607" s="80">
        <f t="shared" si="416"/>
        <v>0</v>
      </c>
      <c r="S1607" s="64">
        <f t="shared" si="417"/>
        <v>22.638000000000002</v>
      </c>
      <c r="T1607" s="64">
        <f t="shared" si="390"/>
        <v>0</v>
      </c>
      <c r="U1607" s="64">
        <f t="shared" si="418"/>
        <v>0</v>
      </c>
      <c r="V1607" s="80">
        <f t="shared" si="419"/>
        <v>1</v>
      </c>
      <c r="W1607" s="80">
        <f t="shared" si="420"/>
        <v>0</v>
      </c>
      <c r="X1607" s="80">
        <f t="shared" si="421"/>
        <v>0</v>
      </c>
      <c r="Y1607" s="4">
        <f t="shared" si="391"/>
        <v>13.01</v>
      </c>
      <c r="Z1607" s="4">
        <f t="shared" si="392"/>
        <v>3.9269544219740413</v>
      </c>
      <c r="AA1607" s="64">
        <f t="shared" si="422"/>
        <v>7546.0309999999999</v>
      </c>
      <c r="AB1607" s="81">
        <f t="shared" si="423"/>
        <v>981.73863310000002</v>
      </c>
      <c r="AC1607">
        <f t="shared" si="424"/>
        <v>0.99999997188000056</v>
      </c>
      <c r="AD1607" s="49">
        <f t="shared" si="393"/>
        <v>3926.9545324000001</v>
      </c>
      <c r="AE1607" s="3">
        <f t="shared" si="394"/>
        <v>100000</v>
      </c>
      <c r="AF1607" s="3">
        <f t="shared" si="395"/>
        <v>100000</v>
      </c>
      <c r="AG1607" s="2">
        <f t="shared" si="396"/>
        <v>0</v>
      </c>
      <c r="AH1607" s="49">
        <f t="shared" si="397"/>
        <v>0</v>
      </c>
      <c r="AI1607" s="49">
        <f t="shared" si="398"/>
        <v>3126.1933970733662</v>
      </c>
      <c r="AJ1607" s="27" cm="1">
        <f t="array" ref="AJ1607">INDEX(Archetypes!Q$8:Q$16,$G1607)</f>
        <v>1022</v>
      </c>
      <c r="AK1607" s="27" cm="1">
        <f t="array" ref="AK1607">INDEX(Archetypes!R$8:R$16,$G1607)</f>
        <v>1039</v>
      </c>
      <c r="AL1607" s="27" cm="1">
        <f t="array" ref="AL1607">INDEX(Archetypes!S$8:S$16,$G1607)</f>
        <v>1139</v>
      </c>
      <c r="AM1607" s="5">
        <f t="shared" si="425"/>
        <v>1039</v>
      </c>
      <c r="AN1607" s="5">
        <f t="shared" si="399"/>
        <v>4156</v>
      </c>
      <c r="AO1607" s="49">
        <f t="shared" si="400"/>
        <v>27301.147929473365</v>
      </c>
      <c r="AP1607" s="61" cm="1">
        <f t="array" ref="AP1607">INDEX(Archetypes!$K$8:$N$16,$G1607,$I$2+1+2*$H$2)</f>
        <v>12073</v>
      </c>
      <c r="AQ1607" s="41" cm="1">
        <f t="array" ref="AQ1607">INDEX(Archetypes!$O$8:$P$16,$G1607,$AB$2)</f>
        <v>50</v>
      </c>
      <c r="AR1607" s="4">
        <f t="shared" si="401"/>
        <v>12.348800000000001</v>
      </c>
      <c r="AS1607" s="5">
        <f t="shared" si="402"/>
        <v>3087.2</v>
      </c>
      <c r="AT1607" s="8">
        <f t="shared" si="403"/>
        <v>2270</v>
      </c>
      <c r="AU1607">
        <f t="shared" si="404"/>
        <v>1.0000000000000002</v>
      </c>
      <c r="AV1607" s="49">
        <f t="shared" si="405"/>
        <v>12348.8</v>
      </c>
      <c r="AW1607" s="49">
        <f t="shared" si="406"/>
        <v>0</v>
      </c>
      <c r="AX1607" s="61">
        <f t="shared" si="407"/>
        <v>2345.4221279434969</v>
      </c>
      <c r="AY1607" s="27" cm="1">
        <f t="array" ref="AY1607">INDEX(Archetypes!T$8:T$16,$G1607)</f>
        <v>1012</v>
      </c>
      <c r="AZ1607" s="27" cm="1">
        <f t="array" ref="AZ1607">INDEX(Archetypes!U$8:U$16,$G1607)</f>
        <v>1497</v>
      </c>
      <c r="BA1607" s="27" cm="1">
        <f t="array" ref="BA1607">INDEX(Archetypes!V$8:V$16,$G1607)</f>
        <v>1668</v>
      </c>
      <c r="BB1607" s="5">
        <f t="shared" si="426"/>
        <v>1497</v>
      </c>
      <c r="BC1607" s="5">
        <f t="shared" si="408"/>
        <v>5988</v>
      </c>
      <c r="BD1607" s="60">
        <f t="shared" si="409"/>
        <v>32755.222127943496</v>
      </c>
      <c r="BE1607" s="28">
        <f t="shared" si="410"/>
        <v>5454.0741984701308</v>
      </c>
      <c r="BF1607" s="75">
        <f t="shared" si="411"/>
        <v>6.1856325313199996</v>
      </c>
      <c r="BG1607" s="75">
        <f t="shared" si="412"/>
        <v>21.247199999999996</v>
      </c>
      <c r="BH1607" s="11">
        <f t="shared" si="428"/>
        <v>21168.786574048936</v>
      </c>
      <c r="BI1607" s="95">
        <f t="shared" si="429"/>
        <v>3</v>
      </c>
      <c r="BJ1607" t="b">
        <f t="shared" si="430"/>
        <v>0</v>
      </c>
      <c r="BK1607" s="43">
        <v>6034.1368146902096</v>
      </c>
      <c r="BL1607" s="37">
        <f t="shared" si="413"/>
        <v>-580.06261622007878</v>
      </c>
    </row>
    <row r="1608" spans="1:64" x14ac:dyDescent="0.35">
      <c r="A1608" s="3">
        <v>25000</v>
      </c>
      <c r="D1608" s="6">
        <v>75</v>
      </c>
      <c r="E1608" s="6"/>
      <c r="F1608" s="6">
        <f t="shared" si="386"/>
        <v>125</v>
      </c>
      <c r="G1608" s="7">
        <v>6</v>
      </c>
      <c r="H1608" s="79" cm="1">
        <f t="array" ref="H1608">INDEX(Archetypes!$F$8:$F$16,$G1608)</f>
        <v>239.1</v>
      </c>
      <c r="I1608" s="7">
        <f t="shared" si="387"/>
        <v>1</v>
      </c>
      <c r="J1608" s="27" cm="1">
        <f t="array" ref="J1608">INDEX(Archetypes!$G$8:$H$16,$G1608,($H$2+1))+$N$2</f>
        <v>18581</v>
      </c>
      <c r="K1608" s="41" cm="1">
        <f t="array" ref="K1608">INDEX(Archetypes!$J$8:$J$16,$G1608)</f>
        <v>3.327</v>
      </c>
      <c r="L1608" s="24" cm="1">
        <f t="array" ref="L1608">INDEX(Archetypes!$I$8:$I$16,$G1608)</f>
        <v>72.380645161290317</v>
      </c>
      <c r="M1608" s="41">
        <f t="shared" si="414"/>
        <v>22.542999999999999</v>
      </c>
      <c r="N1608" s="84">
        <f t="shared" si="388"/>
        <v>0.31145066405205457</v>
      </c>
      <c r="O1608" s="41">
        <f t="shared" si="389"/>
        <v>22.542999999999999</v>
      </c>
      <c r="P1608" s="64">
        <f t="shared" si="427"/>
        <v>3.2204285714285712</v>
      </c>
      <c r="Q1608" s="80">
        <f t="shared" si="415"/>
        <v>3.2204285714285712</v>
      </c>
      <c r="R1608" s="80">
        <f t="shared" si="416"/>
        <v>0</v>
      </c>
      <c r="S1608" s="64">
        <f t="shared" si="417"/>
        <v>22.542999999999999</v>
      </c>
      <c r="T1608" s="64">
        <f t="shared" si="390"/>
        <v>0</v>
      </c>
      <c r="U1608" s="64">
        <f t="shared" si="418"/>
        <v>0</v>
      </c>
      <c r="V1608" s="80">
        <f t="shared" si="419"/>
        <v>1</v>
      </c>
      <c r="W1608" s="80">
        <f t="shared" si="420"/>
        <v>0</v>
      </c>
      <c r="X1608" s="80">
        <f t="shared" si="421"/>
        <v>0</v>
      </c>
      <c r="Y1608" s="4">
        <f t="shared" si="391"/>
        <v>13.01</v>
      </c>
      <c r="Z1608" s="4">
        <f t="shared" si="392"/>
        <v>3.910429816651638</v>
      </c>
      <c r="AA1608" s="64">
        <f t="shared" si="422"/>
        <v>7514.277</v>
      </c>
      <c r="AB1608" s="81">
        <f t="shared" si="423"/>
        <v>977.60743769999999</v>
      </c>
      <c r="AC1608">
        <f t="shared" si="424"/>
        <v>1.0000000168400003</v>
      </c>
      <c r="AD1608" s="49">
        <f t="shared" si="393"/>
        <v>3910.4297508</v>
      </c>
      <c r="AE1608" s="3">
        <f t="shared" si="394"/>
        <v>100000</v>
      </c>
      <c r="AF1608" s="3">
        <f t="shared" si="395"/>
        <v>100000</v>
      </c>
      <c r="AG1608" s="2">
        <f t="shared" si="396"/>
        <v>0</v>
      </c>
      <c r="AH1608" s="49">
        <f t="shared" si="397"/>
        <v>0</v>
      </c>
      <c r="AI1608" s="49">
        <f t="shared" si="398"/>
        <v>3609.7315132376475</v>
      </c>
      <c r="AJ1608" s="27" cm="1">
        <f t="array" ref="AJ1608">INDEX(Archetypes!Q$8:Q$16,$G1608)</f>
        <v>1022</v>
      </c>
      <c r="AK1608" s="27" cm="1">
        <f t="array" ref="AK1608">INDEX(Archetypes!R$8:R$16,$G1608)</f>
        <v>1039</v>
      </c>
      <c r="AL1608" s="27" cm="1">
        <f t="array" ref="AL1608">INDEX(Archetypes!S$8:S$16,$G1608)</f>
        <v>1139</v>
      </c>
      <c r="AM1608" s="5">
        <f t="shared" si="425"/>
        <v>1039</v>
      </c>
      <c r="AN1608" s="5">
        <f t="shared" si="399"/>
        <v>4156</v>
      </c>
      <c r="AO1608" s="49">
        <f t="shared" si="400"/>
        <v>30257.161264037648</v>
      </c>
      <c r="AP1608" s="61" cm="1">
        <f t="array" ref="AP1608">INDEX(Archetypes!$K$8:$N$16,$G1608,$I$2+1+2*$H$2)</f>
        <v>14065</v>
      </c>
      <c r="AQ1608" s="41" cm="1">
        <f t="array" ref="AQ1608">INDEX(Archetypes!$O$8:$P$16,$G1608,$AB$2)</f>
        <v>50</v>
      </c>
      <c r="AR1608" s="4">
        <f t="shared" si="401"/>
        <v>12.348800000000001</v>
      </c>
      <c r="AS1608" s="5">
        <f t="shared" si="402"/>
        <v>3087.2</v>
      </c>
      <c r="AT1608" s="8">
        <f t="shared" si="403"/>
        <v>2270</v>
      </c>
      <c r="AU1608">
        <f t="shared" si="404"/>
        <v>1.0000000000000002</v>
      </c>
      <c r="AV1608" s="49">
        <f t="shared" si="405"/>
        <v>12348.8</v>
      </c>
      <c r="AW1608" s="49">
        <f t="shared" si="406"/>
        <v>0</v>
      </c>
      <c r="AX1608" s="61">
        <f t="shared" si="407"/>
        <v>2732.408036902616</v>
      </c>
      <c r="AY1608" s="27" cm="1">
        <f t="array" ref="AY1608">INDEX(Archetypes!T$8:T$16,$G1608)</f>
        <v>1012</v>
      </c>
      <c r="AZ1608" s="27" cm="1">
        <f t="array" ref="AZ1608">INDEX(Archetypes!U$8:U$16,$G1608)</f>
        <v>1497</v>
      </c>
      <c r="BA1608" s="27" cm="1">
        <f t="array" ref="BA1608">INDEX(Archetypes!V$8:V$16,$G1608)</f>
        <v>1668</v>
      </c>
      <c r="BB1608" s="5">
        <f t="shared" si="426"/>
        <v>1497</v>
      </c>
      <c r="BC1608" s="5">
        <f t="shared" si="408"/>
        <v>5988</v>
      </c>
      <c r="BD1608" s="60">
        <f t="shared" si="409"/>
        <v>35134.208036902615</v>
      </c>
      <c r="BE1608" s="28">
        <f t="shared" si="410"/>
        <v>4877.0467728649674</v>
      </c>
      <c r="BF1608" s="75">
        <f t="shared" si="411"/>
        <v>6.15960314244</v>
      </c>
      <c r="BG1608" s="75">
        <f t="shared" si="412"/>
        <v>21.247199999999996</v>
      </c>
      <c r="BH1608" s="11">
        <f t="shared" si="428"/>
        <v>21168.786574048936</v>
      </c>
      <c r="BI1608" s="95">
        <f t="shared" si="429"/>
        <v>3</v>
      </c>
      <c r="BJ1608" t="b">
        <f t="shared" si="430"/>
        <v>0</v>
      </c>
      <c r="BK1608" s="43">
        <v>3905.0993558304763</v>
      </c>
      <c r="BL1608" s="37">
        <f t="shared" si="413"/>
        <v>971.94741703449108</v>
      </c>
    </row>
    <row r="1609" spans="1:64" x14ac:dyDescent="0.35">
      <c r="A1609" s="3">
        <v>25000</v>
      </c>
      <c r="D1609" s="6">
        <v>75</v>
      </c>
      <c r="E1609" s="6"/>
      <c r="F1609" s="6">
        <f t="shared" si="386"/>
        <v>125</v>
      </c>
      <c r="G1609" s="7">
        <v>7</v>
      </c>
      <c r="H1609" s="79" cm="1">
        <f t="array" ref="H1609">INDEX(Archetypes!$F$8:$F$16,$G1609)</f>
        <v>262.60000000000002</v>
      </c>
      <c r="I1609" s="7">
        <f t="shared" si="387"/>
        <v>1</v>
      </c>
      <c r="J1609" s="27" cm="1">
        <f t="array" ref="J1609">INDEX(Archetypes!$G$8:$H$16,$G1609,($H$2+1))+$N$2</f>
        <v>22881</v>
      </c>
      <c r="K1609" s="41" cm="1">
        <f t="array" ref="K1609">INDEX(Archetypes!$J$8:$J$16,$G1609)</f>
        <v>3.2349999999999999</v>
      </c>
      <c r="L1609" s="24" cm="1">
        <f t="array" ref="L1609">INDEX(Archetypes!$I$8:$I$16,$G1609)</f>
        <v>81.644444444444446</v>
      </c>
      <c r="M1609" s="41">
        <f t="shared" si="414"/>
        <v>23.184000000000001</v>
      </c>
      <c r="N1609" s="84">
        <f t="shared" si="388"/>
        <v>0.28396298312465978</v>
      </c>
      <c r="O1609" s="41">
        <f t="shared" si="389"/>
        <v>23.184000000000001</v>
      </c>
      <c r="P1609" s="64">
        <f t="shared" si="427"/>
        <v>3.3120000000000003</v>
      </c>
      <c r="Q1609" s="80">
        <f t="shared" si="415"/>
        <v>3.3120000000000003</v>
      </c>
      <c r="R1609" s="80">
        <f t="shared" si="416"/>
        <v>0</v>
      </c>
      <c r="S1609" s="64">
        <f t="shared" si="417"/>
        <v>23.184000000000001</v>
      </c>
      <c r="T1609" s="64">
        <f t="shared" si="390"/>
        <v>0</v>
      </c>
      <c r="U1609" s="64">
        <f t="shared" si="418"/>
        <v>0</v>
      </c>
      <c r="V1609" s="80">
        <f t="shared" si="419"/>
        <v>1</v>
      </c>
      <c r="W1609" s="80">
        <f t="shared" si="420"/>
        <v>0</v>
      </c>
      <c r="X1609" s="80">
        <f t="shared" si="421"/>
        <v>0</v>
      </c>
      <c r="Y1609" s="4">
        <f t="shared" si="391"/>
        <v>13.01</v>
      </c>
      <c r="Z1609" s="4">
        <f t="shared" si="392"/>
        <v>4.0216383307573418</v>
      </c>
      <c r="AA1609" s="64">
        <f t="shared" si="422"/>
        <v>7727.9750000000004</v>
      </c>
      <c r="AB1609" s="81">
        <f t="shared" si="423"/>
        <v>1005.4095475</v>
      </c>
      <c r="AC1609">
        <f t="shared" si="424"/>
        <v>1.0000000350000013</v>
      </c>
      <c r="AD1609" s="49">
        <f t="shared" si="393"/>
        <v>4021.6381900000001</v>
      </c>
      <c r="AE1609" s="3">
        <f t="shared" si="394"/>
        <v>100000</v>
      </c>
      <c r="AF1609" s="3">
        <f t="shared" si="395"/>
        <v>100000</v>
      </c>
      <c r="AG1609" s="2">
        <f t="shared" si="396"/>
        <v>0</v>
      </c>
      <c r="AH1609" s="49">
        <f t="shared" si="397"/>
        <v>0</v>
      </c>
      <c r="AI1609" s="49">
        <f t="shared" si="398"/>
        <v>4445.0926620951841</v>
      </c>
      <c r="AJ1609" s="27" cm="1">
        <f t="array" ref="AJ1609">INDEX(Archetypes!Q$8:Q$16,$G1609)</f>
        <v>1022</v>
      </c>
      <c r="AK1609" s="27" cm="1">
        <f t="array" ref="AK1609">INDEX(Archetypes!R$8:R$16,$G1609)</f>
        <v>1039</v>
      </c>
      <c r="AL1609" s="27" cm="1">
        <f t="array" ref="AL1609">INDEX(Archetypes!S$8:S$16,$G1609)</f>
        <v>1139</v>
      </c>
      <c r="AM1609" s="5">
        <f t="shared" si="425"/>
        <v>1039</v>
      </c>
      <c r="AN1609" s="5">
        <f t="shared" si="399"/>
        <v>4156</v>
      </c>
      <c r="AO1609" s="49">
        <f t="shared" si="400"/>
        <v>35503.730852095185</v>
      </c>
      <c r="AP1609" s="61" cm="1">
        <f t="array" ref="AP1609">INDEX(Archetypes!$K$8:$N$16,$G1609,$I$2+1+2*$H$2)</f>
        <v>17505</v>
      </c>
      <c r="AQ1609" s="41" cm="1">
        <f t="array" ref="AQ1609">INDEX(Archetypes!$O$8:$P$16,$G1609,$AB$2)</f>
        <v>50</v>
      </c>
      <c r="AR1609" s="4">
        <f t="shared" si="401"/>
        <v>12.348800000000001</v>
      </c>
      <c r="AS1609" s="5">
        <f t="shared" si="402"/>
        <v>3087.2</v>
      </c>
      <c r="AT1609" s="8">
        <f t="shared" si="403"/>
        <v>2270</v>
      </c>
      <c r="AU1609">
        <f t="shared" si="404"/>
        <v>1.0000000000000002</v>
      </c>
      <c r="AV1609" s="49">
        <f t="shared" si="405"/>
        <v>12348.8</v>
      </c>
      <c r="AW1609" s="49">
        <f t="shared" si="406"/>
        <v>0</v>
      </c>
      <c r="AX1609" s="61">
        <f t="shared" si="407"/>
        <v>3400.6969559886452</v>
      </c>
      <c r="AY1609" s="27" cm="1">
        <f t="array" ref="AY1609">INDEX(Archetypes!T$8:T$16,$G1609)</f>
        <v>1012</v>
      </c>
      <c r="AZ1609" s="27" cm="1">
        <f t="array" ref="AZ1609">INDEX(Archetypes!U$8:U$16,$G1609)</f>
        <v>1497</v>
      </c>
      <c r="BA1609" s="27" cm="1">
        <f t="array" ref="BA1609">INDEX(Archetypes!V$8:V$16,$G1609)</f>
        <v>1668</v>
      </c>
      <c r="BB1609" s="5">
        <f t="shared" si="426"/>
        <v>1497</v>
      </c>
      <c r="BC1609" s="5">
        <f t="shared" si="408"/>
        <v>5988</v>
      </c>
      <c r="BD1609" s="60">
        <f t="shared" si="409"/>
        <v>39242.496955988645</v>
      </c>
      <c r="BE1609" s="28">
        <f t="shared" si="410"/>
        <v>3738.7661038934602</v>
      </c>
      <c r="BF1609" s="75">
        <f t="shared" si="411"/>
        <v>6.3347756669999997</v>
      </c>
      <c r="BG1609" s="75">
        <f t="shared" si="412"/>
        <v>21.247199999999996</v>
      </c>
      <c r="BH1609" s="11">
        <f t="shared" si="428"/>
        <v>21168.786574048936</v>
      </c>
      <c r="BI1609" s="95">
        <f t="shared" si="429"/>
        <v>3</v>
      </c>
      <c r="BJ1609" t="b">
        <f t="shared" si="430"/>
        <v>0</v>
      </c>
      <c r="BK1609" s="43">
        <v>-52.824790625978494</v>
      </c>
      <c r="BL1609" s="37">
        <f t="shared" si="413"/>
        <v>3791.5908945194387</v>
      </c>
    </row>
    <row r="1610" spans="1:64" x14ac:dyDescent="0.35">
      <c r="A1610" s="3">
        <v>25000</v>
      </c>
      <c r="D1610" s="6">
        <v>75</v>
      </c>
      <c r="E1610" s="6"/>
      <c r="F1610" s="6">
        <f t="shared" si="386"/>
        <v>125</v>
      </c>
      <c r="G1610" s="7">
        <v>8</v>
      </c>
      <c r="H1610" s="79" cm="1">
        <f t="array" ref="H1610">INDEX(Archetypes!$F$8:$F$16,$G1610)</f>
        <v>285.8</v>
      </c>
      <c r="I1610" s="7">
        <f t="shared" si="387"/>
        <v>1</v>
      </c>
      <c r="J1610" s="27" cm="1">
        <f t="array" ref="J1610">INDEX(Archetypes!$G$8:$H$16,$G1610,($H$2+1))+$N$2</f>
        <v>26124</v>
      </c>
      <c r="K1610" s="41" cm="1">
        <f t="array" ref="K1610">INDEX(Archetypes!$J$8:$J$16,$G1610)</f>
        <v>3.2210000000000001</v>
      </c>
      <c r="L1610" s="24" cm="1">
        <f t="array" ref="L1610">INDEX(Archetypes!$I$8:$I$16,$G1610)</f>
        <v>90.076000000000008</v>
      </c>
      <c r="M1610" s="41">
        <f t="shared" si="414"/>
        <v>23.285</v>
      </c>
      <c r="N1610" s="84">
        <f t="shared" si="388"/>
        <v>0.25850393001465427</v>
      </c>
      <c r="O1610" s="41">
        <f t="shared" si="389"/>
        <v>23.285</v>
      </c>
      <c r="P1610" s="64">
        <f t="shared" si="427"/>
        <v>3.3264285714285715</v>
      </c>
      <c r="Q1610" s="80">
        <f t="shared" si="415"/>
        <v>3.3264285714285715</v>
      </c>
      <c r="R1610" s="80">
        <f t="shared" si="416"/>
        <v>0</v>
      </c>
      <c r="S1610" s="64">
        <f t="shared" si="417"/>
        <v>23.285</v>
      </c>
      <c r="T1610" s="64">
        <f t="shared" si="390"/>
        <v>0</v>
      </c>
      <c r="U1610" s="64">
        <f t="shared" si="418"/>
        <v>0</v>
      </c>
      <c r="V1610" s="80">
        <f t="shared" si="419"/>
        <v>1</v>
      </c>
      <c r="W1610" s="80">
        <f t="shared" si="420"/>
        <v>0</v>
      </c>
      <c r="X1610" s="80">
        <f t="shared" si="421"/>
        <v>0</v>
      </c>
      <c r="Y1610" s="4">
        <f t="shared" si="391"/>
        <v>13.01</v>
      </c>
      <c r="Z1610" s="4">
        <f t="shared" si="392"/>
        <v>4.0391182862465067</v>
      </c>
      <c r="AA1610" s="64">
        <f t="shared" si="422"/>
        <v>7761.5649999999996</v>
      </c>
      <c r="AB1610" s="81">
        <f t="shared" si="423"/>
        <v>1009.7796064999999</v>
      </c>
      <c r="AC1610">
        <f t="shared" si="424"/>
        <v>0.99999996540000113</v>
      </c>
      <c r="AD1610" s="49">
        <f t="shared" si="393"/>
        <v>4039.1184259999995</v>
      </c>
      <c r="AE1610" s="3">
        <f t="shared" si="394"/>
        <v>100000</v>
      </c>
      <c r="AF1610" s="3">
        <f t="shared" si="395"/>
        <v>100000</v>
      </c>
      <c r="AG1610" s="2">
        <f t="shared" si="396"/>
        <v>0</v>
      </c>
      <c r="AH1610" s="49">
        <f t="shared" si="397"/>
        <v>0</v>
      </c>
      <c r="AI1610" s="49">
        <f t="shared" si="398"/>
        <v>5075.110384361461</v>
      </c>
      <c r="AJ1610" s="27" cm="1">
        <f t="array" ref="AJ1610">INDEX(Archetypes!Q$8:Q$16,$G1610)</f>
        <v>1022</v>
      </c>
      <c r="AK1610" s="27" cm="1">
        <f t="array" ref="AK1610">INDEX(Archetypes!R$8:R$16,$G1610)</f>
        <v>1039</v>
      </c>
      <c r="AL1610" s="27" cm="1">
        <f t="array" ref="AL1610">INDEX(Archetypes!S$8:S$16,$G1610)</f>
        <v>1139</v>
      </c>
      <c r="AM1610" s="5">
        <f t="shared" si="425"/>
        <v>1039</v>
      </c>
      <c r="AN1610" s="5">
        <f t="shared" si="399"/>
        <v>4156</v>
      </c>
      <c r="AO1610" s="49">
        <f t="shared" si="400"/>
        <v>39394.228810361463</v>
      </c>
      <c r="AP1610" s="61" cm="1">
        <f t="array" ref="AP1610">INDEX(Archetypes!$K$8:$N$16,$G1610,$I$2+1+2*$H$2)</f>
        <v>20099</v>
      </c>
      <c r="AQ1610" s="41" cm="1">
        <f t="array" ref="AQ1610">INDEX(Archetypes!$O$8:$P$16,$G1610,$AB$2)</f>
        <v>50</v>
      </c>
      <c r="AR1610" s="4">
        <f t="shared" si="401"/>
        <v>12.348800000000001</v>
      </c>
      <c r="AS1610" s="5">
        <f t="shared" si="402"/>
        <v>3087.2</v>
      </c>
      <c r="AT1610" s="8">
        <f t="shared" si="403"/>
        <v>2270</v>
      </c>
      <c r="AU1610">
        <f t="shared" si="404"/>
        <v>1.0000000000000002</v>
      </c>
      <c r="AV1610" s="49">
        <f t="shared" si="405"/>
        <v>12348.8</v>
      </c>
      <c r="AW1610" s="49">
        <f t="shared" si="406"/>
        <v>0</v>
      </c>
      <c r="AX1610" s="61">
        <f t="shared" si="407"/>
        <v>3904.6334257878193</v>
      </c>
      <c r="AY1610" s="27" cm="1">
        <f t="array" ref="AY1610">INDEX(Archetypes!T$8:T$16,$G1610)</f>
        <v>1012</v>
      </c>
      <c r="AZ1610" s="27" cm="1">
        <f t="array" ref="AZ1610">INDEX(Archetypes!U$8:U$16,$G1610)</f>
        <v>1497</v>
      </c>
      <c r="BA1610" s="27" cm="1">
        <f t="array" ref="BA1610">INDEX(Archetypes!V$8:V$16,$G1610)</f>
        <v>1668</v>
      </c>
      <c r="BB1610" s="5">
        <f t="shared" si="426"/>
        <v>1497</v>
      </c>
      <c r="BC1610" s="5">
        <f t="shared" si="408"/>
        <v>5988</v>
      </c>
      <c r="BD1610" s="60">
        <f t="shared" si="409"/>
        <v>42340.433425787822</v>
      </c>
      <c r="BE1610" s="28">
        <f t="shared" si="410"/>
        <v>2946.2046154263589</v>
      </c>
      <c r="BF1610" s="75">
        <f t="shared" si="411"/>
        <v>6.3623100617999997</v>
      </c>
      <c r="BG1610" s="75">
        <f t="shared" si="412"/>
        <v>21.247199999999996</v>
      </c>
      <c r="BH1610" s="11">
        <f t="shared" si="428"/>
        <v>21168.786574048936</v>
      </c>
      <c r="BI1610" s="95">
        <f t="shared" si="429"/>
        <v>3</v>
      </c>
      <c r="BJ1610" t="b">
        <f t="shared" si="430"/>
        <v>0</v>
      </c>
      <c r="BK1610" s="43">
        <v>-2904.0982376652537</v>
      </c>
      <c r="BL1610" s="37">
        <f t="shared" si="413"/>
        <v>5850.3028530916126</v>
      </c>
    </row>
    <row r="1611" spans="1:64" x14ac:dyDescent="0.35">
      <c r="A1611" s="3">
        <v>25000</v>
      </c>
      <c r="D1611" s="6">
        <v>75</v>
      </c>
      <c r="E1611" s="6"/>
      <c r="F1611" s="6">
        <f t="shared" si="386"/>
        <v>125</v>
      </c>
      <c r="G1611" s="7">
        <v>9</v>
      </c>
      <c r="H1611" s="79" cm="1">
        <f t="array" ref="H1611">INDEX(Archetypes!$F$8:$F$16,$G1611)</f>
        <v>312.60000000000002</v>
      </c>
      <c r="I1611" s="7">
        <f t="shared" si="387"/>
        <v>1</v>
      </c>
      <c r="J1611" s="27" cm="1">
        <f t="array" ref="J1611">INDEX(Archetypes!$G$8:$H$16,$G1611,($H$2+1))+$N$2</f>
        <v>27151</v>
      </c>
      <c r="K1611" s="41" cm="1">
        <f t="array" ref="K1611">INDEX(Archetypes!$J$8:$J$16,$G1611)</f>
        <v>3.1960000000000002</v>
      </c>
      <c r="L1611" s="24" cm="1">
        <f t="array" ref="L1611">INDEX(Archetypes!$I$8:$I$16,$G1611)</f>
        <v>98.868750000000006</v>
      </c>
      <c r="M1611" s="41">
        <f t="shared" si="414"/>
        <v>23.466999999999999</v>
      </c>
      <c r="N1611" s="84">
        <f t="shared" si="388"/>
        <v>0.2373550793349769</v>
      </c>
      <c r="O1611" s="41">
        <f t="shared" si="389"/>
        <v>23.466999999999999</v>
      </c>
      <c r="P1611" s="64">
        <f t="shared" si="427"/>
        <v>3.3524285714285713</v>
      </c>
      <c r="Q1611" s="80">
        <f t="shared" si="415"/>
        <v>3.3524285714285713</v>
      </c>
      <c r="R1611" s="80">
        <f t="shared" si="416"/>
        <v>0</v>
      </c>
      <c r="S1611" s="64">
        <f t="shared" si="417"/>
        <v>23.466999999999999</v>
      </c>
      <c r="T1611" s="64">
        <f t="shared" si="390"/>
        <v>0</v>
      </c>
      <c r="U1611" s="64">
        <f t="shared" si="418"/>
        <v>0</v>
      </c>
      <c r="V1611" s="80">
        <f t="shared" si="419"/>
        <v>1</v>
      </c>
      <c r="W1611" s="80">
        <f t="shared" si="420"/>
        <v>0</v>
      </c>
      <c r="X1611" s="80">
        <f t="shared" si="421"/>
        <v>0</v>
      </c>
      <c r="Y1611" s="4">
        <f t="shared" si="391"/>
        <v>13.01</v>
      </c>
      <c r="Z1611" s="4">
        <f t="shared" si="392"/>
        <v>4.0707133917396741</v>
      </c>
      <c r="AA1611" s="64">
        <f t="shared" si="422"/>
        <v>7822.2780000000002</v>
      </c>
      <c r="AB1611" s="81">
        <f t="shared" si="423"/>
        <v>1017.6783677999999</v>
      </c>
      <c r="AC1611">
        <f t="shared" si="424"/>
        <v>0.99999998048000027</v>
      </c>
      <c r="AD1611" s="49">
        <f t="shared" si="393"/>
        <v>4070.7134711999997</v>
      </c>
      <c r="AE1611" s="3">
        <f t="shared" si="394"/>
        <v>100000</v>
      </c>
      <c r="AF1611" s="3">
        <f t="shared" si="395"/>
        <v>100000</v>
      </c>
      <c r="AG1611" s="2">
        <f t="shared" si="396"/>
        <v>0</v>
      </c>
      <c r="AH1611" s="49">
        <f t="shared" si="397"/>
        <v>0</v>
      </c>
      <c r="AI1611" s="49">
        <f t="shared" si="398"/>
        <v>5274.6257099141794</v>
      </c>
      <c r="AJ1611" s="27" cm="1">
        <f t="array" ref="AJ1611">INDEX(Archetypes!Q$8:Q$16,$G1611)</f>
        <v>1022</v>
      </c>
      <c r="AK1611" s="27" cm="1">
        <f t="array" ref="AK1611">INDEX(Archetypes!R$8:R$16,$G1611)</f>
        <v>1039</v>
      </c>
      <c r="AL1611" s="27" cm="1">
        <f t="array" ref="AL1611">INDEX(Archetypes!S$8:S$16,$G1611)</f>
        <v>1139</v>
      </c>
      <c r="AM1611" s="5">
        <f t="shared" si="425"/>
        <v>1039</v>
      </c>
      <c r="AN1611" s="5">
        <f t="shared" si="399"/>
        <v>4156</v>
      </c>
      <c r="AO1611" s="49">
        <f t="shared" si="400"/>
        <v>40652.339181114177</v>
      </c>
      <c r="AP1611" s="61" cm="1">
        <f t="array" ref="AP1611">INDEX(Archetypes!$K$8:$N$16,$G1611,$I$2+1+2*$H$2)</f>
        <v>20920</v>
      </c>
      <c r="AQ1611" s="41" cm="1">
        <f t="array" ref="AQ1611">INDEX(Archetypes!$O$8:$P$16,$G1611,$AB$2)</f>
        <v>50</v>
      </c>
      <c r="AR1611" s="4">
        <f t="shared" si="401"/>
        <v>12.348800000000001</v>
      </c>
      <c r="AS1611" s="5">
        <f t="shared" si="402"/>
        <v>3087.2</v>
      </c>
      <c r="AT1611" s="8">
        <f t="shared" si="403"/>
        <v>2270</v>
      </c>
      <c r="AU1611">
        <f t="shared" si="404"/>
        <v>1.0000000000000002</v>
      </c>
      <c r="AV1611" s="49">
        <f t="shared" si="405"/>
        <v>12348.8</v>
      </c>
      <c r="AW1611" s="49">
        <f t="shared" si="406"/>
        <v>0</v>
      </c>
      <c r="AX1611" s="61">
        <f t="shared" si="407"/>
        <v>4064.1291242092234</v>
      </c>
      <c r="AY1611" s="27" cm="1">
        <f t="array" ref="AY1611">INDEX(Archetypes!T$8:T$16,$G1611)</f>
        <v>1012</v>
      </c>
      <c r="AZ1611" s="27" cm="1">
        <f t="array" ref="AZ1611">INDEX(Archetypes!U$8:U$16,$G1611)</f>
        <v>1497</v>
      </c>
      <c r="BA1611" s="27" cm="1">
        <f t="array" ref="BA1611">INDEX(Archetypes!V$8:V$16,$G1611)</f>
        <v>1668</v>
      </c>
      <c r="BB1611" s="5">
        <f t="shared" si="426"/>
        <v>1497</v>
      </c>
      <c r="BC1611" s="5">
        <f t="shared" si="408"/>
        <v>5988</v>
      </c>
      <c r="BD1611" s="60">
        <f t="shared" si="409"/>
        <v>43320.929124209229</v>
      </c>
      <c r="BE1611" s="28">
        <f t="shared" si="410"/>
        <v>2668.5899430950521</v>
      </c>
      <c r="BF1611" s="75">
        <f t="shared" si="411"/>
        <v>6.4120777221600003</v>
      </c>
      <c r="BG1611" s="75">
        <f t="shared" si="412"/>
        <v>21.247199999999996</v>
      </c>
      <c r="BH1611" s="11">
        <f t="shared" si="428"/>
        <v>21168.786574048936</v>
      </c>
      <c r="BI1611" s="95">
        <f t="shared" si="429"/>
        <v>3</v>
      </c>
      <c r="BJ1611" t="b">
        <f t="shared" si="430"/>
        <v>0</v>
      </c>
      <c r="BK1611" s="43">
        <v>-3859.166297367221</v>
      </c>
      <c r="BL1611" s="37">
        <f t="shared" si="413"/>
        <v>6527.7562404622731</v>
      </c>
    </row>
    <row r="1612" spans="1:64" x14ac:dyDescent="0.35">
      <c r="A1612" s="3">
        <v>25000</v>
      </c>
      <c r="D1612" s="6">
        <v>90</v>
      </c>
      <c r="E1612" s="6"/>
      <c r="F1612" s="6">
        <f t="shared" si="386"/>
        <v>150</v>
      </c>
      <c r="G1612" s="7">
        <v>3</v>
      </c>
      <c r="H1612" s="79" cm="1">
        <f t="array" ref="H1612">INDEX(Archetypes!$F$8:$F$16,$G1612)</f>
        <v>163.1</v>
      </c>
      <c r="I1612" s="7">
        <f t="shared" si="387"/>
        <v>1</v>
      </c>
      <c r="J1612" s="27" cm="1">
        <f t="array" ref="J1612">INDEX(Archetypes!$G$8:$H$16,$G1612,($H$2+1))+$N$2</f>
        <v>11221</v>
      </c>
      <c r="K1612" s="41" cm="1">
        <f t="array" ref="K1612">INDEX(Archetypes!$J$8:$J$16,$G1612)</f>
        <v>3.6019999999999999</v>
      </c>
      <c r="L1612" s="24" cm="1">
        <f t="array" ref="L1612">INDEX(Archetypes!$I$8:$I$16,$G1612)</f>
        <v>45.416666666666664</v>
      </c>
      <c r="M1612" s="41">
        <f t="shared" si="414"/>
        <v>24.986000000000001</v>
      </c>
      <c r="N1612" s="84">
        <f t="shared" si="388"/>
        <v>0.55015045871559642</v>
      </c>
      <c r="O1612" s="41">
        <f t="shared" si="389"/>
        <v>24.986000000000001</v>
      </c>
      <c r="P1612" s="64">
        <f t="shared" si="427"/>
        <v>3.5694285714285714</v>
      </c>
      <c r="Q1612" s="80">
        <f t="shared" si="415"/>
        <v>3.5694285714285714</v>
      </c>
      <c r="R1612" s="80">
        <f t="shared" si="416"/>
        <v>0</v>
      </c>
      <c r="S1612" s="64">
        <f t="shared" si="417"/>
        <v>24.986000000000001</v>
      </c>
      <c r="T1612" s="64">
        <f t="shared" si="390"/>
        <v>0</v>
      </c>
      <c r="U1612" s="64">
        <f t="shared" si="418"/>
        <v>0</v>
      </c>
      <c r="V1612" s="80">
        <f t="shared" si="419"/>
        <v>1</v>
      </c>
      <c r="W1612" s="80">
        <f t="shared" si="420"/>
        <v>0</v>
      </c>
      <c r="X1612" s="80">
        <f t="shared" si="421"/>
        <v>0</v>
      </c>
      <c r="Y1612" s="4">
        <f t="shared" si="391"/>
        <v>13.01</v>
      </c>
      <c r="Z1612" s="4">
        <f t="shared" si="392"/>
        <v>3.6118822876179899</v>
      </c>
      <c r="AA1612" s="64">
        <f t="shared" si="422"/>
        <v>6940.5889999999999</v>
      </c>
      <c r="AB1612" s="81">
        <f t="shared" si="423"/>
        <v>902.97062890000007</v>
      </c>
      <c r="AC1612">
        <f t="shared" si="424"/>
        <v>0.99999993688000388</v>
      </c>
      <c r="AD1612" s="49">
        <f t="shared" si="393"/>
        <v>3611.8825156000003</v>
      </c>
      <c r="AE1612" s="3">
        <f t="shared" si="394"/>
        <v>100000</v>
      </c>
      <c r="AF1612" s="3">
        <f t="shared" si="395"/>
        <v>100000</v>
      </c>
      <c r="AG1612" s="2">
        <f t="shared" si="396"/>
        <v>0</v>
      </c>
      <c r="AH1612" s="49">
        <f t="shared" si="397"/>
        <v>0</v>
      </c>
      <c r="AI1612" s="49">
        <f t="shared" si="398"/>
        <v>2179.9040584489339</v>
      </c>
      <c r="AJ1612" s="27" cm="1">
        <f t="array" ref="AJ1612">INDEX(Archetypes!Q$8:Q$16,$G1612)</f>
        <v>1022</v>
      </c>
      <c r="AK1612" s="27" cm="1">
        <f t="array" ref="AK1612">INDEX(Archetypes!R$8:R$16,$G1612)</f>
        <v>1039</v>
      </c>
      <c r="AL1612" s="27" cm="1">
        <f t="array" ref="AL1612">INDEX(Archetypes!S$8:S$16,$G1612)</f>
        <v>1139</v>
      </c>
      <c r="AM1612" s="5">
        <f t="shared" si="425"/>
        <v>1039</v>
      </c>
      <c r="AN1612" s="5">
        <f t="shared" si="399"/>
        <v>4156</v>
      </c>
      <c r="AO1612" s="49">
        <f t="shared" si="400"/>
        <v>21168.786574048936</v>
      </c>
      <c r="AP1612" s="61" cm="1">
        <f t="array" ref="AP1612">INDEX(Archetypes!$K$8:$N$16,$G1612,$I$2+1+2*$H$2)</f>
        <v>8177</v>
      </c>
      <c r="AQ1612" s="41" cm="1">
        <f t="array" ref="AQ1612">INDEX(Archetypes!$O$8:$P$16,$G1612,$AB$2)</f>
        <v>50</v>
      </c>
      <c r="AR1612" s="4">
        <f t="shared" si="401"/>
        <v>12.348800000000001</v>
      </c>
      <c r="AS1612" s="5">
        <f t="shared" si="402"/>
        <v>3087.2</v>
      </c>
      <c r="AT1612" s="8">
        <f t="shared" si="403"/>
        <v>2270</v>
      </c>
      <c r="AU1612">
        <f t="shared" si="404"/>
        <v>1.0000000000000002</v>
      </c>
      <c r="AV1612" s="49">
        <f t="shared" si="405"/>
        <v>12348.8</v>
      </c>
      <c r="AW1612" s="49">
        <f t="shared" si="406"/>
        <v>0</v>
      </c>
      <c r="AX1612" s="61">
        <f t="shared" si="407"/>
        <v>1588.5460730716454</v>
      </c>
      <c r="AY1612" s="27" cm="1">
        <f t="array" ref="AY1612">INDEX(Archetypes!T$8:T$16,$G1612)</f>
        <v>1012</v>
      </c>
      <c r="AZ1612" s="27" cm="1">
        <f t="array" ref="AZ1612">INDEX(Archetypes!U$8:U$16,$G1612)</f>
        <v>1497</v>
      </c>
      <c r="BA1612" s="27" cm="1">
        <f t="array" ref="BA1612">INDEX(Archetypes!V$8:V$16,$G1612)</f>
        <v>1668</v>
      </c>
      <c r="BB1612" s="5">
        <f t="shared" si="426"/>
        <v>1497</v>
      </c>
      <c r="BC1612" s="5">
        <f t="shared" si="408"/>
        <v>5988</v>
      </c>
      <c r="BD1612" s="60">
        <f t="shared" si="409"/>
        <v>28102.346073071643</v>
      </c>
      <c r="BE1612" s="28">
        <f t="shared" si="410"/>
        <v>6933.5594990227073</v>
      </c>
      <c r="BF1612" s="75">
        <f t="shared" si="411"/>
        <v>5.6893396150799997</v>
      </c>
      <c r="BG1612" s="75">
        <f t="shared" si="412"/>
        <v>21.247199999999996</v>
      </c>
      <c r="BH1612" s="11">
        <f t="shared" si="428"/>
        <v>21168.786574048936</v>
      </c>
      <c r="BI1612" s="95">
        <f t="shared" si="429"/>
        <v>3</v>
      </c>
      <c r="BJ1612" t="b">
        <f t="shared" si="430"/>
        <v>1</v>
      </c>
      <c r="BK1612" s="43">
        <v>10894.213575592163</v>
      </c>
      <c r="BL1612" s="37">
        <f t="shared" si="413"/>
        <v>-3960.6540765694554</v>
      </c>
    </row>
    <row r="1613" spans="1:64" x14ac:dyDescent="0.35">
      <c r="A1613" s="3">
        <v>25000</v>
      </c>
      <c r="D1613" s="6">
        <v>90</v>
      </c>
      <c r="E1613" s="6"/>
      <c r="F1613" s="6">
        <f t="shared" si="386"/>
        <v>150</v>
      </c>
      <c r="G1613" s="7">
        <v>4</v>
      </c>
      <c r="H1613" s="79" cm="1">
        <f t="array" ref="H1613">INDEX(Archetypes!$F$8:$F$16,$G1613)</f>
        <v>188.9</v>
      </c>
      <c r="I1613" s="7">
        <f t="shared" si="387"/>
        <v>1</v>
      </c>
      <c r="J1613" s="27" cm="1">
        <f t="array" ref="J1613">INDEX(Archetypes!$G$8:$H$16,$G1613,($H$2+1))+$N$2</f>
        <v>14619</v>
      </c>
      <c r="K1613" s="41" cm="1">
        <f t="array" ref="K1613">INDEX(Archetypes!$J$8:$J$16,$G1613)</f>
        <v>3.3879999999999999</v>
      </c>
      <c r="L1613" s="24" cm="1">
        <f t="array" ref="L1613">INDEX(Archetypes!$I$8:$I$16,$G1613)</f>
        <v>57.854166666666664</v>
      </c>
      <c r="M1613" s="41">
        <f t="shared" si="414"/>
        <v>26.564</v>
      </c>
      <c r="N1613" s="84">
        <f t="shared" si="388"/>
        <v>0.4591544832553115</v>
      </c>
      <c r="O1613" s="41">
        <f t="shared" si="389"/>
        <v>26.564</v>
      </c>
      <c r="P1613" s="64">
        <f t="shared" si="427"/>
        <v>3.7948571428571429</v>
      </c>
      <c r="Q1613" s="80">
        <f t="shared" si="415"/>
        <v>3.7948571428571429</v>
      </c>
      <c r="R1613" s="80">
        <f t="shared" si="416"/>
        <v>0</v>
      </c>
      <c r="S1613" s="64">
        <f t="shared" si="417"/>
        <v>26.564</v>
      </c>
      <c r="T1613" s="64">
        <f t="shared" si="390"/>
        <v>0</v>
      </c>
      <c r="U1613" s="64">
        <f t="shared" si="418"/>
        <v>0</v>
      </c>
      <c r="V1613" s="80">
        <f t="shared" si="419"/>
        <v>1</v>
      </c>
      <c r="W1613" s="80">
        <f t="shared" si="420"/>
        <v>0</v>
      </c>
      <c r="X1613" s="80">
        <f t="shared" si="421"/>
        <v>0</v>
      </c>
      <c r="Y1613" s="4">
        <f t="shared" si="391"/>
        <v>13.01</v>
      </c>
      <c r="Z1613" s="4">
        <f t="shared" si="392"/>
        <v>3.8400236127508856</v>
      </c>
      <c r="AA1613" s="64">
        <f t="shared" si="422"/>
        <v>7378.9849999999997</v>
      </c>
      <c r="AB1613" s="81">
        <f t="shared" si="423"/>
        <v>960.00594849999993</v>
      </c>
      <c r="AC1613">
        <f t="shared" si="424"/>
        <v>0.99999995280000231</v>
      </c>
      <c r="AD1613" s="49">
        <f t="shared" si="393"/>
        <v>3840.0237939999997</v>
      </c>
      <c r="AE1613" s="3">
        <f t="shared" si="394"/>
        <v>100000</v>
      </c>
      <c r="AF1613" s="3">
        <f t="shared" si="395"/>
        <v>100000</v>
      </c>
      <c r="AG1613" s="2">
        <f t="shared" si="396"/>
        <v>0</v>
      </c>
      <c r="AH1613" s="49">
        <f t="shared" si="397"/>
        <v>0</v>
      </c>
      <c r="AI1613" s="49">
        <f t="shared" si="398"/>
        <v>2840.0336360810056</v>
      </c>
      <c r="AJ1613" s="27" cm="1">
        <f t="array" ref="AJ1613">INDEX(Archetypes!Q$8:Q$16,$G1613)</f>
        <v>1022</v>
      </c>
      <c r="AK1613" s="27" cm="1">
        <f t="array" ref="AK1613">INDEX(Archetypes!R$8:R$16,$G1613)</f>
        <v>1039</v>
      </c>
      <c r="AL1613" s="27" cm="1">
        <f t="array" ref="AL1613">INDEX(Archetypes!S$8:S$16,$G1613)</f>
        <v>1139</v>
      </c>
      <c r="AM1613" s="5">
        <f t="shared" si="425"/>
        <v>1039</v>
      </c>
      <c r="AN1613" s="5">
        <f t="shared" si="399"/>
        <v>4156</v>
      </c>
      <c r="AO1613" s="49">
        <f t="shared" si="400"/>
        <v>25455.057430081008</v>
      </c>
      <c r="AP1613" s="61" cm="1">
        <f t="array" ref="AP1613">INDEX(Archetypes!$K$8:$N$16,$G1613,$I$2+1+2*$H$2)</f>
        <v>10895</v>
      </c>
      <c r="AQ1613" s="41" cm="1">
        <f t="array" ref="AQ1613">INDEX(Archetypes!$O$8:$P$16,$G1613,$AB$2)</f>
        <v>50</v>
      </c>
      <c r="AR1613" s="4">
        <f t="shared" si="401"/>
        <v>12.348800000000001</v>
      </c>
      <c r="AS1613" s="5">
        <f t="shared" si="402"/>
        <v>3087.2</v>
      </c>
      <c r="AT1613" s="8">
        <f t="shared" si="403"/>
        <v>2270</v>
      </c>
      <c r="AU1613">
        <f t="shared" si="404"/>
        <v>1.0000000000000002</v>
      </c>
      <c r="AV1613" s="49">
        <f t="shared" si="405"/>
        <v>12348.8</v>
      </c>
      <c r="AW1613" s="49">
        <f t="shared" si="406"/>
        <v>0</v>
      </c>
      <c r="AX1613" s="61">
        <f t="shared" si="407"/>
        <v>2116.5720271634555</v>
      </c>
      <c r="AY1613" s="27" cm="1">
        <f t="array" ref="AY1613">INDEX(Archetypes!T$8:T$16,$G1613)</f>
        <v>1012</v>
      </c>
      <c r="AZ1613" s="27" cm="1">
        <f t="array" ref="AZ1613">INDEX(Archetypes!U$8:U$16,$G1613)</f>
        <v>1497</v>
      </c>
      <c r="BA1613" s="27" cm="1">
        <f t="array" ref="BA1613">INDEX(Archetypes!V$8:V$16,$G1613)</f>
        <v>1668</v>
      </c>
      <c r="BB1613" s="5">
        <f t="shared" si="426"/>
        <v>1497</v>
      </c>
      <c r="BC1613" s="5">
        <f t="shared" si="408"/>
        <v>5988</v>
      </c>
      <c r="BD1613" s="60">
        <f t="shared" si="409"/>
        <v>31348.372027163456</v>
      </c>
      <c r="BE1613" s="28">
        <f t="shared" si="410"/>
        <v>5893.314597082448</v>
      </c>
      <c r="BF1613" s="75">
        <f t="shared" si="411"/>
        <v>6.0487015841999998</v>
      </c>
      <c r="BG1613" s="75">
        <f t="shared" si="412"/>
        <v>21.247199999999996</v>
      </c>
      <c r="BH1613" s="11">
        <f t="shared" si="428"/>
        <v>21168.786574048936</v>
      </c>
      <c r="BI1613" s="95">
        <f t="shared" si="429"/>
        <v>3</v>
      </c>
      <c r="BJ1613" t="b">
        <f t="shared" si="430"/>
        <v>0</v>
      </c>
      <c r="BK1613" s="43">
        <v>7486.4022413625498</v>
      </c>
      <c r="BL1613" s="37">
        <f t="shared" si="413"/>
        <v>-1593.0876442801018</v>
      </c>
    </row>
    <row r="1614" spans="1:64" x14ac:dyDescent="0.35">
      <c r="A1614" s="3">
        <v>25000</v>
      </c>
      <c r="D1614" s="6">
        <v>90</v>
      </c>
      <c r="E1614" s="6"/>
      <c r="F1614" s="6">
        <f t="shared" si="386"/>
        <v>150</v>
      </c>
      <c r="G1614" s="7">
        <v>5</v>
      </c>
      <c r="H1614" s="79" cm="1">
        <f t="array" ref="H1614">INDEX(Archetypes!$F$8:$F$16,$G1614)</f>
        <v>213.7</v>
      </c>
      <c r="I1614" s="7">
        <f t="shared" si="387"/>
        <v>1</v>
      </c>
      <c r="J1614" s="27" cm="1">
        <f t="array" ref="J1614">INDEX(Archetypes!$G$8:$H$16,$G1614,($H$2+1))+$N$2</f>
        <v>16092</v>
      </c>
      <c r="K1614" s="41" cm="1">
        <f t="array" ref="K1614">INDEX(Archetypes!$J$8:$J$16,$G1614)</f>
        <v>3.3130000000000002</v>
      </c>
      <c r="L1614" s="24" cm="1">
        <f t="array" ref="L1614">INDEX(Archetypes!$I$8:$I$16,$G1614)</f>
        <v>65.243478260869566</v>
      </c>
      <c r="M1614" s="41">
        <f t="shared" si="414"/>
        <v>27.166</v>
      </c>
      <c r="N1614" s="84">
        <f t="shared" si="388"/>
        <v>0.41637878182060512</v>
      </c>
      <c r="O1614" s="41">
        <f t="shared" si="389"/>
        <v>27.166</v>
      </c>
      <c r="P1614" s="64">
        <f t="shared" si="427"/>
        <v>3.8808571428571428</v>
      </c>
      <c r="Q1614" s="80">
        <f t="shared" si="415"/>
        <v>3.8808571428571428</v>
      </c>
      <c r="R1614" s="80">
        <f t="shared" si="416"/>
        <v>0</v>
      </c>
      <c r="S1614" s="64">
        <f t="shared" si="417"/>
        <v>27.166</v>
      </c>
      <c r="T1614" s="64">
        <f t="shared" si="390"/>
        <v>0</v>
      </c>
      <c r="U1614" s="64">
        <f t="shared" si="418"/>
        <v>0</v>
      </c>
      <c r="V1614" s="80">
        <f t="shared" si="419"/>
        <v>1</v>
      </c>
      <c r="W1614" s="80">
        <f t="shared" si="420"/>
        <v>0</v>
      </c>
      <c r="X1614" s="80">
        <f t="shared" si="421"/>
        <v>0</v>
      </c>
      <c r="Y1614" s="4">
        <f t="shared" si="391"/>
        <v>13.01</v>
      </c>
      <c r="Z1614" s="4">
        <f t="shared" si="392"/>
        <v>3.9269544219740413</v>
      </c>
      <c r="AA1614" s="64">
        <f t="shared" si="422"/>
        <v>7546.0309999999999</v>
      </c>
      <c r="AB1614" s="81">
        <f t="shared" si="423"/>
        <v>981.73863310000002</v>
      </c>
      <c r="AC1614">
        <f t="shared" si="424"/>
        <v>0.99999997188000056</v>
      </c>
      <c r="AD1614" s="49">
        <f t="shared" si="393"/>
        <v>3926.9545324000001</v>
      </c>
      <c r="AE1614" s="3">
        <f t="shared" si="394"/>
        <v>100000</v>
      </c>
      <c r="AF1614" s="3">
        <f t="shared" si="395"/>
        <v>100000</v>
      </c>
      <c r="AG1614" s="2">
        <f t="shared" si="396"/>
        <v>0</v>
      </c>
      <c r="AH1614" s="49">
        <f t="shared" si="397"/>
        <v>0</v>
      </c>
      <c r="AI1614" s="49">
        <f t="shared" si="398"/>
        <v>3126.1933970733662</v>
      </c>
      <c r="AJ1614" s="27" cm="1">
        <f t="array" ref="AJ1614">INDEX(Archetypes!Q$8:Q$16,$G1614)</f>
        <v>1022</v>
      </c>
      <c r="AK1614" s="27" cm="1">
        <f t="array" ref="AK1614">INDEX(Archetypes!R$8:R$16,$G1614)</f>
        <v>1039</v>
      </c>
      <c r="AL1614" s="27" cm="1">
        <f t="array" ref="AL1614">INDEX(Archetypes!S$8:S$16,$G1614)</f>
        <v>1139</v>
      </c>
      <c r="AM1614" s="5">
        <f t="shared" si="425"/>
        <v>1039</v>
      </c>
      <c r="AN1614" s="5">
        <f t="shared" si="399"/>
        <v>4156</v>
      </c>
      <c r="AO1614" s="49">
        <f t="shared" si="400"/>
        <v>27301.147929473365</v>
      </c>
      <c r="AP1614" s="61" cm="1">
        <f t="array" ref="AP1614">INDEX(Archetypes!$K$8:$N$16,$G1614,$I$2+1+2*$H$2)</f>
        <v>12073</v>
      </c>
      <c r="AQ1614" s="41" cm="1">
        <f t="array" ref="AQ1614">INDEX(Archetypes!$O$8:$P$16,$G1614,$AB$2)</f>
        <v>50</v>
      </c>
      <c r="AR1614" s="4">
        <f t="shared" si="401"/>
        <v>12.348800000000001</v>
      </c>
      <c r="AS1614" s="5">
        <f t="shared" si="402"/>
        <v>3087.2</v>
      </c>
      <c r="AT1614" s="8">
        <f t="shared" si="403"/>
        <v>2270</v>
      </c>
      <c r="AU1614">
        <f t="shared" si="404"/>
        <v>1.0000000000000002</v>
      </c>
      <c r="AV1614" s="49">
        <f t="shared" si="405"/>
        <v>12348.8</v>
      </c>
      <c r="AW1614" s="49">
        <f t="shared" si="406"/>
        <v>0</v>
      </c>
      <c r="AX1614" s="61">
        <f t="shared" si="407"/>
        <v>2345.4221279434969</v>
      </c>
      <c r="AY1614" s="27" cm="1">
        <f t="array" ref="AY1614">INDEX(Archetypes!T$8:T$16,$G1614)</f>
        <v>1012</v>
      </c>
      <c r="AZ1614" s="27" cm="1">
        <f t="array" ref="AZ1614">INDEX(Archetypes!U$8:U$16,$G1614)</f>
        <v>1497</v>
      </c>
      <c r="BA1614" s="27" cm="1">
        <f t="array" ref="BA1614">INDEX(Archetypes!V$8:V$16,$G1614)</f>
        <v>1668</v>
      </c>
      <c r="BB1614" s="5">
        <f t="shared" si="426"/>
        <v>1497</v>
      </c>
      <c r="BC1614" s="5">
        <f t="shared" si="408"/>
        <v>5988</v>
      </c>
      <c r="BD1614" s="60">
        <f t="shared" si="409"/>
        <v>32755.222127943496</v>
      </c>
      <c r="BE1614" s="28">
        <f t="shared" si="410"/>
        <v>5454.0741984701308</v>
      </c>
      <c r="BF1614" s="75">
        <f t="shared" si="411"/>
        <v>6.1856325313199996</v>
      </c>
      <c r="BG1614" s="75">
        <f t="shared" si="412"/>
        <v>21.247199999999996</v>
      </c>
      <c r="BH1614" s="11">
        <f t="shared" si="428"/>
        <v>21168.786574048936</v>
      </c>
      <c r="BI1614" s="95">
        <f t="shared" si="429"/>
        <v>3</v>
      </c>
      <c r="BJ1614" t="b">
        <f t="shared" si="430"/>
        <v>0</v>
      </c>
      <c r="BK1614" s="43">
        <v>6034.1368146902096</v>
      </c>
      <c r="BL1614" s="37">
        <f t="shared" si="413"/>
        <v>-580.06261622007878</v>
      </c>
    </row>
    <row r="1615" spans="1:64" x14ac:dyDescent="0.35">
      <c r="A1615" s="3">
        <v>25000</v>
      </c>
      <c r="D1615" s="6">
        <v>90</v>
      </c>
      <c r="E1615" s="6"/>
      <c r="F1615" s="6">
        <f t="shared" si="386"/>
        <v>150</v>
      </c>
      <c r="G1615" s="7">
        <v>6</v>
      </c>
      <c r="H1615" s="79" cm="1">
        <f t="array" ref="H1615">INDEX(Archetypes!$F$8:$F$16,$G1615)</f>
        <v>239.1</v>
      </c>
      <c r="I1615" s="7">
        <f t="shared" si="387"/>
        <v>1</v>
      </c>
      <c r="J1615" s="27" cm="1">
        <f t="array" ref="J1615">INDEX(Archetypes!$G$8:$H$16,$G1615,($H$2+1))+$N$2</f>
        <v>18581</v>
      </c>
      <c r="K1615" s="41" cm="1">
        <f t="array" ref="K1615">INDEX(Archetypes!$J$8:$J$16,$G1615)</f>
        <v>3.327</v>
      </c>
      <c r="L1615" s="24" cm="1">
        <f t="array" ref="L1615">INDEX(Archetypes!$I$8:$I$16,$G1615)</f>
        <v>72.380645161290317</v>
      </c>
      <c r="M1615" s="41">
        <f t="shared" si="414"/>
        <v>27.050999999999998</v>
      </c>
      <c r="N1615" s="84">
        <f t="shared" si="388"/>
        <v>0.37373250735359659</v>
      </c>
      <c r="O1615" s="41">
        <f t="shared" si="389"/>
        <v>27.050999999999998</v>
      </c>
      <c r="P1615" s="64">
        <f t="shared" si="427"/>
        <v>3.8644285714285713</v>
      </c>
      <c r="Q1615" s="80">
        <f t="shared" si="415"/>
        <v>3.8644285714285713</v>
      </c>
      <c r="R1615" s="80">
        <f t="shared" si="416"/>
        <v>0</v>
      </c>
      <c r="S1615" s="64">
        <f t="shared" si="417"/>
        <v>27.050999999999998</v>
      </c>
      <c r="T1615" s="64">
        <f t="shared" si="390"/>
        <v>0</v>
      </c>
      <c r="U1615" s="64">
        <f t="shared" si="418"/>
        <v>0</v>
      </c>
      <c r="V1615" s="80">
        <f t="shared" si="419"/>
        <v>1</v>
      </c>
      <c r="W1615" s="80">
        <f t="shared" si="420"/>
        <v>0</v>
      </c>
      <c r="X1615" s="80">
        <f t="shared" si="421"/>
        <v>0</v>
      </c>
      <c r="Y1615" s="4">
        <f t="shared" si="391"/>
        <v>13.01</v>
      </c>
      <c r="Z1615" s="4">
        <f t="shared" si="392"/>
        <v>3.910429816651638</v>
      </c>
      <c r="AA1615" s="64">
        <f t="shared" si="422"/>
        <v>7514.277</v>
      </c>
      <c r="AB1615" s="81">
        <f t="shared" si="423"/>
        <v>977.60743769999999</v>
      </c>
      <c r="AC1615">
        <f t="shared" si="424"/>
        <v>1.0000000168400003</v>
      </c>
      <c r="AD1615" s="49">
        <f t="shared" si="393"/>
        <v>3910.4297508</v>
      </c>
      <c r="AE1615" s="3">
        <f t="shared" si="394"/>
        <v>100000</v>
      </c>
      <c r="AF1615" s="3">
        <f t="shared" si="395"/>
        <v>100000</v>
      </c>
      <c r="AG1615" s="2">
        <f t="shared" si="396"/>
        <v>0</v>
      </c>
      <c r="AH1615" s="49">
        <f t="shared" si="397"/>
        <v>0</v>
      </c>
      <c r="AI1615" s="49">
        <f t="shared" si="398"/>
        <v>3609.7315132376475</v>
      </c>
      <c r="AJ1615" s="27" cm="1">
        <f t="array" ref="AJ1615">INDEX(Archetypes!Q$8:Q$16,$G1615)</f>
        <v>1022</v>
      </c>
      <c r="AK1615" s="27" cm="1">
        <f t="array" ref="AK1615">INDEX(Archetypes!R$8:R$16,$G1615)</f>
        <v>1039</v>
      </c>
      <c r="AL1615" s="27" cm="1">
        <f t="array" ref="AL1615">INDEX(Archetypes!S$8:S$16,$G1615)</f>
        <v>1139</v>
      </c>
      <c r="AM1615" s="5">
        <f t="shared" si="425"/>
        <v>1039</v>
      </c>
      <c r="AN1615" s="5">
        <f t="shared" si="399"/>
        <v>4156</v>
      </c>
      <c r="AO1615" s="49">
        <f t="shared" si="400"/>
        <v>30257.161264037648</v>
      </c>
      <c r="AP1615" s="61" cm="1">
        <f t="array" ref="AP1615">INDEX(Archetypes!$K$8:$N$16,$G1615,$I$2+1+2*$H$2)</f>
        <v>14065</v>
      </c>
      <c r="AQ1615" s="41" cm="1">
        <f t="array" ref="AQ1615">INDEX(Archetypes!$O$8:$P$16,$G1615,$AB$2)</f>
        <v>50</v>
      </c>
      <c r="AR1615" s="4">
        <f t="shared" si="401"/>
        <v>12.348800000000001</v>
      </c>
      <c r="AS1615" s="5">
        <f t="shared" si="402"/>
        <v>3087.2</v>
      </c>
      <c r="AT1615" s="8">
        <f t="shared" si="403"/>
        <v>2270</v>
      </c>
      <c r="AU1615">
        <f t="shared" si="404"/>
        <v>1.0000000000000002</v>
      </c>
      <c r="AV1615" s="49">
        <f t="shared" si="405"/>
        <v>12348.8</v>
      </c>
      <c r="AW1615" s="49">
        <f t="shared" si="406"/>
        <v>0</v>
      </c>
      <c r="AX1615" s="61">
        <f t="shared" si="407"/>
        <v>2732.408036902616</v>
      </c>
      <c r="AY1615" s="27" cm="1">
        <f t="array" ref="AY1615">INDEX(Archetypes!T$8:T$16,$G1615)</f>
        <v>1012</v>
      </c>
      <c r="AZ1615" s="27" cm="1">
        <f t="array" ref="AZ1615">INDEX(Archetypes!U$8:U$16,$G1615)</f>
        <v>1497</v>
      </c>
      <c r="BA1615" s="27" cm="1">
        <f t="array" ref="BA1615">INDEX(Archetypes!V$8:V$16,$G1615)</f>
        <v>1668</v>
      </c>
      <c r="BB1615" s="5">
        <f t="shared" si="426"/>
        <v>1497</v>
      </c>
      <c r="BC1615" s="5">
        <f t="shared" si="408"/>
        <v>5988</v>
      </c>
      <c r="BD1615" s="60">
        <f t="shared" si="409"/>
        <v>35134.208036902615</v>
      </c>
      <c r="BE1615" s="28">
        <f t="shared" si="410"/>
        <v>4877.0467728649674</v>
      </c>
      <c r="BF1615" s="75">
        <f t="shared" si="411"/>
        <v>6.15960314244</v>
      </c>
      <c r="BG1615" s="75">
        <f t="shared" si="412"/>
        <v>21.247199999999996</v>
      </c>
      <c r="BH1615" s="11">
        <f t="shared" si="428"/>
        <v>21168.786574048936</v>
      </c>
      <c r="BI1615" s="95">
        <f t="shared" si="429"/>
        <v>3</v>
      </c>
      <c r="BJ1615" t="b">
        <f t="shared" si="430"/>
        <v>0</v>
      </c>
      <c r="BK1615" s="43">
        <v>3905.0993558304763</v>
      </c>
      <c r="BL1615" s="37">
        <f t="shared" si="413"/>
        <v>971.94741703449108</v>
      </c>
    </row>
    <row r="1616" spans="1:64" x14ac:dyDescent="0.35">
      <c r="A1616" s="3">
        <v>25000</v>
      </c>
      <c r="D1616" s="6">
        <v>90</v>
      </c>
      <c r="E1616" s="6"/>
      <c r="F1616" s="6">
        <f t="shared" si="386"/>
        <v>150</v>
      </c>
      <c r="G1616" s="7">
        <v>7</v>
      </c>
      <c r="H1616" s="79" cm="1">
        <f t="array" ref="H1616">INDEX(Archetypes!$F$8:$F$16,$G1616)</f>
        <v>262.60000000000002</v>
      </c>
      <c r="I1616" s="7">
        <f t="shared" si="387"/>
        <v>1</v>
      </c>
      <c r="J1616" s="27" cm="1">
        <f t="array" ref="J1616">INDEX(Archetypes!$G$8:$H$16,$G1616,($H$2+1))+$N$2</f>
        <v>22881</v>
      </c>
      <c r="K1616" s="41" cm="1">
        <f t="array" ref="K1616">INDEX(Archetypes!$J$8:$J$16,$G1616)</f>
        <v>3.2349999999999999</v>
      </c>
      <c r="L1616" s="24" cm="1">
        <f t="array" ref="L1616">INDEX(Archetypes!$I$8:$I$16,$G1616)</f>
        <v>81.644444444444446</v>
      </c>
      <c r="M1616" s="41">
        <f t="shared" si="414"/>
        <v>27.821000000000002</v>
      </c>
      <c r="N1616" s="84">
        <f t="shared" si="388"/>
        <v>0.34075802939575395</v>
      </c>
      <c r="O1616" s="41">
        <f t="shared" si="389"/>
        <v>27.821000000000002</v>
      </c>
      <c r="P1616" s="64">
        <f t="shared" si="427"/>
        <v>3.9744285714285716</v>
      </c>
      <c r="Q1616" s="80">
        <f t="shared" si="415"/>
        <v>3.9744285714285716</v>
      </c>
      <c r="R1616" s="80">
        <f t="shared" si="416"/>
        <v>0</v>
      </c>
      <c r="S1616" s="64">
        <f t="shared" si="417"/>
        <v>27.821000000000002</v>
      </c>
      <c r="T1616" s="64">
        <f t="shared" si="390"/>
        <v>0</v>
      </c>
      <c r="U1616" s="64">
        <f t="shared" si="418"/>
        <v>0</v>
      </c>
      <c r="V1616" s="80">
        <f t="shared" si="419"/>
        <v>1</v>
      </c>
      <c r="W1616" s="80">
        <f t="shared" si="420"/>
        <v>0</v>
      </c>
      <c r="X1616" s="80">
        <f t="shared" si="421"/>
        <v>0</v>
      </c>
      <c r="Y1616" s="4">
        <f t="shared" si="391"/>
        <v>13.01</v>
      </c>
      <c r="Z1616" s="4">
        <f t="shared" si="392"/>
        <v>4.0216383307573418</v>
      </c>
      <c r="AA1616" s="64">
        <f t="shared" si="422"/>
        <v>7727.9750000000004</v>
      </c>
      <c r="AB1616" s="81">
        <f t="shared" si="423"/>
        <v>1005.4095475</v>
      </c>
      <c r="AC1616">
        <f t="shared" si="424"/>
        <v>1.0000000350000013</v>
      </c>
      <c r="AD1616" s="49">
        <f t="shared" si="393"/>
        <v>4021.6381900000001</v>
      </c>
      <c r="AE1616" s="3">
        <f t="shared" si="394"/>
        <v>100000</v>
      </c>
      <c r="AF1616" s="3">
        <f t="shared" si="395"/>
        <v>100000</v>
      </c>
      <c r="AG1616" s="2">
        <f t="shared" si="396"/>
        <v>0</v>
      </c>
      <c r="AH1616" s="49">
        <f t="shared" si="397"/>
        <v>0</v>
      </c>
      <c r="AI1616" s="49">
        <f t="shared" si="398"/>
        <v>4445.0926620951841</v>
      </c>
      <c r="AJ1616" s="27" cm="1">
        <f t="array" ref="AJ1616">INDEX(Archetypes!Q$8:Q$16,$G1616)</f>
        <v>1022</v>
      </c>
      <c r="AK1616" s="27" cm="1">
        <f t="array" ref="AK1616">INDEX(Archetypes!R$8:R$16,$G1616)</f>
        <v>1039</v>
      </c>
      <c r="AL1616" s="27" cm="1">
        <f t="array" ref="AL1616">INDEX(Archetypes!S$8:S$16,$G1616)</f>
        <v>1139</v>
      </c>
      <c r="AM1616" s="5">
        <f t="shared" si="425"/>
        <v>1039</v>
      </c>
      <c r="AN1616" s="5">
        <f t="shared" si="399"/>
        <v>4156</v>
      </c>
      <c r="AO1616" s="49">
        <f t="shared" si="400"/>
        <v>35503.730852095185</v>
      </c>
      <c r="AP1616" s="61" cm="1">
        <f t="array" ref="AP1616">INDEX(Archetypes!$K$8:$N$16,$G1616,$I$2+1+2*$H$2)</f>
        <v>17505</v>
      </c>
      <c r="AQ1616" s="41" cm="1">
        <f t="array" ref="AQ1616">INDEX(Archetypes!$O$8:$P$16,$G1616,$AB$2)</f>
        <v>50</v>
      </c>
      <c r="AR1616" s="4">
        <f t="shared" si="401"/>
        <v>12.348800000000001</v>
      </c>
      <c r="AS1616" s="5">
        <f t="shared" si="402"/>
        <v>3087.2</v>
      </c>
      <c r="AT1616" s="8">
        <f t="shared" si="403"/>
        <v>2270</v>
      </c>
      <c r="AU1616">
        <f t="shared" si="404"/>
        <v>1.0000000000000002</v>
      </c>
      <c r="AV1616" s="49">
        <f t="shared" si="405"/>
        <v>12348.8</v>
      </c>
      <c r="AW1616" s="49">
        <f t="shared" si="406"/>
        <v>0</v>
      </c>
      <c r="AX1616" s="61">
        <f t="shared" si="407"/>
        <v>3400.6969559886452</v>
      </c>
      <c r="AY1616" s="27" cm="1">
        <f t="array" ref="AY1616">INDEX(Archetypes!T$8:T$16,$G1616)</f>
        <v>1012</v>
      </c>
      <c r="AZ1616" s="27" cm="1">
        <f t="array" ref="AZ1616">INDEX(Archetypes!U$8:U$16,$G1616)</f>
        <v>1497</v>
      </c>
      <c r="BA1616" s="27" cm="1">
        <f t="array" ref="BA1616">INDEX(Archetypes!V$8:V$16,$G1616)</f>
        <v>1668</v>
      </c>
      <c r="BB1616" s="5">
        <f t="shared" si="426"/>
        <v>1497</v>
      </c>
      <c r="BC1616" s="5">
        <f t="shared" si="408"/>
        <v>5988</v>
      </c>
      <c r="BD1616" s="60">
        <f t="shared" si="409"/>
        <v>39242.496955988645</v>
      </c>
      <c r="BE1616" s="28">
        <f t="shared" si="410"/>
        <v>3738.7661038934602</v>
      </c>
      <c r="BF1616" s="75">
        <f t="shared" si="411"/>
        <v>6.3347756669999997</v>
      </c>
      <c r="BG1616" s="75">
        <f t="shared" si="412"/>
        <v>21.247199999999996</v>
      </c>
      <c r="BH1616" s="11">
        <f t="shared" si="428"/>
        <v>21168.786574048936</v>
      </c>
      <c r="BI1616" s="95">
        <f t="shared" si="429"/>
        <v>3</v>
      </c>
      <c r="BJ1616" t="b">
        <f t="shared" si="430"/>
        <v>0</v>
      </c>
      <c r="BK1616" s="43">
        <v>-52.824790625978494</v>
      </c>
      <c r="BL1616" s="37">
        <f t="shared" si="413"/>
        <v>3791.5908945194387</v>
      </c>
    </row>
    <row r="1617" spans="1:64" x14ac:dyDescent="0.35">
      <c r="A1617" s="3">
        <v>25000</v>
      </c>
      <c r="D1617" s="6">
        <v>90</v>
      </c>
      <c r="E1617" s="6"/>
      <c r="F1617" s="6">
        <f t="shared" si="386"/>
        <v>150</v>
      </c>
      <c r="G1617" s="7">
        <v>8</v>
      </c>
      <c r="H1617" s="79" cm="1">
        <f t="array" ref="H1617">INDEX(Archetypes!$F$8:$F$16,$G1617)</f>
        <v>285.8</v>
      </c>
      <c r="I1617" s="7">
        <f t="shared" si="387"/>
        <v>1</v>
      </c>
      <c r="J1617" s="27" cm="1">
        <f t="array" ref="J1617">INDEX(Archetypes!$G$8:$H$16,$G1617,($H$2+1))+$N$2</f>
        <v>26124</v>
      </c>
      <c r="K1617" s="41" cm="1">
        <f t="array" ref="K1617">INDEX(Archetypes!$J$8:$J$16,$G1617)</f>
        <v>3.2210000000000001</v>
      </c>
      <c r="L1617" s="24" cm="1">
        <f t="array" ref="L1617">INDEX(Archetypes!$I$8:$I$16,$G1617)</f>
        <v>90.076000000000008</v>
      </c>
      <c r="M1617" s="41">
        <f t="shared" si="414"/>
        <v>27.942</v>
      </c>
      <c r="N1617" s="84">
        <f t="shared" si="388"/>
        <v>0.31020471601758515</v>
      </c>
      <c r="O1617" s="41">
        <f t="shared" si="389"/>
        <v>27.942</v>
      </c>
      <c r="P1617" s="64">
        <f t="shared" si="427"/>
        <v>3.9917142857142855</v>
      </c>
      <c r="Q1617" s="80">
        <f t="shared" si="415"/>
        <v>3.9917142857142855</v>
      </c>
      <c r="R1617" s="80">
        <f t="shared" si="416"/>
        <v>0</v>
      </c>
      <c r="S1617" s="64">
        <f t="shared" si="417"/>
        <v>27.942</v>
      </c>
      <c r="T1617" s="64">
        <f t="shared" si="390"/>
        <v>0</v>
      </c>
      <c r="U1617" s="64">
        <f t="shared" si="418"/>
        <v>0</v>
      </c>
      <c r="V1617" s="80">
        <f t="shared" si="419"/>
        <v>1</v>
      </c>
      <c r="W1617" s="80">
        <f t="shared" si="420"/>
        <v>0</v>
      </c>
      <c r="X1617" s="80">
        <f t="shared" si="421"/>
        <v>0</v>
      </c>
      <c r="Y1617" s="4">
        <f t="shared" si="391"/>
        <v>13.01</v>
      </c>
      <c r="Z1617" s="4">
        <f t="shared" si="392"/>
        <v>4.0391182862465067</v>
      </c>
      <c r="AA1617" s="64">
        <f t="shared" si="422"/>
        <v>7761.5649999999996</v>
      </c>
      <c r="AB1617" s="81">
        <f t="shared" si="423"/>
        <v>1009.7796064999999</v>
      </c>
      <c r="AC1617">
        <f t="shared" si="424"/>
        <v>0.99999996540000113</v>
      </c>
      <c r="AD1617" s="49">
        <f t="shared" si="393"/>
        <v>4039.1184259999995</v>
      </c>
      <c r="AE1617" s="3">
        <f t="shared" si="394"/>
        <v>100000</v>
      </c>
      <c r="AF1617" s="3">
        <f t="shared" si="395"/>
        <v>100000</v>
      </c>
      <c r="AG1617" s="2">
        <f t="shared" si="396"/>
        <v>0</v>
      </c>
      <c r="AH1617" s="49">
        <f t="shared" si="397"/>
        <v>0</v>
      </c>
      <c r="AI1617" s="49">
        <f t="shared" si="398"/>
        <v>5075.110384361461</v>
      </c>
      <c r="AJ1617" s="27" cm="1">
        <f t="array" ref="AJ1617">INDEX(Archetypes!Q$8:Q$16,$G1617)</f>
        <v>1022</v>
      </c>
      <c r="AK1617" s="27" cm="1">
        <f t="array" ref="AK1617">INDEX(Archetypes!R$8:R$16,$G1617)</f>
        <v>1039</v>
      </c>
      <c r="AL1617" s="27" cm="1">
        <f t="array" ref="AL1617">INDEX(Archetypes!S$8:S$16,$G1617)</f>
        <v>1139</v>
      </c>
      <c r="AM1617" s="5">
        <f t="shared" si="425"/>
        <v>1039</v>
      </c>
      <c r="AN1617" s="5">
        <f t="shared" si="399"/>
        <v>4156</v>
      </c>
      <c r="AO1617" s="49">
        <f t="shared" si="400"/>
        <v>39394.228810361463</v>
      </c>
      <c r="AP1617" s="61" cm="1">
        <f t="array" ref="AP1617">INDEX(Archetypes!$K$8:$N$16,$G1617,$I$2+1+2*$H$2)</f>
        <v>20099</v>
      </c>
      <c r="AQ1617" s="41" cm="1">
        <f t="array" ref="AQ1617">INDEX(Archetypes!$O$8:$P$16,$G1617,$AB$2)</f>
        <v>50</v>
      </c>
      <c r="AR1617" s="4">
        <f t="shared" si="401"/>
        <v>12.348800000000001</v>
      </c>
      <c r="AS1617" s="5">
        <f t="shared" si="402"/>
        <v>3087.2</v>
      </c>
      <c r="AT1617" s="8">
        <f t="shared" si="403"/>
        <v>2270</v>
      </c>
      <c r="AU1617">
        <f t="shared" si="404"/>
        <v>1.0000000000000002</v>
      </c>
      <c r="AV1617" s="49">
        <f t="shared" si="405"/>
        <v>12348.8</v>
      </c>
      <c r="AW1617" s="49">
        <f t="shared" si="406"/>
        <v>0</v>
      </c>
      <c r="AX1617" s="61">
        <f t="shared" si="407"/>
        <v>3904.6334257878193</v>
      </c>
      <c r="AY1617" s="27" cm="1">
        <f t="array" ref="AY1617">INDEX(Archetypes!T$8:T$16,$G1617)</f>
        <v>1012</v>
      </c>
      <c r="AZ1617" s="27" cm="1">
        <f t="array" ref="AZ1617">INDEX(Archetypes!U$8:U$16,$G1617)</f>
        <v>1497</v>
      </c>
      <c r="BA1617" s="27" cm="1">
        <f t="array" ref="BA1617">INDEX(Archetypes!V$8:V$16,$G1617)</f>
        <v>1668</v>
      </c>
      <c r="BB1617" s="5">
        <f t="shared" si="426"/>
        <v>1497</v>
      </c>
      <c r="BC1617" s="5">
        <f t="shared" si="408"/>
        <v>5988</v>
      </c>
      <c r="BD1617" s="60">
        <f t="shared" si="409"/>
        <v>42340.433425787822</v>
      </c>
      <c r="BE1617" s="28">
        <f t="shared" si="410"/>
        <v>2946.2046154263589</v>
      </c>
      <c r="BF1617" s="75">
        <f t="shared" si="411"/>
        <v>6.3623100617999997</v>
      </c>
      <c r="BG1617" s="75">
        <f t="shared" si="412"/>
        <v>21.247199999999996</v>
      </c>
      <c r="BH1617" s="11">
        <f t="shared" si="428"/>
        <v>21168.786574048936</v>
      </c>
      <c r="BI1617" s="95">
        <f t="shared" si="429"/>
        <v>3</v>
      </c>
      <c r="BJ1617" t="b">
        <f t="shared" si="430"/>
        <v>0</v>
      </c>
      <c r="BK1617" s="43">
        <v>-2904.0982376652537</v>
      </c>
      <c r="BL1617" s="37">
        <f t="shared" si="413"/>
        <v>5850.3028530916126</v>
      </c>
    </row>
    <row r="1618" spans="1:64" x14ac:dyDescent="0.35">
      <c r="A1618" s="3">
        <v>25000</v>
      </c>
      <c r="D1618" s="6">
        <v>90</v>
      </c>
      <c r="E1618" s="6"/>
      <c r="F1618" s="6">
        <f t="shared" si="386"/>
        <v>150</v>
      </c>
      <c r="G1618" s="7">
        <v>9</v>
      </c>
      <c r="H1618" s="79" cm="1">
        <f t="array" ref="H1618">INDEX(Archetypes!$F$8:$F$16,$G1618)</f>
        <v>312.60000000000002</v>
      </c>
      <c r="I1618" s="7">
        <f t="shared" si="387"/>
        <v>1</v>
      </c>
      <c r="J1618" s="27" cm="1">
        <f t="array" ref="J1618">INDEX(Archetypes!$G$8:$H$16,$G1618,($H$2+1))+$N$2</f>
        <v>27151</v>
      </c>
      <c r="K1618" s="41" cm="1">
        <f t="array" ref="K1618">INDEX(Archetypes!$J$8:$J$16,$G1618)</f>
        <v>3.1960000000000002</v>
      </c>
      <c r="L1618" s="24" cm="1">
        <f t="array" ref="L1618">INDEX(Archetypes!$I$8:$I$16,$G1618)</f>
        <v>98.868750000000006</v>
      </c>
      <c r="M1618" s="41">
        <f t="shared" si="414"/>
        <v>28.16</v>
      </c>
      <c r="N1618" s="84">
        <f t="shared" si="388"/>
        <v>0.28482204943422468</v>
      </c>
      <c r="O1618" s="41">
        <f t="shared" si="389"/>
        <v>28.16</v>
      </c>
      <c r="P1618" s="64">
        <f t="shared" si="427"/>
        <v>4.0228571428571431</v>
      </c>
      <c r="Q1618" s="80">
        <f t="shared" si="415"/>
        <v>4.0228571428571431</v>
      </c>
      <c r="R1618" s="80">
        <f t="shared" si="416"/>
        <v>0</v>
      </c>
      <c r="S1618" s="64">
        <f t="shared" si="417"/>
        <v>28.160000000000004</v>
      </c>
      <c r="T1618" s="64">
        <f t="shared" si="390"/>
        <v>0</v>
      </c>
      <c r="U1618" s="64">
        <f t="shared" si="418"/>
        <v>-3.5527136788005009E-15</v>
      </c>
      <c r="V1618" s="80">
        <f t="shared" si="419"/>
        <v>1.0000000000000002</v>
      </c>
      <c r="W1618" s="80">
        <f t="shared" si="420"/>
        <v>0</v>
      </c>
      <c r="X1618" s="80">
        <f t="shared" si="421"/>
        <v>-1.261617073437678E-16</v>
      </c>
      <c r="Y1618" s="4">
        <f t="shared" si="391"/>
        <v>13.009999999999996</v>
      </c>
      <c r="Z1618" s="4">
        <f t="shared" si="392"/>
        <v>4.0707133917396732</v>
      </c>
      <c r="AA1618" s="64">
        <f t="shared" si="422"/>
        <v>7822.2780000000002</v>
      </c>
      <c r="AB1618" s="81">
        <f t="shared" si="423"/>
        <v>1017.6783677999997</v>
      </c>
      <c r="AC1618">
        <f t="shared" si="424"/>
        <v>0.99999998048000027</v>
      </c>
      <c r="AD1618" s="49">
        <f t="shared" si="393"/>
        <v>4070.7134711999988</v>
      </c>
      <c r="AE1618" s="3">
        <f t="shared" si="394"/>
        <v>100000</v>
      </c>
      <c r="AF1618" s="3">
        <f t="shared" si="395"/>
        <v>100000</v>
      </c>
      <c r="AG1618" s="2">
        <f t="shared" si="396"/>
        <v>0</v>
      </c>
      <c r="AH1618" s="49">
        <f t="shared" si="397"/>
        <v>0</v>
      </c>
      <c r="AI1618" s="49">
        <f t="shared" si="398"/>
        <v>5274.6257099141794</v>
      </c>
      <c r="AJ1618" s="27" cm="1">
        <f t="array" ref="AJ1618">INDEX(Archetypes!Q$8:Q$16,$G1618)</f>
        <v>1022</v>
      </c>
      <c r="AK1618" s="27" cm="1">
        <f t="array" ref="AK1618">INDEX(Archetypes!R$8:R$16,$G1618)</f>
        <v>1039</v>
      </c>
      <c r="AL1618" s="27" cm="1">
        <f t="array" ref="AL1618">INDEX(Archetypes!S$8:S$16,$G1618)</f>
        <v>1139</v>
      </c>
      <c r="AM1618" s="5">
        <f t="shared" si="425"/>
        <v>1039</v>
      </c>
      <c r="AN1618" s="5">
        <f t="shared" si="399"/>
        <v>4156</v>
      </c>
      <c r="AO1618" s="49">
        <f t="shared" si="400"/>
        <v>40652.339181114177</v>
      </c>
      <c r="AP1618" s="61" cm="1">
        <f t="array" ref="AP1618">INDEX(Archetypes!$K$8:$N$16,$G1618,$I$2+1+2*$H$2)</f>
        <v>20920</v>
      </c>
      <c r="AQ1618" s="41" cm="1">
        <f t="array" ref="AQ1618">INDEX(Archetypes!$O$8:$P$16,$G1618,$AB$2)</f>
        <v>50</v>
      </c>
      <c r="AR1618" s="4">
        <f t="shared" si="401"/>
        <v>12.348800000000001</v>
      </c>
      <c r="AS1618" s="5">
        <f t="shared" si="402"/>
        <v>3087.2</v>
      </c>
      <c r="AT1618" s="8">
        <f t="shared" si="403"/>
        <v>2270</v>
      </c>
      <c r="AU1618">
        <f t="shared" si="404"/>
        <v>1.0000000000000002</v>
      </c>
      <c r="AV1618" s="49">
        <f t="shared" si="405"/>
        <v>12348.8</v>
      </c>
      <c r="AW1618" s="49">
        <f t="shared" si="406"/>
        <v>0</v>
      </c>
      <c r="AX1618" s="61">
        <f t="shared" si="407"/>
        <v>4064.1291242092234</v>
      </c>
      <c r="AY1618" s="27" cm="1">
        <f t="array" ref="AY1618">INDEX(Archetypes!T$8:T$16,$G1618)</f>
        <v>1012</v>
      </c>
      <c r="AZ1618" s="27" cm="1">
        <f t="array" ref="AZ1618">INDEX(Archetypes!U$8:U$16,$G1618)</f>
        <v>1497</v>
      </c>
      <c r="BA1618" s="27" cm="1">
        <f t="array" ref="BA1618">INDEX(Archetypes!V$8:V$16,$G1618)</f>
        <v>1668</v>
      </c>
      <c r="BB1618" s="5">
        <f t="shared" si="426"/>
        <v>1497</v>
      </c>
      <c r="BC1618" s="5">
        <f t="shared" si="408"/>
        <v>5988</v>
      </c>
      <c r="BD1618" s="60">
        <f t="shared" si="409"/>
        <v>43320.929124209229</v>
      </c>
      <c r="BE1618" s="28">
        <f t="shared" si="410"/>
        <v>2668.5899430950521</v>
      </c>
      <c r="BF1618" s="75">
        <f t="shared" si="411"/>
        <v>6.4120777221600012</v>
      </c>
      <c r="BG1618" s="75">
        <f t="shared" si="412"/>
        <v>21.247199999999996</v>
      </c>
      <c r="BH1618" s="11">
        <f t="shared" si="428"/>
        <v>21168.786574048936</v>
      </c>
      <c r="BI1618" s="95">
        <f t="shared" si="429"/>
        <v>3</v>
      </c>
      <c r="BJ1618" t="b">
        <f t="shared" si="430"/>
        <v>0</v>
      </c>
      <c r="BK1618" s="43">
        <v>-3859.166297367221</v>
      </c>
      <c r="BL1618" s="37">
        <f t="shared" si="413"/>
        <v>6527.7562404622731</v>
      </c>
    </row>
    <row r="1619" spans="1:64" x14ac:dyDescent="0.35">
      <c r="A1619" s="3">
        <v>25000</v>
      </c>
      <c r="D1619" s="6">
        <v>105</v>
      </c>
      <c r="E1619" s="6"/>
      <c r="F1619" s="6">
        <f t="shared" si="386"/>
        <v>175</v>
      </c>
      <c r="G1619" s="7">
        <v>4</v>
      </c>
      <c r="H1619" s="79" cm="1">
        <f t="array" ref="H1619">INDEX(Archetypes!$F$8:$F$16,$G1619)</f>
        <v>188.9</v>
      </c>
      <c r="I1619" s="7">
        <f t="shared" si="387"/>
        <v>1</v>
      </c>
      <c r="J1619" s="27" cm="1">
        <f t="array" ref="J1619">INDEX(Archetypes!$G$8:$H$16,$G1619,($H$2+1))+$N$2</f>
        <v>14619</v>
      </c>
      <c r="K1619" s="41" cm="1">
        <f t="array" ref="K1619">INDEX(Archetypes!$J$8:$J$16,$G1619)</f>
        <v>3.3879999999999999</v>
      </c>
      <c r="L1619" s="24" cm="1">
        <f t="array" ref="L1619">INDEX(Archetypes!$I$8:$I$16,$G1619)</f>
        <v>57.854166666666664</v>
      </c>
      <c r="M1619" s="41">
        <f t="shared" si="414"/>
        <v>30.992000000000001</v>
      </c>
      <c r="N1619" s="84">
        <f t="shared" si="388"/>
        <v>0.5356917536910335</v>
      </c>
      <c r="O1619" s="41">
        <f t="shared" si="389"/>
        <v>30.992000000000001</v>
      </c>
      <c r="P1619" s="64">
        <f t="shared" si="427"/>
        <v>4.4274285714285719</v>
      </c>
      <c r="Q1619" s="80">
        <f t="shared" si="415"/>
        <v>4.4274285714285719</v>
      </c>
      <c r="R1619" s="80">
        <f t="shared" si="416"/>
        <v>0</v>
      </c>
      <c r="S1619" s="64">
        <f t="shared" si="417"/>
        <v>30.992000000000004</v>
      </c>
      <c r="T1619" s="64">
        <f t="shared" si="390"/>
        <v>0</v>
      </c>
      <c r="U1619" s="64">
        <f t="shared" si="418"/>
        <v>-3.5527136788005009E-15</v>
      </c>
      <c r="V1619" s="80">
        <f t="shared" si="419"/>
        <v>1.0000000000000002</v>
      </c>
      <c r="W1619" s="80">
        <f t="shared" si="420"/>
        <v>0</v>
      </c>
      <c r="X1619" s="80">
        <f t="shared" si="421"/>
        <v>-1.1463324983223094E-16</v>
      </c>
      <c r="Y1619" s="4">
        <f t="shared" si="391"/>
        <v>13.009999999999998</v>
      </c>
      <c r="Z1619" s="4">
        <f t="shared" si="392"/>
        <v>3.8400236127508851</v>
      </c>
      <c r="AA1619" s="64">
        <f t="shared" si="422"/>
        <v>7378.9849999999997</v>
      </c>
      <c r="AB1619" s="81">
        <f t="shared" si="423"/>
        <v>960.00594849999982</v>
      </c>
      <c r="AC1619">
        <f t="shared" si="424"/>
        <v>0.99999995280000231</v>
      </c>
      <c r="AD1619" s="49">
        <f t="shared" si="393"/>
        <v>3840.0237939999993</v>
      </c>
      <c r="AE1619" s="3">
        <f t="shared" si="394"/>
        <v>100000</v>
      </c>
      <c r="AF1619" s="3">
        <f t="shared" si="395"/>
        <v>100000</v>
      </c>
      <c r="AG1619" s="2">
        <f t="shared" si="396"/>
        <v>0</v>
      </c>
      <c r="AH1619" s="49">
        <f t="shared" si="397"/>
        <v>0</v>
      </c>
      <c r="AI1619" s="49">
        <f t="shared" si="398"/>
        <v>2840.0336360810056</v>
      </c>
      <c r="AJ1619" s="27" cm="1">
        <f t="array" ref="AJ1619">INDEX(Archetypes!Q$8:Q$16,$G1619)</f>
        <v>1022</v>
      </c>
      <c r="AK1619" s="27" cm="1">
        <f t="array" ref="AK1619">INDEX(Archetypes!R$8:R$16,$G1619)</f>
        <v>1039</v>
      </c>
      <c r="AL1619" s="27" cm="1">
        <f t="array" ref="AL1619">INDEX(Archetypes!S$8:S$16,$G1619)</f>
        <v>1139</v>
      </c>
      <c r="AM1619" s="5">
        <f t="shared" si="425"/>
        <v>1039</v>
      </c>
      <c r="AN1619" s="5">
        <f t="shared" si="399"/>
        <v>4156</v>
      </c>
      <c r="AO1619" s="49">
        <f t="shared" si="400"/>
        <v>25455.057430081008</v>
      </c>
      <c r="AP1619" s="61" cm="1">
        <f t="array" ref="AP1619">INDEX(Archetypes!$K$8:$N$16,$G1619,$I$2+1+2*$H$2)</f>
        <v>10895</v>
      </c>
      <c r="AQ1619" s="41" cm="1">
        <f t="array" ref="AQ1619">INDEX(Archetypes!$O$8:$P$16,$G1619,$AB$2)</f>
        <v>50</v>
      </c>
      <c r="AR1619" s="4">
        <f t="shared" si="401"/>
        <v>12.348800000000001</v>
      </c>
      <c r="AS1619" s="5">
        <f t="shared" si="402"/>
        <v>3087.2</v>
      </c>
      <c r="AT1619" s="8">
        <f t="shared" si="403"/>
        <v>2270</v>
      </c>
      <c r="AU1619">
        <f t="shared" si="404"/>
        <v>1.0000000000000002</v>
      </c>
      <c r="AV1619" s="49">
        <f t="shared" si="405"/>
        <v>12348.8</v>
      </c>
      <c r="AW1619" s="49">
        <f t="shared" si="406"/>
        <v>0</v>
      </c>
      <c r="AX1619" s="61">
        <f t="shared" si="407"/>
        <v>2116.5720271634555</v>
      </c>
      <c r="AY1619" s="27" cm="1">
        <f t="array" ref="AY1619">INDEX(Archetypes!T$8:T$16,$G1619)</f>
        <v>1012</v>
      </c>
      <c r="AZ1619" s="27" cm="1">
        <f t="array" ref="AZ1619">INDEX(Archetypes!U$8:U$16,$G1619)</f>
        <v>1497</v>
      </c>
      <c r="BA1619" s="27" cm="1">
        <f t="array" ref="BA1619">INDEX(Archetypes!V$8:V$16,$G1619)</f>
        <v>1668</v>
      </c>
      <c r="BB1619" s="5">
        <f t="shared" si="426"/>
        <v>1497</v>
      </c>
      <c r="BC1619" s="5">
        <f t="shared" si="408"/>
        <v>5988</v>
      </c>
      <c r="BD1619" s="60">
        <f t="shared" si="409"/>
        <v>31348.372027163456</v>
      </c>
      <c r="BE1619" s="28">
        <f t="shared" si="410"/>
        <v>5893.314597082448</v>
      </c>
      <c r="BF1619" s="75">
        <f t="shared" si="411"/>
        <v>6.0487015842000007</v>
      </c>
      <c r="BG1619" s="75">
        <f t="shared" si="412"/>
        <v>21.247199999999996</v>
      </c>
      <c r="BH1619" s="11">
        <f t="shared" si="428"/>
        <v>25455.057430081008</v>
      </c>
      <c r="BI1619" s="95">
        <f t="shared" si="429"/>
        <v>4</v>
      </c>
      <c r="BJ1619" t="b">
        <f t="shared" si="430"/>
        <v>1</v>
      </c>
      <c r="BK1619" s="43">
        <v>7486.4022413625498</v>
      </c>
      <c r="BL1619" s="37">
        <f t="shared" si="413"/>
        <v>-1593.0876442801018</v>
      </c>
    </row>
    <row r="1620" spans="1:64" x14ac:dyDescent="0.35">
      <c r="A1620" s="3">
        <v>25000</v>
      </c>
      <c r="D1620" s="6">
        <v>105</v>
      </c>
      <c r="E1620" s="6"/>
      <c r="F1620" s="6">
        <f t="shared" ref="F1620:F1683" si="431">ROUND(D1620/0.6,1)</f>
        <v>175</v>
      </c>
      <c r="G1620" s="7">
        <v>5</v>
      </c>
      <c r="H1620" s="79" cm="1">
        <f t="array" ref="H1620">INDEX(Archetypes!$F$8:$F$16,$G1620)</f>
        <v>213.7</v>
      </c>
      <c r="I1620" s="7">
        <f t="shared" ref="I1620:I1683" si="432">1*(H1620&gt;=F1620)</f>
        <v>1</v>
      </c>
      <c r="J1620" s="27" cm="1">
        <f t="array" ref="J1620">INDEX(Archetypes!$G$8:$H$16,$G1620,($H$2+1))+$N$2</f>
        <v>16092</v>
      </c>
      <c r="K1620" s="41" cm="1">
        <f t="array" ref="K1620">INDEX(Archetypes!$J$8:$J$16,$G1620)</f>
        <v>3.3130000000000002</v>
      </c>
      <c r="L1620" s="24" cm="1">
        <f t="array" ref="L1620">INDEX(Archetypes!$I$8:$I$16,$G1620)</f>
        <v>65.243478260869566</v>
      </c>
      <c r="M1620" s="41">
        <f t="shared" si="414"/>
        <v>31.693000000000001</v>
      </c>
      <c r="N1620" s="84">
        <f t="shared" ref="N1620:N1683" si="433">M1620/L1620</f>
        <v>0.4857650273224044</v>
      </c>
      <c r="O1620" s="41">
        <f t="shared" ref="O1620:O1683" si="434">ROUND(M1620/W$2,3)</f>
        <v>31.693000000000001</v>
      </c>
      <c r="P1620" s="64">
        <f t="shared" si="427"/>
        <v>4.527571428571429</v>
      </c>
      <c r="Q1620" s="80">
        <f t="shared" si="415"/>
        <v>4.527571428571429</v>
      </c>
      <c r="R1620" s="80">
        <f t="shared" si="416"/>
        <v>0</v>
      </c>
      <c r="S1620" s="64">
        <f t="shared" si="417"/>
        <v>31.693000000000005</v>
      </c>
      <c r="T1620" s="64">
        <f t="shared" ref="T1620:T1683" si="435">$O$2*R1620</f>
        <v>0</v>
      </c>
      <c r="U1620" s="64">
        <f t="shared" si="418"/>
        <v>-3.5527136788005009E-15</v>
      </c>
      <c r="V1620" s="80">
        <f t="shared" si="419"/>
        <v>1.0000000000000002</v>
      </c>
      <c r="W1620" s="80">
        <f t="shared" si="420"/>
        <v>0</v>
      </c>
      <c r="X1620" s="80">
        <f t="shared" si="421"/>
        <v>-1.1209774015714829E-16</v>
      </c>
      <c r="Y1620" s="4">
        <f t="shared" ref="Y1620:Y1683" si="436">SUMPRODUCT($V1620:$X1620,$S$2:$U$2)</f>
        <v>13.009999999999998</v>
      </c>
      <c r="Z1620" s="4">
        <f t="shared" ref="Z1620:Z1683" si="437">Y1620/K1620/$W$2</f>
        <v>3.9269544219740409</v>
      </c>
      <c r="AA1620" s="64">
        <f t="shared" si="422"/>
        <v>7546.0309999999999</v>
      </c>
      <c r="AB1620" s="81">
        <f t="shared" si="423"/>
        <v>981.7386330999999</v>
      </c>
      <c r="AC1620">
        <f t="shared" si="424"/>
        <v>0.99999997188000067</v>
      </c>
      <c r="AD1620" s="49">
        <f t="shared" ref="AD1620:AD1683" si="438">$L$2*AB1620</f>
        <v>3926.9545323999996</v>
      </c>
      <c r="AE1620" s="3">
        <f t="shared" ref="AE1620:AE1683" si="439">L$2*$A1620</f>
        <v>100000</v>
      </c>
      <c r="AF1620" s="3">
        <f t="shared" ref="AF1620:AF1683" si="440">$Y$2</f>
        <v>100000</v>
      </c>
      <c r="AG1620" s="2">
        <f t="shared" ref="AG1620:AG1683" si="441">INT(A1620*L$2/AF1620-0.000001)</f>
        <v>0</v>
      </c>
      <c r="AH1620" s="49">
        <f t="shared" ref="AH1620:AH1683" si="442">($J1620-N$2)*$AG1620</f>
        <v>0</v>
      </c>
      <c r="AI1620" s="49">
        <f t="shared" ref="AI1620:AI1683" si="443">$M$2*($J1620+AH1620)</f>
        <v>3126.1933970733662</v>
      </c>
      <c r="AJ1620" s="27" cm="1">
        <f t="array" ref="AJ1620">INDEX(Archetypes!Q$8:Q$16,$G1620)</f>
        <v>1022</v>
      </c>
      <c r="AK1620" s="27" cm="1">
        <f t="array" ref="AK1620">INDEX(Archetypes!R$8:R$16,$G1620)</f>
        <v>1039</v>
      </c>
      <c r="AL1620" s="27" cm="1">
        <f t="array" ref="AL1620">INDEX(Archetypes!S$8:S$16,$G1620)</f>
        <v>1139</v>
      </c>
      <c r="AM1620" s="5">
        <f t="shared" si="425"/>
        <v>1039</v>
      </c>
      <c r="AN1620" s="5">
        <f t="shared" ref="AN1620:AN1683" si="444">$L$2*AM1620</f>
        <v>4156</v>
      </c>
      <c r="AO1620" s="49">
        <f t="shared" ref="AO1620:AO1683" si="445">SUM(J1620,AD1620,AH1620:AI1620,AN1620)</f>
        <v>27301.147929473365</v>
      </c>
      <c r="AP1620" s="61" cm="1">
        <f t="array" ref="AP1620">INDEX(Archetypes!$K$8:$N$16,$G1620,$I$2+1+2*$H$2)</f>
        <v>12073</v>
      </c>
      <c r="AQ1620" s="41" cm="1">
        <f t="array" ref="AQ1620">INDEX(Archetypes!$O$8:$P$16,$G1620,$AB$2)</f>
        <v>50</v>
      </c>
      <c r="AR1620" s="4">
        <f t="shared" ref="AR1620:AR1683" si="446">100*$X$2/($AQ1620/$AC$2)</f>
        <v>12.348800000000001</v>
      </c>
      <c r="AS1620" s="5">
        <f t="shared" ref="AS1620:AS1683" si="447">$A1620*AR1620/100</f>
        <v>3087.2</v>
      </c>
      <c r="AT1620" s="8">
        <f t="shared" ref="AT1620:AT1683" si="448">A1620/AQ1620*$AC$2</f>
        <v>2270</v>
      </c>
      <c r="AU1620">
        <f t="shared" ref="AU1620:AU1683" si="449">AT1620*X$2/AS1620</f>
        <v>1.0000000000000002</v>
      </c>
      <c r="AV1620" s="49">
        <f t="shared" ref="AV1620:AV1683" si="450">$L$2*AS1620</f>
        <v>12348.8</v>
      </c>
      <c r="AW1620" s="49">
        <f t="shared" ref="AW1620:AW1683" si="451">$AP1620*$AG1620</f>
        <v>0</v>
      </c>
      <c r="AX1620" s="61">
        <f t="shared" ref="AX1620:AX1683" si="452">$M$2*(AP1620+AW1620)</f>
        <v>2345.4221279434969</v>
      </c>
      <c r="AY1620" s="27" cm="1">
        <f t="array" ref="AY1620">INDEX(Archetypes!T$8:T$16,$G1620)</f>
        <v>1012</v>
      </c>
      <c r="AZ1620" s="27" cm="1">
        <f t="array" ref="AZ1620">INDEX(Archetypes!U$8:U$16,$G1620)</f>
        <v>1497</v>
      </c>
      <c r="BA1620" s="27" cm="1">
        <f t="array" ref="BA1620">INDEX(Archetypes!V$8:V$16,$G1620)</f>
        <v>1668</v>
      </c>
      <c r="BB1620" s="5">
        <f t="shared" si="426"/>
        <v>1497</v>
      </c>
      <c r="BC1620" s="5">
        <f t="shared" ref="BC1620:BC1683" si="453">L$2*BB1620</f>
        <v>5988</v>
      </c>
      <c r="BD1620" s="60">
        <f t="shared" ref="BD1620:BD1683" si="454">SUM(AP1620,AV1620:AX1620,BC1620)</f>
        <v>32755.222127943496</v>
      </c>
      <c r="BE1620" s="28">
        <f t="shared" ref="BE1620:BE1683" si="455">BD1620-AO1620</f>
        <v>5454.0741984701308</v>
      </c>
      <c r="BF1620" s="75">
        <f t="shared" ref="BF1620:BF1683" si="456">$L$2*AA1620*(V1620*$AD$2+(W1620+X1620)*$AE$2)/1000</f>
        <v>6.1856325313200005</v>
      </c>
      <c r="BG1620" s="75">
        <f t="shared" ref="BG1620:BG1683" si="457">$L$2*AT1620*AF$2/1000</f>
        <v>21.247199999999996</v>
      </c>
      <c r="BH1620" s="11">
        <f t="shared" si="428"/>
        <v>25455.057430081008</v>
      </c>
      <c r="BI1620" s="95">
        <f t="shared" si="429"/>
        <v>4</v>
      </c>
      <c r="BJ1620" t="b">
        <f t="shared" si="430"/>
        <v>0</v>
      </c>
      <c r="BK1620" s="43">
        <v>6034.1368146902096</v>
      </c>
      <c r="BL1620" s="37">
        <f t="shared" ref="BL1620:BL1683" si="458">BE1620-BK1620</f>
        <v>-580.06261622007878</v>
      </c>
    </row>
    <row r="1621" spans="1:64" x14ac:dyDescent="0.35">
      <c r="A1621" s="3">
        <v>25000</v>
      </c>
      <c r="D1621" s="6">
        <v>105</v>
      </c>
      <c r="E1621" s="6"/>
      <c r="F1621" s="6">
        <f t="shared" si="431"/>
        <v>175</v>
      </c>
      <c r="G1621" s="7">
        <v>6</v>
      </c>
      <c r="H1621" s="79" cm="1">
        <f t="array" ref="H1621">INDEX(Archetypes!$F$8:$F$16,$G1621)</f>
        <v>239.1</v>
      </c>
      <c r="I1621" s="7">
        <f t="shared" si="432"/>
        <v>1</v>
      </c>
      <c r="J1621" s="27" cm="1">
        <f t="array" ref="J1621">INDEX(Archetypes!$G$8:$H$16,$G1621,($H$2+1))+$N$2</f>
        <v>18581</v>
      </c>
      <c r="K1621" s="41" cm="1">
        <f t="array" ref="K1621">INDEX(Archetypes!$J$8:$J$16,$G1621)</f>
        <v>3.327</v>
      </c>
      <c r="L1621" s="24" cm="1">
        <f t="array" ref="L1621">INDEX(Archetypes!$I$8:$I$16,$G1621)</f>
        <v>72.380645161290317</v>
      </c>
      <c r="M1621" s="41">
        <f t="shared" ref="M1621:M1684" si="459">ROUND(D1621/K1621,3)</f>
        <v>31.56</v>
      </c>
      <c r="N1621" s="84">
        <f t="shared" si="433"/>
        <v>0.43602816650325343</v>
      </c>
      <c r="O1621" s="41">
        <f t="shared" si="434"/>
        <v>31.56</v>
      </c>
      <c r="P1621" s="64">
        <f t="shared" si="427"/>
        <v>4.508571428571428</v>
      </c>
      <c r="Q1621" s="80">
        <f t="shared" ref="Q1621:Q1684" si="460">MIN(P1621,R$2)</f>
        <v>4.508571428571428</v>
      </c>
      <c r="R1621" s="80">
        <f t="shared" ref="R1621:R1684" si="461">P1621-Q1621</f>
        <v>0</v>
      </c>
      <c r="S1621" s="64">
        <f t="shared" ref="S1621:S1684" si="462">$O$2*Q1621</f>
        <v>31.559999999999995</v>
      </c>
      <c r="T1621" s="64">
        <f t="shared" si="435"/>
        <v>0</v>
      </c>
      <c r="U1621" s="64">
        <f t="shared" ref="U1621:U1684" si="463">O1621-S1621-T1621</f>
        <v>3.5527136788005009E-15</v>
      </c>
      <c r="V1621" s="80">
        <f t="shared" ref="V1621:V1684" si="464">S1621/$O1621</f>
        <v>0.99999999999999989</v>
      </c>
      <c r="W1621" s="80">
        <f t="shared" ref="W1621:W1684" si="465">T1621/$O1621</f>
        <v>0</v>
      </c>
      <c r="X1621" s="80">
        <f t="shared" ref="X1621:X1684" si="466">U1621/$O1621</f>
        <v>1.1257014191383084E-16</v>
      </c>
      <c r="Y1621" s="4">
        <f t="shared" si="436"/>
        <v>13.010000000000003</v>
      </c>
      <c r="Z1621" s="4">
        <f t="shared" si="437"/>
        <v>3.9104298166516394</v>
      </c>
      <c r="AA1621" s="64">
        <f t="shared" ref="AA1621:AA1684" si="467">ROUND(A1621/K1621/$W$2,3)</f>
        <v>7514.277</v>
      </c>
      <c r="AB1621" s="81">
        <f t="shared" ref="AB1621:AB1684" si="468">Y1621*AA1621/100</f>
        <v>977.60743770000033</v>
      </c>
      <c r="AC1621">
        <f t="shared" ref="AC1621:AC1684" si="469">A1621*Z1621/100/AB1621</f>
        <v>1.0000000168400003</v>
      </c>
      <c r="AD1621" s="49">
        <f t="shared" si="438"/>
        <v>3910.4297508000013</v>
      </c>
      <c r="AE1621" s="3">
        <f t="shared" si="439"/>
        <v>100000</v>
      </c>
      <c r="AF1621" s="3">
        <f t="shared" si="440"/>
        <v>100000</v>
      </c>
      <c r="AG1621" s="2">
        <f t="shared" si="441"/>
        <v>0</v>
      </c>
      <c r="AH1621" s="49">
        <f t="shared" si="442"/>
        <v>0</v>
      </c>
      <c r="AI1621" s="49">
        <f t="shared" si="443"/>
        <v>3609.7315132376475</v>
      </c>
      <c r="AJ1621" s="27" cm="1">
        <f t="array" ref="AJ1621">INDEX(Archetypes!Q$8:Q$16,$G1621)</f>
        <v>1022</v>
      </c>
      <c r="AK1621" s="27" cm="1">
        <f t="array" ref="AK1621">INDEX(Archetypes!R$8:R$16,$G1621)</f>
        <v>1039</v>
      </c>
      <c r="AL1621" s="27" cm="1">
        <f t="array" ref="AL1621">INDEX(Archetypes!S$8:S$16,$G1621)</f>
        <v>1139</v>
      </c>
      <c r="AM1621" s="5">
        <f t="shared" ref="AM1621:AM1684" si="470">CHOOSE($K$2+1,AJ1621,AK1621,AL1621)</f>
        <v>1039</v>
      </c>
      <c r="AN1621" s="5">
        <f t="shared" si="444"/>
        <v>4156</v>
      </c>
      <c r="AO1621" s="49">
        <f t="shared" si="445"/>
        <v>30257.161264037648</v>
      </c>
      <c r="AP1621" s="61" cm="1">
        <f t="array" ref="AP1621">INDEX(Archetypes!$K$8:$N$16,$G1621,$I$2+1+2*$H$2)</f>
        <v>14065</v>
      </c>
      <c r="AQ1621" s="41" cm="1">
        <f t="array" ref="AQ1621">INDEX(Archetypes!$O$8:$P$16,$G1621,$AB$2)</f>
        <v>50</v>
      </c>
      <c r="AR1621" s="4">
        <f t="shared" si="446"/>
        <v>12.348800000000001</v>
      </c>
      <c r="AS1621" s="5">
        <f t="shared" si="447"/>
        <v>3087.2</v>
      </c>
      <c r="AT1621" s="8">
        <f t="shared" si="448"/>
        <v>2270</v>
      </c>
      <c r="AU1621">
        <f t="shared" si="449"/>
        <v>1.0000000000000002</v>
      </c>
      <c r="AV1621" s="49">
        <f t="shared" si="450"/>
        <v>12348.8</v>
      </c>
      <c r="AW1621" s="49">
        <f t="shared" si="451"/>
        <v>0</v>
      </c>
      <c r="AX1621" s="61">
        <f t="shared" si="452"/>
        <v>2732.408036902616</v>
      </c>
      <c r="AY1621" s="27" cm="1">
        <f t="array" ref="AY1621">INDEX(Archetypes!T$8:T$16,$G1621)</f>
        <v>1012</v>
      </c>
      <c r="AZ1621" s="27" cm="1">
        <f t="array" ref="AZ1621">INDEX(Archetypes!U$8:U$16,$G1621)</f>
        <v>1497</v>
      </c>
      <c r="BA1621" s="27" cm="1">
        <f t="array" ref="BA1621">INDEX(Archetypes!V$8:V$16,$G1621)</f>
        <v>1668</v>
      </c>
      <c r="BB1621" s="5">
        <f t="shared" ref="BB1621:BB1684" si="471">CHOOSE($K$2+1,AY1621,AZ1621,BA1621)</f>
        <v>1497</v>
      </c>
      <c r="BC1621" s="5">
        <f t="shared" si="453"/>
        <v>5988</v>
      </c>
      <c r="BD1621" s="60">
        <f t="shared" si="454"/>
        <v>35134.208036902615</v>
      </c>
      <c r="BE1621" s="28">
        <f t="shared" si="455"/>
        <v>4877.0467728649674</v>
      </c>
      <c r="BF1621" s="75">
        <f t="shared" si="456"/>
        <v>6.15960314244</v>
      </c>
      <c r="BG1621" s="75">
        <f t="shared" si="457"/>
        <v>21.247199999999996</v>
      </c>
      <c r="BH1621" s="11">
        <f t="shared" si="428"/>
        <v>25455.057430081008</v>
      </c>
      <c r="BI1621" s="95">
        <f t="shared" si="429"/>
        <v>4</v>
      </c>
      <c r="BJ1621" t="b">
        <f t="shared" si="430"/>
        <v>0</v>
      </c>
      <c r="BK1621" s="43">
        <v>3905.0993558304763</v>
      </c>
      <c r="BL1621" s="37">
        <f t="shared" si="458"/>
        <v>971.94741703449108</v>
      </c>
    </row>
    <row r="1622" spans="1:64" x14ac:dyDescent="0.35">
      <c r="A1622" s="3">
        <v>25000</v>
      </c>
      <c r="D1622" s="6">
        <v>105</v>
      </c>
      <c r="E1622" s="6"/>
      <c r="F1622" s="6">
        <f t="shared" si="431"/>
        <v>175</v>
      </c>
      <c r="G1622" s="7">
        <v>7</v>
      </c>
      <c r="H1622" s="79" cm="1">
        <f t="array" ref="H1622">INDEX(Archetypes!$F$8:$F$16,$G1622)</f>
        <v>262.60000000000002</v>
      </c>
      <c r="I1622" s="7">
        <f t="shared" si="432"/>
        <v>1</v>
      </c>
      <c r="J1622" s="27" cm="1">
        <f t="array" ref="J1622">INDEX(Archetypes!$G$8:$H$16,$G1622,($H$2+1))+$N$2</f>
        <v>22881</v>
      </c>
      <c r="K1622" s="41" cm="1">
        <f t="array" ref="K1622">INDEX(Archetypes!$J$8:$J$16,$G1622)</f>
        <v>3.2349999999999999</v>
      </c>
      <c r="L1622" s="24" cm="1">
        <f t="array" ref="L1622">INDEX(Archetypes!$I$8:$I$16,$G1622)</f>
        <v>81.644444444444446</v>
      </c>
      <c r="M1622" s="41">
        <f t="shared" si="459"/>
        <v>32.457000000000001</v>
      </c>
      <c r="N1622" s="84">
        <f t="shared" si="433"/>
        <v>0.39754082743603703</v>
      </c>
      <c r="O1622" s="41">
        <f t="shared" si="434"/>
        <v>32.457000000000001</v>
      </c>
      <c r="P1622" s="64">
        <f t="shared" si="427"/>
        <v>4.6367142857142856</v>
      </c>
      <c r="Q1622" s="80">
        <f t="shared" si="460"/>
        <v>4.6367142857142856</v>
      </c>
      <c r="R1622" s="80">
        <f t="shared" si="461"/>
        <v>0</v>
      </c>
      <c r="S1622" s="64">
        <f t="shared" si="462"/>
        <v>32.457000000000001</v>
      </c>
      <c r="T1622" s="64">
        <f t="shared" si="435"/>
        <v>0</v>
      </c>
      <c r="U1622" s="64">
        <f t="shared" si="463"/>
        <v>0</v>
      </c>
      <c r="V1622" s="80">
        <f t="shared" si="464"/>
        <v>1</v>
      </c>
      <c r="W1622" s="80">
        <f t="shared" si="465"/>
        <v>0</v>
      </c>
      <c r="X1622" s="80">
        <f t="shared" si="466"/>
        <v>0</v>
      </c>
      <c r="Y1622" s="4">
        <f t="shared" si="436"/>
        <v>13.01</v>
      </c>
      <c r="Z1622" s="4">
        <f t="shared" si="437"/>
        <v>4.0216383307573418</v>
      </c>
      <c r="AA1622" s="64">
        <f t="shared" si="467"/>
        <v>7727.9750000000004</v>
      </c>
      <c r="AB1622" s="81">
        <f t="shared" si="468"/>
        <v>1005.4095475</v>
      </c>
      <c r="AC1622">
        <f t="shared" si="469"/>
        <v>1.0000000350000013</v>
      </c>
      <c r="AD1622" s="49">
        <f t="shared" si="438"/>
        <v>4021.6381900000001</v>
      </c>
      <c r="AE1622" s="3">
        <f t="shared" si="439"/>
        <v>100000</v>
      </c>
      <c r="AF1622" s="3">
        <f t="shared" si="440"/>
        <v>100000</v>
      </c>
      <c r="AG1622" s="2">
        <f t="shared" si="441"/>
        <v>0</v>
      </c>
      <c r="AH1622" s="49">
        <f t="shared" si="442"/>
        <v>0</v>
      </c>
      <c r="AI1622" s="49">
        <f t="shared" si="443"/>
        <v>4445.0926620951841</v>
      </c>
      <c r="AJ1622" s="27" cm="1">
        <f t="array" ref="AJ1622">INDEX(Archetypes!Q$8:Q$16,$G1622)</f>
        <v>1022</v>
      </c>
      <c r="AK1622" s="27" cm="1">
        <f t="array" ref="AK1622">INDEX(Archetypes!R$8:R$16,$G1622)</f>
        <v>1039</v>
      </c>
      <c r="AL1622" s="27" cm="1">
        <f t="array" ref="AL1622">INDEX(Archetypes!S$8:S$16,$G1622)</f>
        <v>1139</v>
      </c>
      <c r="AM1622" s="5">
        <f t="shared" si="470"/>
        <v>1039</v>
      </c>
      <c r="AN1622" s="5">
        <f t="shared" si="444"/>
        <v>4156</v>
      </c>
      <c r="AO1622" s="49">
        <f t="shared" si="445"/>
        <v>35503.730852095185</v>
      </c>
      <c r="AP1622" s="61" cm="1">
        <f t="array" ref="AP1622">INDEX(Archetypes!$K$8:$N$16,$G1622,$I$2+1+2*$H$2)</f>
        <v>17505</v>
      </c>
      <c r="AQ1622" s="41" cm="1">
        <f t="array" ref="AQ1622">INDEX(Archetypes!$O$8:$P$16,$G1622,$AB$2)</f>
        <v>50</v>
      </c>
      <c r="AR1622" s="4">
        <f t="shared" si="446"/>
        <v>12.348800000000001</v>
      </c>
      <c r="AS1622" s="5">
        <f t="shared" si="447"/>
        <v>3087.2</v>
      </c>
      <c r="AT1622" s="8">
        <f t="shared" si="448"/>
        <v>2270</v>
      </c>
      <c r="AU1622">
        <f t="shared" si="449"/>
        <v>1.0000000000000002</v>
      </c>
      <c r="AV1622" s="49">
        <f t="shared" si="450"/>
        <v>12348.8</v>
      </c>
      <c r="AW1622" s="49">
        <f t="shared" si="451"/>
        <v>0</v>
      </c>
      <c r="AX1622" s="61">
        <f t="shared" si="452"/>
        <v>3400.6969559886452</v>
      </c>
      <c r="AY1622" s="27" cm="1">
        <f t="array" ref="AY1622">INDEX(Archetypes!T$8:T$16,$G1622)</f>
        <v>1012</v>
      </c>
      <c r="AZ1622" s="27" cm="1">
        <f t="array" ref="AZ1622">INDEX(Archetypes!U$8:U$16,$G1622)</f>
        <v>1497</v>
      </c>
      <c r="BA1622" s="27" cm="1">
        <f t="array" ref="BA1622">INDEX(Archetypes!V$8:V$16,$G1622)</f>
        <v>1668</v>
      </c>
      <c r="BB1622" s="5">
        <f t="shared" si="471"/>
        <v>1497</v>
      </c>
      <c r="BC1622" s="5">
        <f t="shared" si="453"/>
        <v>5988</v>
      </c>
      <c r="BD1622" s="60">
        <f t="shared" si="454"/>
        <v>39242.496955988645</v>
      </c>
      <c r="BE1622" s="28">
        <f t="shared" si="455"/>
        <v>3738.7661038934602</v>
      </c>
      <c r="BF1622" s="75">
        <f t="shared" si="456"/>
        <v>6.3347756669999997</v>
      </c>
      <c r="BG1622" s="75">
        <f t="shared" si="457"/>
        <v>21.247199999999996</v>
      </c>
      <c r="BH1622" s="11">
        <f t="shared" si="428"/>
        <v>25455.057430081008</v>
      </c>
      <c r="BI1622" s="95">
        <f t="shared" si="429"/>
        <v>4</v>
      </c>
      <c r="BJ1622" t="b">
        <f t="shared" si="430"/>
        <v>0</v>
      </c>
      <c r="BK1622" s="43">
        <v>-52.824790625978494</v>
      </c>
      <c r="BL1622" s="37">
        <f t="shared" si="458"/>
        <v>3791.5908945194387</v>
      </c>
    </row>
    <row r="1623" spans="1:64" x14ac:dyDescent="0.35">
      <c r="A1623" s="3">
        <v>25000</v>
      </c>
      <c r="D1623" s="6">
        <v>105</v>
      </c>
      <c r="E1623" s="6"/>
      <c r="F1623" s="6">
        <f t="shared" si="431"/>
        <v>175</v>
      </c>
      <c r="G1623" s="7">
        <v>8</v>
      </c>
      <c r="H1623" s="79" cm="1">
        <f t="array" ref="H1623">INDEX(Archetypes!$F$8:$F$16,$G1623)</f>
        <v>285.8</v>
      </c>
      <c r="I1623" s="7">
        <f t="shared" si="432"/>
        <v>1</v>
      </c>
      <c r="J1623" s="27" cm="1">
        <f t="array" ref="J1623">INDEX(Archetypes!$G$8:$H$16,$G1623,($H$2+1))+$N$2</f>
        <v>26124</v>
      </c>
      <c r="K1623" s="41" cm="1">
        <f t="array" ref="K1623">INDEX(Archetypes!$J$8:$J$16,$G1623)</f>
        <v>3.2210000000000001</v>
      </c>
      <c r="L1623" s="24" cm="1">
        <f t="array" ref="L1623">INDEX(Archetypes!$I$8:$I$16,$G1623)</f>
        <v>90.076000000000008</v>
      </c>
      <c r="M1623" s="41">
        <f t="shared" si="459"/>
        <v>32.598999999999997</v>
      </c>
      <c r="N1623" s="84">
        <f t="shared" si="433"/>
        <v>0.36190550202051597</v>
      </c>
      <c r="O1623" s="41">
        <f t="shared" si="434"/>
        <v>32.598999999999997</v>
      </c>
      <c r="P1623" s="64">
        <f t="shared" si="427"/>
        <v>4.6569999999999991</v>
      </c>
      <c r="Q1623" s="80">
        <f t="shared" si="460"/>
        <v>4.6569999999999991</v>
      </c>
      <c r="R1623" s="80">
        <f t="shared" si="461"/>
        <v>0</v>
      </c>
      <c r="S1623" s="64">
        <f t="shared" si="462"/>
        <v>32.598999999999997</v>
      </c>
      <c r="T1623" s="64">
        <f t="shared" si="435"/>
        <v>0</v>
      </c>
      <c r="U1623" s="64">
        <f t="shared" si="463"/>
        <v>0</v>
      </c>
      <c r="V1623" s="80">
        <f t="shared" si="464"/>
        <v>1</v>
      </c>
      <c r="W1623" s="80">
        <f t="shared" si="465"/>
        <v>0</v>
      </c>
      <c r="X1623" s="80">
        <f t="shared" si="466"/>
        <v>0</v>
      </c>
      <c r="Y1623" s="4">
        <f t="shared" si="436"/>
        <v>13.01</v>
      </c>
      <c r="Z1623" s="4">
        <f t="shared" si="437"/>
        <v>4.0391182862465067</v>
      </c>
      <c r="AA1623" s="64">
        <f t="shared" si="467"/>
        <v>7761.5649999999996</v>
      </c>
      <c r="AB1623" s="81">
        <f t="shared" si="468"/>
        <v>1009.7796064999999</v>
      </c>
      <c r="AC1623">
        <f t="shared" si="469"/>
        <v>0.99999996540000113</v>
      </c>
      <c r="AD1623" s="49">
        <f t="shared" si="438"/>
        <v>4039.1184259999995</v>
      </c>
      <c r="AE1623" s="3">
        <f t="shared" si="439"/>
        <v>100000</v>
      </c>
      <c r="AF1623" s="3">
        <f t="shared" si="440"/>
        <v>100000</v>
      </c>
      <c r="AG1623" s="2">
        <f t="shared" si="441"/>
        <v>0</v>
      </c>
      <c r="AH1623" s="49">
        <f t="shared" si="442"/>
        <v>0</v>
      </c>
      <c r="AI1623" s="49">
        <f t="shared" si="443"/>
        <v>5075.110384361461</v>
      </c>
      <c r="AJ1623" s="27" cm="1">
        <f t="array" ref="AJ1623">INDEX(Archetypes!Q$8:Q$16,$G1623)</f>
        <v>1022</v>
      </c>
      <c r="AK1623" s="27" cm="1">
        <f t="array" ref="AK1623">INDEX(Archetypes!R$8:R$16,$G1623)</f>
        <v>1039</v>
      </c>
      <c r="AL1623" s="27" cm="1">
        <f t="array" ref="AL1623">INDEX(Archetypes!S$8:S$16,$G1623)</f>
        <v>1139</v>
      </c>
      <c r="AM1623" s="5">
        <f t="shared" si="470"/>
        <v>1039</v>
      </c>
      <c r="AN1623" s="5">
        <f t="shared" si="444"/>
        <v>4156</v>
      </c>
      <c r="AO1623" s="49">
        <f t="shared" si="445"/>
        <v>39394.228810361463</v>
      </c>
      <c r="AP1623" s="61" cm="1">
        <f t="array" ref="AP1623">INDEX(Archetypes!$K$8:$N$16,$G1623,$I$2+1+2*$H$2)</f>
        <v>20099</v>
      </c>
      <c r="AQ1623" s="41" cm="1">
        <f t="array" ref="AQ1623">INDEX(Archetypes!$O$8:$P$16,$G1623,$AB$2)</f>
        <v>50</v>
      </c>
      <c r="AR1623" s="4">
        <f t="shared" si="446"/>
        <v>12.348800000000001</v>
      </c>
      <c r="AS1623" s="5">
        <f t="shared" si="447"/>
        <v>3087.2</v>
      </c>
      <c r="AT1623" s="8">
        <f t="shared" si="448"/>
        <v>2270</v>
      </c>
      <c r="AU1623">
        <f t="shared" si="449"/>
        <v>1.0000000000000002</v>
      </c>
      <c r="AV1623" s="49">
        <f t="shared" si="450"/>
        <v>12348.8</v>
      </c>
      <c r="AW1623" s="49">
        <f t="shared" si="451"/>
        <v>0</v>
      </c>
      <c r="AX1623" s="61">
        <f t="shared" si="452"/>
        <v>3904.6334257878193</v>
      </c>
      <c r="AY1623" s="27" cm="1">
        <f t="array" ref="AY1623">INDEX(Archetypes!T$8:T$16,$G1623)</f>
        <v>1012</v>
      </c>
      <c r="AZ1623" s="27" cm="1">
        <f t="array" ref="AZ1623">INDEX(Archetypes!U$8:U$16,$G1623)</f>
        <v>1497</v>
      </c>
      <c r="BA1623" s="27" cm="1">
        <f t="array" ref="BA1623">INDEX(Archetypes!V$8:V$16,$G1623)</f>
        <v>1668</v>
      </c>
      <c r="BB1623" s="5">
        <f t="shared" si="471"/>
        <v>1497</v>
      </c>
      <c r="BC1623" s="5">
        <f t="shared" si="453"/>
        <v>5988</v>
      </c>
      <c r="BD1623" s="60">
        <f t="shared" si="454"/>
        <v>42340.433425787822</v>
      </c>
      <c r="BE1623" s="28">
        <f t="shared" si="455"/>
        <v>2946.2046154263589</v>
      </c>
      <c r="BF1623" s="75">
        <f t="shared" si="456"/>
        <v>6.3623100617999997</v>
      </c>
      <c r="BG1623" s="75">
        <f t="shared" si="457"/>
        <v>21.247199999999996</v>
      </c>
      <c r="BH1623" s="11">
        <f t="shared" si="428"/>
        <v>25455.057430081008</v>
      </c>
      <c r="BI1623" s="95">
        <f t="shared" si="429"/>
        <v>4</v>
      </c>
      <c r="BJ1623" t="b">
        <f t="shared" si="430"/>
        <v>0</v>
      </c>
      <c r="BK1623" s="43">
        <v>-2904.0982376652537</v>
      </c>
      <c r="BL1623" s="37">
        <f t="shared" si="458"/>
        <v>5850.3028530916126</v>
      </c>
    </row>
    <row r="1624" spans="1:64" x14ac:dyDescent="0.35">
      <c r="A1624" s="3">
        <v>25000</v>
      </c>
      <c r="D1624" s="6">
        <v>105</v>
      </c>
      <c r="E1624" s="6"/>
      <c r="F1624" s="6">
        <f t="shared" si="431"/>
        <v>175</v>
      </c>
      <c r="G1624" s="7">
        <v>9</v>
      </c>
      <c r="H1624" s="79" cm="1">
        <f t="array" ref="H1624">INDEX(Archetypes!$F$8:$F$16,$G1624)</f>
        <v>312.60000000000002</v>
      </c>
      <c r="I1624" s="7">
        <f t="shared" si="432"/>
        <v>1</v>
      </c>
      <c r="J1624" s="27" cm="1">
        <f t="array" ref="J1624">INDEX(Archetypes!$G$8:$H$16,$G1624,($H$2+1))+$N$2</f>
        <v>27151</v>
      </c>
      <c r="K1624" s="41" cm="1">
        <f t="array" ref="K1624">INDEX(Archetypes!$J$8:$J$16,$G1624)</f>
        <v>3.1960000000000002</v>
      </c>
      <c r="L1624" s="24" cm="1">
        <f t="array" ref="L1624">INDEX(Archetypes!$I$8:$I$16,$G1624)</f>
        <v>98.868750000000006</v>
      </c>
      <c r="M1624" s="41">
        <f t="shared" si="459"/>
        <v>32.853999999999999</v>
      </c>
      <c r="N1624" s="84">
        <f t="shared" si="433"/>
        <v>0.3322991339528415</v>
      </c>
      <c r="O1624" s="41">
        <f t="shared" si="434"/>
        <v>32.853999999999999</v>
      </c>
      <c r="P1624" s="64">
        <f t="shared" si="427"/>
        <v>4.6934285714285711</v>
      </c>
      <c r="Q1624" s="80">
        <f t="shared" si="460"/>
        <v>4.6934285714285711</v>
      </c>
      <c r="R1624" s="80">
        <f t="shared" si="461"/>
        <v>0</v>
      </c>
      <c r="S1624" s="64">
        <f t="shared" si="462"/>
        <v>32.853999999999999</v>
      </c>
      <c r="T1624" s="64">
        <f t="shared" si="435"/>
        <v>0</v>
      </c>
      <c r="U1624" s="64">
        <f t="shared" si="463"/>
        <v>0</v>
      </c>
      <c r="V1624" s="80">
        <f t="shared" si="464"/>
        <v>1</v>
      </c>
      <c r="W1624" s="80">
        <f t="shared" si="465"/>
        <v>0</v>
      </c>
      <c r="X1624" s="80">
        <f t="shared" si="466"/>
        <v>0</v>
      </c>
      <c r="Y1624" s="4">
        <f t="shared" si="436"/>
        <v>13.01</v>
      </c>
      <c r="Z1624" s="4">
        <f t="shared" si="437"/>
        <v>4.0707133917396741</v>
      </c>
      <c r="AA1624" s="64">
        <f t="shared" si="467"/>
        <v>7822.2780000000002</v>
      </c>
      <c r="AB1624" s="81">
        <f t="shared" si="468"/>
        <v>1017.6783677999999</v>
      </c>
      <c r="AC1624">
        <f t="shared" si="469"/>
        <v>0.99999998048000027</v>
      </c>
      <c r="AD1624" s="49">
        <f t="shared" si="438"/>
        <v>4070.7134711999997</v>
      </c>
      <c r="AE1624" s="3">
        <f t="shared" si="439"/>
        <v>100000</v>
      </c>
      <c r="AF1624" s="3">
        <f t="shared" si="440"/>
        <v>100000</v>
      </c>
      <c r="AG1624" s="2">
        <f t="shared" si="441"/>
        <v>0</v>
      </c>
      <c r="AH1624" s="49">
        <f t="shared" si="442"/>
        <v>0</v>
      </c>
      <c r="AI1624" s="49">
        <f t="shared" si="443"/>
        <v>5274.6257099141794</v>
      </c>
      <c r="AJ1624" s="27" cm="1">
        <f t="array" ref="AJ1624">INDEX(Archetypes!Q$8:Q$16,$G1624)</f>
        <v>1022</v>
      </c>
      <c r="AK1624" s="27" cm="1">
        <f t="array" ref="AK1624">INDEX(Archetypes!R$8:R$16,$G1624)</f>
        <v>1039</v>
      </c>
      <c r="AL1624" s="27" cm="1">
        <f t="array" ref="AL1624">INDEX(Archetypes!S$8:S$16,$G1624)</f>
        <v>1139</v>
      </c>
      <c r="AM1624" s="5">
        <f t="shared" si="470"/>
        <v>1039</v>
      </c>
      <c r="AN1624" s="5">
        <f t="shared" si="444"/>
        <v>4156</v>
      </c>
      <c r="AO1624" s="49">
        <f t="shared" si="445"/>
        <v>40652.339181114177</v>
      </c>
      <c r="AP1624" s="61" cm="1">
        <f t="array" ref="AP1624">INDEX(Archetypes!$K$8:$N$16,$G1624,$I$2+1+2*$H$2)</f>
        <v>20920</v>
      </c>
      <c r="AQ1624" s="41" cm="1">
        <f t="array" ref="AQ1624">INDEX(Archetypes!$O$8:$P$16,$G1624,$AB$2)</f>
        <v>50</v>
      </c>
      <c r="AR1624" s="4">
        <f t="shared" si="446"/>
        <v>12.348800000000001</v>
      </c>
      <c r="AS1624" s="5">
        <f t="shared" si="447"/>
        <v>3087.2</v>
      </c>
      <c r="AT1624" s="8">
        <f t="shared" si="448"/>
        <v>2270</v>
      </c>
      <c r="AU1624">
        <f t="shared" si="449"/>
        <v>1.0000000000000002</v>
      </c>
      <c r="AV1624" s="49">
        <f t="shared" si="450"/>
        <v>12348.8</v>
      </c>
      <c r="AW1624" s="49">
        <f t="shared" si="451"/>
        <v>0</v>
      </c>
      <c r="AX1624" s="61">
        <f t="shared" si="452"/>
        <v>4064.1291242092234</v>
      </c>
      <c r="AY1624" s="27" cm="1">
        <f t="array" ref="AY1624">INDEX(Archetypes!T$8:T$16,$G1624)</f>
        <v>1012</v>
      </c>
      <c r="AZ1624" s="27" cm="1">
        <f t="array" ref="AZ1624">INDEX(Archetypes!U$8:U$16,$G1624)</f>
        <v>1497</v>
      </c>
      <c r="BA1624" s="27" cm="1">
        <f t="array" ref="BA1624">INDEX(Archetypes!V$8:V$16,$G1624)</f>
        <v>1668</v>
      </c>
      <c r="BB1624" s="5">
        <f t="shared" si="471"/>
        <v>1497</v>
      </c>
      <c r="BC1624" s="5">
        <f t="shared" si="453"/>
        <v>5988</v>
      </c>
      <c r="BD1624" s="60">
        <f t="shared" si="454"/>
        <v>43320.929124209229</v>
      </c>
      <c r="BE1624" s="28">
        <f t="shared" si="455"/>
        <v>2668.5899430950521</v>
      </c>
      <c r="BF1624" s="75">
        <f t="shared" si="456"/>
        <v>6.4120777221600003</v>
      </c>
      <c r="BG1624" s="75">
        <f t="shared" si="457"/>
        <v>21.247199999999996</v>
      </c>
      <c r="BH1624" s="11">
        <f t="shared" si="428"/>
        <v>25455.057430081008</v>
      </c>
      <c r="BI1624" s="95">
        <f t="shared" si="429"/>
        <v>4</v>
      </c>
      <c r="BJ1624" t="b">
        <f t="shared" si="430"/>
        <v>0</v>
      </c>
      <c r="BK1624" s="43">
        <v>-3859.166297367221</v>
      </c>
      <c r="BL1624" s="37">
        <f t="shared" si="458"/>
        <v>6527.7562404622731</v>
      </c>
    </row>
    <row r="1625" spans="1:64" x14ac:dyDescent="0.35">
      <c r="A1625" s="3">
        <v>25000</v>
      </c>
      <c r="D1625" s="6">
        <v>120</v>
      </c>
      <c r="E1625" s="6"/>
      <c r="F1625" s="6">
        <f t="shared" si="431"/>
        <v>200</v>
      </c>
      <c r="G1625" s="7">
        <v>5</v>
      </c>
      <c r="H1625" s="79" cm="1">
        <f t="array" ref="H1625">INDEX(Archetypes!$F$8:$F$16,$G1625)</f>
        <v>213.7</v>
      </c>
      <c r="I1625" s="7">
        <f t="shared" si="432"/>
        <v>1</v>
      </c>
      <c r="J1625" s="27" cm="1">
        <f t="array" ref="J1625">INDEX(Archetypes!$G$8:$H$16,$G1625,($H$2+1))+$N$2</f>
        <v>16092</v>
      </c>
      <c r="K1625" s="41" cm="1">
        <f t="array" ref="K1625">INDEX(Archetypes!$J$8:$J$16,$G1625)</f>
        <v>3.3130000000000002</v>
      </c>
      <c r="L1625" s="24" cm="1">
        <f t="array" ref="L1625">INDEX(Archetypes!$I$8:$I$16,$G1625)</f>
        <v>65.243478260869566</v>
      </c>
      <c r="M1625" s="41">
        <f t="shared" si="459"/>
        <v>36.220999999999997</v>
      </c>
      <c r="N1625" s="84">
        <f t="shared" si="433"/>
        <v>0.55516660002665597</v>
      </c>
      <c r="O1625" s="41">
        <f t="shared" si="434"/>
        <v>36.220999999999997</v>
      </c>
      <c r="P1625" s="64">
        <f t="shared" si="427"/>
        <v>5.1744285714285709</v>
      </c>
      <c r="Q1625" s="80">
        <f t="shared" si="460"/>
        <v>5.1744285714285709</v>
      </c>
      <c r="R1625" s="80">
        <f t="shared" si="461"/>
        <v>0</v>
      </c>
      <c r="S1625" s="64">
        <f t="shared" si="462"/>
        <v>36.220999999999997</v>
      </c>
      <c r="T1625" s="64">
        <f t="shared" si="435"/>
        <v>0</v>
      </c>
      <c r="U1625" s="64">
        <f t="shared" si="463"/>
        <v>0</v>
      </c>
      <c r="V1625" s="80">
        <f t="shared" si="464"/>
        <v>1</v>
      </c>
      <c r="W1625" s="80">
        <f t="shared" si="465"/>
        <v>0</v>
      </c>
      <c r="X1625" s="80">
        <f t="shared" si="466"/>
        <v>0</v>
      </c>
      <c r="Y1625" s="4">
        <f t="shared" si="436"/>
        <v>13.01</v>
      </c>
      <c r="Z1625" s="4">
        <f t="shared" si="437"/>
        <v>3.9269544219740413</v>
      </c>
      <c r="AA1625" s="64">
        <f t="shared" si="467"/>
        <v>7546.0309999999999</v>
      </c>
      <c r="AB1625" s="81">
        <f t="shared" si="468"/>
        <v>981.73863310000002</v>
      </c>
      <c r="AC1625">
        <f t="shared" si="469"/>
        <v>0.99999997188000056</v>
      </c>
      <c r="AD1625" s="49">
        <f t="shared" si="438"/>
        <v>3926.9545324000001</v>
      </c>
      <c r="AE1625" s="3">
        <f t="shared" si="439"/>
        <v>100000</v>
      </c>
      <c r="AF1625" s="3">
        <f t="shared" si="440"/>
        <v>100000</v>
      </c>
      <c r="AG1625" s="2">
        <f t="shared" si="441"/>
        <v>0</v>
      </c>
      <c r="AH1625" s="49">
        <f t="shared" si="442"/>
        <v>0</v>
      </c>
      <c r="AI1625" s="49">
        <f t="shared" si="443"/>
        <v>3126.1933970733662</v>
      </c>
      <c r="AJ1625" s="27" cm="1">
        <f t="array" ref="AJ1625">INDEX(Archetypes!Q$8:Q$16,$G1625)</f>
        <v>1022</v>
      </c>
      <c r="AK1625" s="27" cm="1">
        <f t="array" ref="AK1625">INDEX(Archetypes!R$8:R$16,$G1625)</f>
        <v>1039</v>
      </c>
      <c r="AL1625" s="27" cm="1">
        <f t="array" ref="AL1625">INDEX(Archetypes!S$8:S$16,$G1625)</f>
        <v>1139</v>
      </c>
      <c r="AM1625" s="5">
        <f t="shared" si="470"/>
        <v>1039</v>
      </c>
      <c r="AN1625" s="5">
        <f t="shared" si="444"/>
        <v>4156</v>
      </c>
      <c r="AO1625" s="49">
        <f t="shared" si="445"/>
        <v>27301.147929473365</v>
      </c>
      <c r="AP1625" s="61" cm="1">
        <f t="array" ref="AP1625">INDEX(Archetypes!$K$8:$N$16,$G1625,$I$2+1+2*$H$2)</f>
        <v>12073</v>
      </c>
      <c r="AQ1625" s="41" cm="1">
        <f t="array" ref="AQ1625">INDEX(Archetypes!$O$8:$P$16,$G1625,$AB$2)</f>
        <v>50</v>
      </c>
      <c r="AR1625" s="4">
        <f t="shared" si="446"/>
        <v>12.348800000000001</v>
      </c>
      <c r="AS1625" s="5">
        <f t="shared" si="447"/>
        <v>3087.2</v>
      </c>
      <c r="AT1625" s="8">
        <f t="shared" si="448"/>
        <v>2270</v>
      </c>
      <c r="AU1625">
        <f t="shared" si="449"/>
        <v>1.0000000000000002</v>
      </c>
      <c r="AV1625" s="49">
        <f t="shared" si="450"/>
        <v>12348.8</v>
      </c>
      <c r="AW1625" s="49">
        <f t="shared" si="451"/>
        <v>0</v>
      </c>
      <c r="AX1625" s="61">
        <f t="shared" si="452"/>
        <v>2345.4221279434969</v>
      </c>
      <c r="AY1625" s="27" cm="1">
        <f t="array" ref="AY1625">INDEX(Archetypes!T$8:T$16,$G1625)</f>
        <v>1012</v>
      </c>
      <c r="AZ1625" s="27" cm="1">
        <f t="array" ref="AZ1625">INDEX(Archetypes!U$8:U$16,$G1625)</f>
        <v>1497</v>
      </c>
      <c r="BA1625" s="27" cm="1">
        <f t="array" ref="BA1625">INDEX(Archetypes!V$8:V$16,$G1625)</f>
        <v>1668</v>
      </c>
      <c r="BB1625" s="5">
        <f t="shared" si="471"/>
        <v>1497</v>
      </c>
      <c r="BC1625" s="5">
        <f t="shared" si="453"/>
        <v>5988</v>
      </c>
      <c r="BD1625" s="60">
        <f t="shared" si="454"/>
        <v>32755.222127943496</v>
      </c>
      <c r="BE1625" s="28">
        <f t="shared" si="455"/>
        <v>5454.0741984701308</v>
      </c>
      <c r="BF1625" s="75">
        <f t="shared" si="456"/>
        <v>6.1856325313199996</v>
      </c>
      <c r="BG1625" s="75">
        <f t="shared" si="457"/>
        <v>21.247199999999996</v>
      </c>
      <c r="BH1625" s="11">
        <f t="shared" si="428"/>
        <v>27301.147929473365</v>
      </c>
      <c r="BI1625" s="95">
        <f t="shared" si="429"/>
        <v>5</v>
      </c>
      <c r="BJ1625" t="b">
        <f t="shared" si="430"/>
        <v>1</v>
      </c>
      <c r="BK1625" s="43">
        <v>6034.1368146902096</v>
      </c>
      <c r="BL1625" s="37">
        <f t="shared" si="458"/>
        <v>-580.06261622007878</v>
      </c>
    </row>
    <row r="1626" spans="1:64" x14ac:dyDescent="0.35">
      <c r="A1626" s="3">
        <v>25000</v>
      </c>
      <c r="D1626" s="6">
        <v>120</v>
      </c>
      <c r="E1626" s="6"/>
      <c r="F1626" s="6">
        <f t="shared" si="431"/>
        <v>200</v>
      </c>
      <c r="G1626" s="7">
        <v>6</v>
      </c>
      <c r="H1626" s="79" cm="1">
        <f t="array" ref="H1626">INDEX(Archetypes!$F$8:$F$16,$G1626)</f>
        <v>239.1</v>
      </c>
      <c r="I1626" s="7">
        <f t="shared" si="432"/>
        <v>1</v>
      </c>
      <c r="J1626" s="27" cm="1">
        <f t="array" ref="J1626">INDEX(Archetypes!$G$8:$H$16,$G1626,($H$2+1))+$N$2</f>
        <v>18581</v>
      </c>
      <c r="K1626" s="41" cm="1">
        <f t="array" ref="K1626">INDEX(Archetypes!$J$8:$J$16,$G1626)</f>
        <v>3.327</v>
      </c>
      <c r="L1626" s="24" cm="1">
        <f t="array" ref="L1626">INDEX(Archetypes!$I$8:$I$16,$G1626)</f>
        <v>72.380645161290317</v>
      </c>
      <c r="M1626" s="41">
        <f t="shared" si="459"/>
        <v>36.069000000000003</v>
      </c>
      <c r="N1626" s="84">
        <f t="shared" si="433"/>
        <v>0.49832382565291033</v>
      </c>
      <c r="O1626" s="41">
        <f t="shared" si="434"/>
        <v>36.069000000000003</v>
      </c>
      <c r="P1626" s="64">
        <f t="shared" ref="P1626:P1689" si="472">E$2*MIN(O1626/O$2,Q$2)</f>
        <v>5.1527142857142865</v>
      </c>
      <c r="Q1626" s="80">
        <f t="shared" si="460"/>
        <v>5.1527142857142865</v>
      </c>
      <c r="R1626" s="80">
        <f t="shared" si="461"/>
        <v>0</v>
      </c>
      <c r="S1626" s="64">
        <f t="shared" si="462"/>
        <v>36.069000000000003</v>
      </c>
      <c r="T1626" s="64">
        <f t="shared" si="435"/>
        <v>0</v>
      </c>
      <c r="U1626" s="64">
        <f t="shared" si="463"/>
        <v>0</v>
      </c>
      <c r="V1626" s="80">
        <f t="shared" si="464"/>
        <v>1</v>
      </c>
      <c r="W1626" s="80">
        <f t="shared" si="465"/>
        <v>0</v>
      </c>
      <c r="X1626" s="80">
        <f t="shared" si="466"/>
        <v>0</v>
      </c>
      <c r="Y1626" s="4">
        <f t="shared" si="436"/>
        <v>13.01</v>
      </c>
      <c r="Z1626" s="4">
        <f t="shared" si="437"/>
        <v>3.910429816651638</v>
      </c>
      <c r="AA1626" s="64">
        <f t="shared" si="467"/>
        <v>7514.277</v>
      </c>
      <c r="AB1626" s="81">
        <f t="shared" si="468"/>
        <v>977.60743769999999</v>
      </c>
      <c r="AC1626">
        <f t="shared" si="469"/>
        <v>1.0000000168400003</v>
      </c>
      <c r="AD1626" s="49">
        <f t="shared" si="438"/>
        <v>3910.4297508</v>
      </c>
      <c r="AE1626" s="3">
        <f t="shared" si="439"/>
        <v>100000</v>
      </c>
      <c r="AF1626" s="3">
        <f t="shared" si="440"/>
        <v>100000</v>
      </c>
      <c r="AG1626" s="2">
        <f t="shared" si="441"/>
        <v>0</v>
      </c>
      <c r="AH1626" s="49">
        <f t="shared" si="442"/>
        <v>0</v>
      </c>
      <c r="AI1626" s="49">
        <f t="shared" si="443"/>
        <v>3609.7315132376475</v>
      </c>
      <c r="AJ1626" s="27" cm="1">
        <f t="array" ref="AJ1626">INDEX(Archetypes!Q$8:Q$16,$G1626)</f>
        <v>1022</v>
      </c>
      <c r="AK1626" s="27" cm="1">
        <f t="array" ref="AK1626">INDEX(Archetypes!R$8:R$16,$G1626)</f>
        <v>1039</v>
      </c>
      <c r="AL1626" s="27" cm="1">
        <f t="array" ref="AL1626">INDEX(Archetypes!S$8:S$16,$G1626)</f>
        <v>1139</v>
      </c>
      <c r="AM1626" s="5">
        <f t="shared" si="470"/>
        <v>1039</v>
      </c>
      <c r="AN1626" s="5">
        <f t="shared" si="444"/>
        <v>4156</v>
      </c>
      <c r="AO1626" s="49">
        <f t="shared" si="445"/>
        <v>30257.161264037648</v>
      </c>
      <c r="AP1626" s="61" cm="1">
        <f t="array" ref="AP1626">INDEX(Archetypes!$K$8:$N$16,$G1626,$I$2+1+2*$H$2)</f>
        <v>14065</v>
      </c>
      <c r="AQ1626" s="41" cm="1">
        <f t="array" ref="AQ1626">INDEX(Archetypes!$O$8:$P$16,$G1626,$AB$2)</f>
        <v>50</v>
      </c>
      <c r="AR1626" s="4">
        <f t="shared" si="446"/>
        <v>12.348800000000001</v>
      </c>
      <c r="AS1626" s="5">
        <f t="shared" si="447"/>
        <v>3087.2</v>
      </c>
      <c r="AT1626" s="8">
        <f t="shared" si="448"/>
        <v>2270</v>
      </c>
      <c r="AU1626">
        <f t="shared" si="449"/>
        <v>1.0000000000000002</v>
      </c>
      <c r="AV1626" s="49">
        <f t="shared" si="450"/>
        <v>12348.8</v>
      </c>
      <c r="AW1626" s="49">
        <f t="shared" si="451"/>
        <v>0</v>
      </c>
      <c r="AX1626" s="61">
        <f t="shared" si="452"/>
        <v>2732.408036902616</v>
      </c>
      <c r="AY1626" s="27" cm="1">
        <f t="array" ref="AY1626">INDEX(Archetypes!T$8:T$16,$G1626)</f>
        <v>1012</v>
      </c>
      <c r="AZ1626" s="27" cm="1">
        <f t="array" ref="AZ1626">INDEX(Archetypes!U$8:U$16,$G1626)</f>
        <v>1497</v>
      </c>
      <c r="BA1626" s="27" cm="1">
        <f t="array" ref="BA1626">INDEX(Archetypes!V$8:V$16,$G1626)</f>
        <v>1668</v>
      </c>
      <c r="BB1626" s="5">
        <f t="shared" si="471"/>
        <v>1497</v>
      </c>
      <c r="BC1626" s="5">
        <f t="shared" si="453"/>
        <v>5988</v>
      </c>
      <c r="BD1626" s="60">
        <f t="shared" si="454"/>
        <v>35134.208036902615</v>
      </c>
      <c r="BE1626" s="28">
        <f t="shared" si="455"/>
        <v>4877.0467728649674</v>
      </c>
      <c r="BF1626" s="75">
        <f t="shared" si="456"/>
        <v>6.15960314244</v>
      </c>
      <c r="BG1626" s="75">
        <f t="shared" si="457"/>
        <v>21.247199999999996</v>
      </c>
      <c r="BH1626" s="11">
        <f t="shared" si="428"/>
        <v>27301.147929473365</v>
      </c>
      <c r="BI1626" s="95">
        <f t="shared" si="429"/>
        <v>5</v>
      </c>
      <c r="BJ1626" t="b">
        <f t="shared" si="430"/>
        <v>0</v>
      </c>
      <c r="BK1626" s="43">
        <v>3905.0993558304763</v>
      </c>
      <c r="BL1626" s="37">
        <f t="shared" si="458"/>
        <v>971.94741703449108</v>
      </c>
    </row>
    <row r="1627" spans="1:64" x14ac:dyDescent="0.35">
      <c r="A1627" s="3">
        <v>25000</v>
      </c>
      <c r="D1627" s="6">
        <v>120</v>
      </c>
      <c r="E1627" s="6"/>
      <c r="F1627" s="6">
        <f t="shared" si="431"/>
        <v>200</v>
      </c>
      <c r="G1627" s="7">
        <v>7</v>
      </c>
      <c r="H1627" s="79" cm="1">
        <f t="array" ref="H1627">INDEX(Archetypes!$F$8:$F$16,$G1627)</f>
        <v>262.60000000000002</v>
      </c>
      <c r="I1627" s="7">
        <f t="shared" si="432"/>
        <v>1</v>
      </c>
      <c r="J1627" s="27" cm="1">
        <f t="array" ref="J1627">INDEX(Archetypes!$G$8:$H$16,$G1627,($H$2+1))+$N$2</f>
        <v>22881</v>
      </c>
      <c r="K1627" s="41" cm="1">
        <f t="array" ref="K1627">INDEX(Archetypes!$J$8:$J$16,$G1627)</f>
        <v>3.2349999999999999</v>
      </c>
      <c r="L1627" s="24" cm="1">
        <f t="array" ref="L1627">INDEX(Archetypes!$I$8:$I$16,$G1627)</f>
        <v>81.644444444444446</v>
      </c>
      <c r="M1627" s="41">
        <f t="shared" si="459"/>
        <v>37.094000000000001</v>
      </c>
      <c r="N1627" s="84">
        <f t="shared" si="433"/>
        <v>0.45433587370713119</v>
      </c>
      <c r="O1627" s="41">
        <f t="shared" si="434"/>
        <v>37.094000000000001</v>
      </c>
      <c r="P1627" s="64">
        <f t="shared" si="472"/>
        <v>5.2991428571428569</v>
      </c>
      <c r="Q1627" s="80">
        <f t="shared" si="460"/>
        <v>5.2991428571428569</v>
      </c>
      <c r="R1627" s="80">
        <f t="shared" si="461"/>
        <v>0</v>
      </c>
      <c r="S1627" s="64">
        <f t="shared" si="462"/>
        <v>37.094000000000001</v>
      </c>
      <c r="T1627" s="64">
        <f t="shared" si="435"/>
        <v>0</v>
      </c>
      <c r="U1627" s="64">
        <f t="shared" si="463"/>
        <v>0</v>
      </c>
      <c r="V1627" s="80">
        <f t="shared" si="464"/>
        <v>1</v>
      </c>
      <c r="W1627" s="80">
        <f t="shared" si="465"/>
        <v>0</v>
      </c>
      <c r="X1627" s="80">
        <f t="shared" si="466"/>
        <v>0</v>
      </c>
      <c r="Y1627" s="4">
        <f t="shared" si="436"/>
        <v>13.01</v>
      </c>
      <c r="Z1627" s="4">
        <f t="shared" si="437"/>
        <v>4.0216383307573418</v>
      </c>
      <c r="AA1627" s="64">
        <f t="shared" si="467"/>
        <v>7727.9750000000004</v>
      </c>
      <c r="AB1627" s="81">
        <f t="shared" si="468"/>
        <v>1005.4095475</v>
      </c>
      <c r="AC1627">
        <f t="shared" si="469"/>
        <v>1.0000000350000013</v>
      </c>
      <c r="AD1627" s="49">
        <f t="shared" si="438"/>
        <v>4021.6381900000001</v>
      </c>
      <c r="AE1627" s="3">
        <f t="shared" si="439"/>
        <v>100000</v>
      </c>
      <c r="AF1627" s="3">
        <f t="shared" si="440"/>
        <v>100000</v>
      </c>
      <c r="AG1627" s="2">
        <f t="shared" si="441"/>
        <v>0</v>
      </c>
      <c r="AH1627" s="49">
        <f t="shared" si="442"/>
        <v>0</v>
      </c>
      <c r="AI1627" s="49">
        <f t="shared" si="443"/>
        <v>4445.0926620951841</v>
      </c>
      <c r="AJ1627" s="27" cm="1">
        <f t="array" ref="AJ1627">INDEX(Archetypes!Q$8:Q$16,$G1627)</f>
        <v>1022</v>
      </c>
      <c r="AK1627" s="27" cm="1">
        <f t="array" ref="AK1627">INDEX(Archetypes!R$8:R$16,$G1627)</f>
        <v>1039</v>
      </c>
      <c r="AL1627" s="27" cm="1">
        <f t="array" ref="AL1627">INDEX(Archetypes!S$8:S$16,$G1627)</f>
        <v>1139</v>
      </c>
      <c r="AM1627" s="5">
        <f t="shared" si="470"/>
        <v>1039</v>
      </c>
      <c r="AN1627" s="5">
        <f t="shared" si="444"/>
        <v>4156</v>
      </c>
      <c r="AO1627" s="49">
        <f t="shared" si="445"/>
        <v>35503.730852095185</v>
      </c>
      <c r="AP1627" s="61" cm="1">
        <f t="array" ref="AP1627">INDEX(Archetypes!$K$8:$N$16,$G1627,$I$2+1+2*$H$2)</f>
        <v>17505</v>
      </c>
      <c r="AQ1627" s="41" cm="1">
        <f t="array" ref="AQ1627">INDEX(Archetypes!$O$8:$P$16,$G1627,$AB$2)</f>
        <v>50</v>
      </c>
      <c r="AR1627" s="4">
        <f t="shared" si="446"/>
        <v>12.348800000000001</v>
      </c>
      <c r="AS1627" s="5">
        <f t="shared" si="447"/>
        <v>3087.2</v>
      </c>
      <c r="AT1627" s="8">
        <f t="shared" si="448"/>
        <v>2270</v>
      </c>
      <c r="AU1627">
        <f t="shared" si="449"/>
        <v>1.0000000000000002</v>
      </c>
      <c r="AV1627" s="49">
        <f t="shared" si="450"/>
        <v>12348.8</v>
      </c>
      <c r="AW1627" s="49">
        <f t="shared" si="451"/>
        <v>0</v>
      </c>
      <c r="AX1627" s="61">
        <f t="shared" si="452"/>
        <v>3400.6969559886452</v>
      </c>
      <c r="AY1627" s="27" cm="1">
        <f t="array" ref="AY1627">INDEX(Archetypes!T$8:T$16,$G1627)</f>
        <v>1012</v>
      </c>
      <c r="AZ1627" s="27" cm="1">
        <f t="array" ref="AZ1627">INDEX(Archetypes!U$8:U$16,$G1627)</f>
        <v>1497</v>
      </c>
      <c r="BA1627" s="27" cm="1">
        <f t="array" ref="BA1627">INDEX(Archetypes!V$8:V$16,$G1627)</f>
        <v>1668</v>
      </c>
      <c r="BB1627" s="5">
        <f t="shared" si="471"/>
        <v>1497</v>
      </c>
      <c r="BC1627" s="5">
        <f t="shared" si="453"/>
        <v>5988</v>
      </c>
      <c r="BD1627" s="60">
        <f t="shared" si="454"/>
        <v>39242.496955988645</v>
      </c>
      <c r="BE1627" s="28">
        <f t="shared" si="455"/>
        <v>3738.7661038934602</v>
      </c>
      <c r="BF1627" s="75">
        <f t="shared" si="456"/>
        <v>6.3347756669999997</v>
      </c>
      <c r="BG1627" s="75">
        <f t="shared" si="457"/>
        <v>21.247199999999996</v>
      </c>
      <c r="BH1627" s="11">
        <f t="shared" ref="BH1627:BH1690" si="473">_xlfn.MINIFS($AO$1236:$AO$1822,$A$1236:$A$1822,$A1627,$D$1236:$D$1822,$D1627)</f>
        <v>27301.147929473365</v>
      </c>
      <c r="BI1627" s="95">
        <f t="shared" ref="BI1627:BI1690" si="474">INDEX($G$1236:$G$1822,MATCH(BH1627,$AO$1236:$AO$1822,0))</f>
        <v>5</v>
      </c>
      <c r="BJ1627" t="b">
        <f t="shared" ref="BJ1627:BJ1690" si="475">BH1627=AO1627</f>
        <v>0</v>
      </c>
      <c r="BK1627" s="43">
        <v>-52.824790625978494</v>
      </c>
      <c r="BL1627" s="37">
        <f t="shared" si="458"/>
        <v>3791.5908945194387</v>
      </c>
    </row>
    <row r="1628" spans="1:64" x14ac:dyDescent="0.35">
      <c r="A1628" s="3">
        <v>25000</v>
      </c>
      <c r="D1628" s="6">
        <v>120</v>
      </c>
      <c r="E1628" s="6"/>
      <c r="F1628" s="6">
        <f t="shared" si="431"/>
        <v>200</v>
      </c>
      <c r="G1628" s="7">
        <v>8</v>
      </c>
      <c r="H1628" s="79" cm="1">
        <f t="array" ref="H1628">INDEX(Archetypes!$F$8:$F$16,$G1628)</f>
        <v>285.8</v>
      </c>
      <c r="I1628" s="7">
        <f t="shared" si="432"/>
        <v>1</v>
      </c>
      <c r="J1628" s="27" cm="1">
        <f t="array" ref="J1628">INDEX(Archetypes!$G$8:$H$16,$G1628,($H$2+1))+$N$2</f>
        <v>26124</v>
      </c>
      <c r="K1628" s="41" cm="1">
        <f t="array" ref="K1628">INDEX(Archetypes!$J$8:$J$16,$G1628)</f>
        <v>3.2210000000000001</v>
      </c>
      <c r="L1628" s="24" cm="1">
        <f t="array" ref="L1628">INDEX(Archetypes!$I$8:$I$16,$G1628)</f>
        <v>90.076000000000008</v>
      </c>
      <c r="M1628" s="41">
        <f t="shared" si="459"/>
        <v>37.256</v>
      </c>
      <c r="N1628" s="84">
        <f t="shared" si="433"/>
        <v>0.41360628802344684</v>
      </c>
      <c r="O1628" s="41">
        <f t="shared" si="434"/>
        <v>37.256</v>
      </c>
      <c r="P1628" s="64">
        <f t="shared" si="472"/>
        <v>5.3222857142857141</v>
      </c>
      <c r="Q1628" s="80">
        <f t="shared" si="460"/>
        <v>5.3222857142857141</v>
      </c>
      <c r="R1628" s="80">
        <f t="shared" si="461"/>
        <v>0</v>
      </c>
      <c r="S1628" s="64">
        <f t="shared" si="462"/>
        <v>37.256</v>
      </c>
      <c r="T1628" s="64">
        <f t="shared" si="435"/>
        <v>0</v>
      </c>
      <c r="U1628" s="64">
        <f t="shared" si="463"/>
        <v>0</v>
      </c>
      <c r="V1628" s="80">
        <f t="shared" si="464"/>
        <v>1</v>
      </c>
      <c r="W1628" s="80">
        <f t="shared" si="465"/>
        <v>0</v>
      </c>
      <c r="X1628" s="80">
        <f t="shared" si="466"/>
        <v>0</v>
      </c>
      <c r="Y1628" s="4">
        <f t="shared" si="436"/>
        <v>13.01</v>
      </c>
      <c r="Z1628" s="4">
        <f t="shared" si="437"/>
        <v>4.0391182862465067</v>
      </c>
      <c r="AA1628" s="64">
        <f t="shared" si="467"/>
        <v>7761.5649999999996</v>
      </c>
      <c r="AB1628" s="81">
        <f t="shared" si="468"/>
        <v>1009.7796064999999</v>
      </c>
      <c r="AC1628">
        <f t="shared" si="469"/>
        <v>0.99999996540000113</v>
      </c>
      <c r="AD1628" s="49">
        <f t="shared" si="438"/>
        <v>4039.1184259999995</v>
      </c>
      <c r="AE1628" s="3">
        <f t="shared" si="439"/>
        <v>100000</v>
      </c>
      <c r="AF1628" s="3">
        <f t="shared" si="440"/>
        <v>100000</v>
      </c>
      <c r="AG1628" s="2">
        <f t="shared" si="441"/>
        <v>0</v>
      </c>
      <c r="AH1628" s="49">
        <f t="shared" si="442"/>
        <v>0</v>
      </c>
      <c r="AI1628" s="49">
        <f t="shared" si="443"/>
        <v>5075.110384361461</v>
      </c>
      <c r="AJ1628" s="27" cm="1">
        <f t="array" ref="AJ1628">INDEX(Archetypes!Q$8:Q$16,$G1628)</f>
        <v>1022</v>
      </c>
      <c r="AK1628" s="27" cm="1">
        <f t="array" ref="AK1628">INDEX(Archetypes!R$8:R$16,$G1628)</f>
        <v>1039</v>
      </c>
      <c r="AL1628" s="27" cm="1">
        <f t="array" ref="AL1628">INDEX(Archetypes!S$8:S$16,$G1628)</f>
        <v>1139</v>
      </c>
      <c r="AM1628" s="5">
        <f t="shared" si="470"/>
        <v>1039</v>
      </c>
      <c r="AN1628" s="5">
        <f t="shared" si="444"/>
        <v>4156</v>
      </c>
      <c r="AO1628" s="49">
        <f t="shared" si="445"/>
        <v>39394.228810361463</v>
      </c>
      <c r="AP1628" s="61" cm="1">
        <f t="array" ref="AP1628">INDEX(Archetypes!$K$8:$N$16,$G1628,$I$2+1+2*$H$2)</f>
        <v>20099</v>
      </c>
      <c r="AQ1628" s="41" cm="1">
        <f t="array" ref="AQ1628">INDEX(Archetypes!$O$8:$P$16,$G1628,$AB$2)</f>
        <v>50</v>
      </c>
      <c r="AR1628" s="4">
        <f t="shared" si="446"/>
        <v>12.348800000000001</v>
      </c>
      <c r="AS1628" s="5">
        <f t="shared" si="447"/>
        <v>3087.2</v>
      </c>
      <c r="AT1628" s="8">
        <f t="shared" si="448"/>
        <v>2270</v>
      </c>
      <c r="AU1628">
        <f t="shared" si="449"/>
        <v>1.0000000000000002</v>
      </c>
      <c r="AV1628" s="49">
        <f t="shared" si="450"/>
        <v>12348.8</v>
      </c>
      <c r="AW1628" s="49">
        <f t="shared" si="451"/>
        <v>0</v>
      </c>
      <c r="AX1628" s="61">
        <f t="shared" si="452"/>
        <v>3904.6334257878193</v>
      </c>
      <c r="AY1628" s="27" cm="1">
        <f t="array" ref="AY1628">INDEX(Archetypes!T$8:T$16,$G1628)</f>
        <v>1012</v>
      </c>
      <c r="AZ1628" s="27" cm="1">
        <f t="array" ref="AZ1628">INDEX(Archetypes!U$8:U$16,$G1628)</f>
        <v>1497</v>
      </c>
      <c r="BA1628" s="27" cm="1">
        <f t="array" ref="BA1628">INDEX(Archetypes!V$8:V$16,$G1628)</f>
        <v>1668</v>
      </c>
      <c r="BB1628" s="5">
        <f t="shared" si="471"/>
        <v>1497</v>
      </c>
      <c r="BC1628" s="5">
        <f t="shared" si="453"/>
        <v>5988</v>
      </c>
      <c r="BD1628" s="60">
        <f t="shared" si="454"/>
        <v>42340.433425787822</v>
      </c>
      <c r="BE1628" s="28">
        <f t="shared" si="455"/>
        <v>2946.2046154263589</v>
      </c>
      <c r="BF1628" s="75">
        <f t="shared" si="456"/>
        <v>6.3623100617999997</v>
      </c>
      <c r="BG1628" s="75">
        <f t="shared" si="457"/>
        <v>21.247199999999996</v>
      </c>
      <c r="BH1628" s="11">
        <f t="shared" si="473"/>
        <v>27301.147929473365</v>
      </c>
      <c r="BI1628" s="95">
        <f t="shared" si="474"/>
        <v>5</v>
      </c>
      <c r="BJ1628" t="b">
        <f t="shared" si="475"/>
        <v>0</v>
      </c>
      <c r="BK1628" s="43">
        <v>-2904.0982376652537</v>
      </c>
      <c r="BL1628" s="37">
        <f t="shared" si="458"/>
        <v>5850.3028530916126</v>
      </c>
    </row>
    <row r="1629" spans="1:64" x14ac:dyDescent="0.35">
      <c r="A1629" s="3">
        <v>25000</v>
      </c>
      <c r="D1629" s="6">
        <v>120</v>
      </c>
      <c r="E1629" s="6"/>
      <c r="F1629" s="6">
        <f t="shared" si="431"/>
        <v>200</v>
      </c>
      <c r="G1629" s="7">
        <v>9</v>
      </c>
      <c r="H1629" s="79" cm="1">
        <f t="array" ref="H1629">INDEX(Archetypes!$F$8:$F$16,$G1629)</f>
        <v>312.60000000000002</v>
      </c>
      <c r="I1629" s="7">
        <f t="shared" si="432"/>
        <v>1</v>
      </c>
      <c r="J1629" s="27" cm="1">
        <f t="array" ref="J1629">INDEX(Archetypes!$G$8:$H$16,$G1629,($H$2+1))+$N$2</f>
        <v>27151</v>
      </c>
      <c r="K1629" s="41" cm="1">
        <f t="array" ref="K1629">INDEX(Archetypes!$J$8:$J$16,$G1629)</f>
        <v>3.1960000000000002</v>
      </c>
      <c r="L1629" s="24" cm="1">
        <f t="array" ref="L1629">INDEX(Archetypes!$I$8:$I$16,$G1629)</f>
        <v>98.868750000000006</v>
      </c>
      <c r="M1629" s="41">
        <f t="shared" si="459"/>
        <v>37.546999999999997</v>
      </c>
      <c r="N1629" s="84">
        <f t="shared" si="433"/>
        <v>0.37976610405208922</v>
      </c>
      <c r="O1629" s="41">
        <f t="shared" si="434"/>
        <v>37.546999999999997</v>
      </c>
      <c r="P1629" s="64">
        <f t="shared" si="472"/>
        <v>5.3638571428571424</v>
      </c>
      <c r="Q1629" s="80">
        <f t="shared" si="460"/>
        <v>5.3638571428571424</v>
      </c>
      <c r="R1629" s="80">
        <f t="shared" si="461"/>
        <v>0</v>
      </c>
      <c r="S1629" s="64">
        <f t="shared" si="462"/>
        <v>37.546999999999997</v>
      </c>
      <c r="T1629" s="64">
        <f t="shared" si="435"/>
        <v>0</v>
      </c>
      <c r="U1629" s="64">
        <f t="shared" si="463"/>
        <v>0</v>
      </c>
      <c r="V1629" s="80">
        <f t="shared" si="464"/>
        <v>1</v>
      </c>
      <c r="W1629" s="80">
        <f t="shared" si="465"/>
        <v>0</v>
      </c>
      <c r="X1629" s="80">
        <f t="shared" si="466"/>
        <v>0</v>
      </c>
      <c r="Y1629" s="4">
        <f t="shared" si="436"/>
        <v>13.01</v>
      </c>
      <c r="Z1629" s="4">
        <f t="shared" si="437"/>
        <v>4.0707133917396741</v>
      </c>
      <c r="AA1629" s="64">
        <f t="shared" si="467"/>
        <v>7822.2780000000002</v>
      </c>
      <c r="AB1629" s="81">
        <f t="shared" si="468"/>
        <v>1017.6783677999999</v>
      </c>
      <c r="AC1629">
        <f t="shared" si="469"/>
        <v>0.99999998048000027</v>
      </c>
      <c r="AD1629" s="49">
        <f t="shared" si="438"/>
        <v>4070.7134711999997</v>
      </c>
      <c r="AE1629" s="3">
        <f t="shared" si="439"/>
        <v>100000</v>
      </c>
      <c r="AF1629" s="3">
        <f t="shared" si="440"/>
        <v>100000</v>
      </c>
      <c r="AG1629" s="2">
        <f t="shared" si="441"/>
        <v>0</v>
      </c>
      <c r="AH1629" s="49">
        <f t="shared" si="442"/>
        <v>0</v>
      </c>
      <c r="AI1629" s="49">
        <f t="shared" si="443"/>
        <v>5274.6257099141794</v>
      </c>
      <c r="AJ1629" s="27" cm="1">
        <f t="array" ref="AJ1629">INDEX(Archetypes!Q$8:Q$16,$G1629)</f>
        <v>1022</v>
      </c>
      <c r="AK1629" s="27" cm="1">
        <f t="array" ref="AK1629">INDEX(Archetypes!R$8:R$16,$G1629)</f>
        <v>1039</v>
      </c>
      <c r="AL1629" s="27" cm="1">
        <f t="array" ref="AL1629">INDEX(Archetypes!S$8:S$16,$G1629)</f>
        <v>1139</v>
      </c>
      <c r="AM1629" s="5">
        <f t="shared" si="470"/>
        <v>1039</v>
      </c>
      <c r="AN1629" s="5">
        <f t="shared" si="444"/>
        <v>4156</v>
      </c>
      <c r="AO1629" s="49">
        <f t="shared" si="445"/>
        <v>40652.339181114177</v>
      </c>
      <c r="AP1629" s="61" cm="1">
        <f t="array" ref="AP1629">INDEX(Archetypes!$K$8:$N$16,$G1629,$I$2+1+2*$H$2)</f>
        <v>20920</v>
      </c>
      <c r="AQ1629" s="41" cm="1">
        <f t="array" ref="AQ1629">INDEX(Archetypes!$O$8:$P$16,$G1629,$AB$2)</f>
        <v>50</v>
      </c>
      <c r="AR1629" s="4">
        <f t="shared" si="446"/>
        <v>12.348800000000001</v>
      </c>
      <c r="AS1629" s="5">
        <f t="shared" si="447"/>
        <v>3087.2</v>
      </c>
      <c r="AT1629" s="8">
        <f t="shared" si="448"/>
        <v>2270</v>
      </c>
      <c r="AU1629">
        <f t="shared" si="449"/>
        <v>1.0000000000000002</v>
      </c>
      <c r="AV1629" s="49">
        <f t="shared" si="450"/>
        <v>12348.8</v>
      </c>
      <c r="AW1629" s="49">
        <f t="shared" si="451"/>
        <v>0</v>
      </c>
      <c r="AX1629" s="61">
        <f t="shared" si="452"/>
        <v>4064.1291242092234</v>
      </c>
      <c r="AY1629" s="27" cm="1">
        <f t="array" ref="AY1629">INDEX(Archetypes!T$8:T$16,$G1629)</f>
        <v>1012</v>
      </c>
      <c r="AZ1629" s="27" cm="1">
        <f t="array" ref="AZ1629">INDEX(Archetypes!U$8:U$16,$G1629)</f>
        <v>1497</v>
      </c>
      <c r="BA1629" s="27" cm="1">
        <f t="array" ref="BA1629">INDEX(Archetypes!V$8:V$16,$G1629)</f>
        <v>1668</v>
      </c>
      <c r="BB1629" s="5">
        <f t="shared" si="471"/>
        <v>1497</v>
      </c>
      <c r="BC1629" s="5">
        <f t="shared" si="453"/>
        <v>5988</v>
      </c>
      <c r="BD1629" s="60">
        <f t="shared" si="454"/>
        <v>43320.929124209229</v>
      </c>
      <c r="BE1629" s="28">
        <f t="shared" si="455"/>
        <v>2668.5899430950521</v>
      </c>
      <c r="BF1629" s="75">
        <f t="shared" si="456"/>
        <v>6.4120777221600003</v>
      </c>
      <c r="BG1629" s="75">
        <f t="shared" si="457"/>
        <v>21.247199999999996</v>
      </c>
      <c r="BH1629" s="11">
        <f t="shared" si="473"/>
        <v>27301.147929473365</v>
      </c>
      <c r="BI1629" s="95">
        <f t="shared" si="474"/>
        <v>5</v>
      </c>
      <c r="BJ1629" t="b">
        <f t="shared" si="475"/>
        <v>0</v>
      </c>
      <c r="BK1629" s="43">
        <v>-3859.166297367221</v>
      </c>
      <c r="BL1629" s="37">
        <f t="shared" si="458"/>
        <v>6527.7562404622731</v>
      </c>
    </row>
    <row r="1630" spans="1:64" x14ac:dyDescent="0.35">
      <c r="A1630" s="3">
        <v>25000</v>
      </c>
      <c r="D1630" s="6">
        <v>135</v>
      </c>
      <c r="E1630" s="6"/>
      <c r="F1630" s="6">
        <f t="shared" si="431"/>
        <v>225</v>
      </c>
      <c r="G1630" s="7">
        <v>6</v>
      </c>
      <c r="H1630" s="79" cm="1">
        <f t="array" ref="H1630">INDEX(Archetypes!$F$8:$F$16,$G1630)</f>
        <v>239.1</v>
      </c>
      <c r="I1630" s="7">
        <f t="shared" si="432"/>
        <v>1</v>
      </c>
      <c r="J1630" s="27" cm="1">
        <f t="array" ref="J1630">INDEX(Archetypes!$G$8:$H$16,$G1630,($H$2+1))+$N$2</f>
        <v>18581</v>
      </c>
      <c r="K1630" s="41" cm="1">
        <f t="array" ref="K1630">INDEX(Archetypes!$J$8:$J$16,$G1630)</f>
        <v>3.327</v>
      </c>
      <c r="L1630" s="24" cm="1">
        <f t="array" ref="L1630">INDEX(Archetypes!$I$8:$I$16,$G1630)</f>
        <v>72.380645161290317</v>
      </c>
      <c r="M1630" s="41">
        <f t="shared" si="459"/>
        <v>40.576999999999998</v>
      </c>
      <c r="N1630" s="84">
        <f t="shared" si="433"/>
        <v>0.5606056689544523</v>
      </c>
      <c r="O1630" s="41">
        <f t="shared" si="434"/>
        <v>40.576999999999998</v>
      </c>
      <c r="P1630" s="64">
        <f t="shared" si="472"/>
        <v>5.7967142857142857</v>
      </c>
      <c r="Q1630" s="80">
        <f t="shared" si="460"/>
        <v>5.7967142857142857</v>
      </c>
      <c r="R1630" s="80">
        <f t="shared" si="461"/>
        <v>0</v>
      </c>
      <c r="S1630" s="64">
        <f t="shared" si="462"/>
        <v>40.576999999999998</v>
      </c>
      <c r="T1630" s="64">
        <f t="shared" si="435"/>
        <v>0</v>
      </c>
      <c r="U1630" s="64">
        <f t="shared" si="463"/>
        <v>0</v>
      </c>
      <c r="V1630" s="80">
        <f t="shared" si="464"/>
        <v>1</v>
      </c>
      <c r="W1630" s="80">
        <f t="shared" si="465"/>
        <v>0</v>
      </c>
      <c r="X1630" s="80">
        <f t="shared" si="466"/>
        <v>0</v>
      </c>
      <c r="Y1630" s="4">
        <f t="shared" si="436"/>
        <v>13.01</v>
      </c>
      <c r="Z1630" s="4">
        <f t="shared" si="437"/>
        <v>3.910429816651638</v>
      </c>
      <c r="AA1630" s="64">
        <f t="shared" si="467"/>
        <v>7514.277</v>
      </c>
      <c r="AB1630" s="81">
        <f t="shared" si="468"/>
        <v>977.60743769999999</v>
      </c>
      <c r="AC1630">
        <f t="shared" si="469"/>
        <v>1.0000000168400003</v>
      </c>
      <c r="AD1630" s="49">
        <f t="shared" si="438"/>
        <v>3910.4297508</v>
      </c>
      <c r="AE1630" s="3">
        <f t="shared" si="439"/>
        <v>100000</v>
      </c>
      <c r="AF1630" s="3">
        <f t="shared" si="440"/>
        <v>100000</v>
      </c>
      <c r="AG1630" s="2">
        <f t="shared" si="441"/>
        <v>0</v>
      </c>
      <c r="AH1630" s="49">
        <f t="shared" si="442"/>
        <v>0</v>
      </c>
      <c r="AI1630" s="49">
        <f t="shared" si="443"/>
        <v>3609.7315132376475</v>
      </c>
      <c r="AJ1630" s="27" cm="1">
        <f t="array" ref="AJ1630">INDEX(Archetypes!Q$8:Q$16,$G1630)</f>
        <v>1022</v>
      </c>
      <c r="AK1630" s="27" cm="1">
        <f t="array" ref="AK1630">INDEX(Archetypes!R$8:R$16,$G1630)</f>
        <v>1039</v>
      </c>
      <c r="AL1630" s="27" cm="1">
        <f t="array" ref="AL1630">INDEX(Archetypes!S$8:S$16,$G1630)</f>
        <v>1139</v>
      </c>
      <c r="AM1630" s="5">
        <f t="shared" si="470"/>
        <v>1039</v>
      </c>
      <c r="AN1630" s="5">
        <f t="shared" si="444"/>
        <v>4156</v>
      </c>
      <c r="AO1630" s="49">
        <f t="shared" si="445"/>
        <v>30257.161264037648</v>
      </c>
      <c r="AP1630" s="61" cm="1">
        <f t="array" ref="AP1630">INDEX(Archetypes!$K$8:$N$16,$G1630,$I$2+1+2*$H$2)</f>
        <v>14065</v>
      </c>
      <c r="AQ1630" s="41" cm="1">
        <f t="array" ref="AQ1630">INDEX(Archetypes!$O$8:$P$16,$G1630,$AB$2)</f>
        <v>50</v>
      </c>
      <c r="AR1630" s="4">
        <f t="shared" si="446"/>
        <v>12.348800000000001</v>
      </c>
      <c r="AS1630" s="5">
        <f t="shared" si="447"/>
        <v>3087.2</v>
      </c>
      <c r="AT1630" s="8">
        <f t="shared" si="448"/>
        <v>2270</v>
      </c>
      <c r="AU1630">
        <f t="shared" si="449"/>
        <v>1.0000000000000002</v>
      </c>
      <c r="AV1630" s="49">
        <f t="shared" si="450"/>
        <v>12348.8</v>
      </c>
      <c r="AW1630" s="49">
        <f t="shared" si="451"/>
        <v>0</v>
      </c>
      <c r="AX1630" s="61">
        <f t="shared" si="452"/>
        <v>2732.408036902616</v>
      </c>
      <c r="AY1630" s="27" cm="1">
        <f t="array" ref="AY1630">INDEX(Archetypes!T$8:T$16,$G1630)</f>
        <v>1012</v>
      </c>
      <c r="AZ1630" s="27" cm="1">
        <f t="array" ref="AZ1630">INDEX(Archetypes!U$8:U$16,$G1630)</f>
        <v>1497</v>
      </c>
      <c r="BA1630" s="27" cm="1">
        <f t="array" ref="BA1630">INDEX(Archetypes!V$8:V$16,$G1630)</f>
        <v>1668</v>
      </c>
      <c r="BB1630" s="5">
        <f t="shared" si="471"/>
        <v>1497</v>
      </c>
      <c r="BC1630" s="5">
        <f t="shared" si="453"/>
        <v>5988</v>
      </c>
      <c r="BD1630" s="60">
        <f t="shared" si="454"/>
        <v>35134.208036902615</v>
      </c>
      <c r="BE1630" s="28">
        <f t="shared" si="455"/>
        <v>4877.0467728649674</v>
      </c>
      <c r="BF1630" s="75">
        <f t="shared" si="456"/>
        <v>6.15960314244</v>
      </c>
      <c r="BG1630" s="75">
        <f t="shared" si="457"/>
        <v>21.247199999999996</v>
      </c>
      <c r="BH1630" s="11">
        <f t="shared" si="473"/>
        <v>30257.161264037648</v>
      </c>
      <c r="BI1630" s="95">
        <f t="shared" si="474"/>
        <v>6</v>
      </c>
      <c r="BJ1630" t="b">
        <f t="shared" si="475"/>
        <v>1</v>
      </c>
      <c r="BK1630" s="43">
        <v>3905.0993558304763</v>
      </c>
      <c r="BL1630" s="37">
        <f t="shared" si="458"/>
        <v>971.94741703449108</v>
      </c>
    </row>
    <row r="1631" spans="1:64" x14ac:dyDescent="0.35">
      <c r="A1631" s="3">
        <v>25000</v>
      </c>
      <c r="D1631" s="6">
        <v>135</v>
      </c>
      <c r="E1631" s="6"/>
      <c r="F1631" s="6">
        <f t="shared" si="431"/>
        <v>225</v>
      </c>
      <c r="G1631" s="7">
        <v>7</v>
      </c>
      <c r="H1631" s="79" cm="1">
        <f t="array" ref="H1631">INDEX(Archetypes!$F$8:$F$16,$G1631)</f>
        <v>262.60000000000002</v>
      </c>
      <c r="I1631" s="7">
        <f t="shared" si="432"/>
        <v>1</v>
      </c>
      <c r="J1631" s="27" cm="1">
        <f t="array" ref="J1631">INDEX(Archetypes!$G$8:$H$16,$G1631,($H$2+1))+$N$2</f>
        <v>22881</v>
      </c>
      <c r="K1631" s="41" cm="1">
        <f t="array" ref="K1631">INDEX(Archetypes!$J$8:$J$16,$G1631)</f>
        <v>3.2349999999999999</v>
      </c>
      <c r="L1631" s="24" cm="1">
        <f t="array" ref="L1631">INDEX(Archetypes!$I$8:$I$16,$G1631)</f>
        <v>81.644444444444446</v>
      </c>
      <c r="M1631" s="41">
        <f t="shared" si="459"/>
        <v>41.731000000000002</v>
      </c>
      <c r="N1631" s="84">
        <f t="shared" si="433"/>
        <v>0.51113091997822535</v>
      </c>
      <c r="O1631" s="41">
        <f t="shared" si="434"/>
        <v>41.731000000000002</v>
      </c>
      <c r="P1631" s="64">
        <f t="shared" si="472"/>
        <v>5.9615714285714292</v>
      </c>
      <c r="Q1631" s="80">
        <f t="shared" si="460"/>
        <v>5.9615714285714292</v>
      </c>
      <c r="R1631" s="80">
        <f t="shared" si="461"/>
        <v>0</v>
      </c>
      <c r="S1631" s="64">
        <f t="shared" si="462"/>
        <v>41.731000000000002</v>
      </c>
      <c r="T1631" s="64">
        <f t="shared" si="435"/>
        <v>0</v>
      </c>
      <c r="U1631" s="64">
        <f t="shared" si="463"/>
        <v>0</v>
      </c>
      <c r="V1631" s="80">
        <f t="shared" si="464"/>
        <v>1</v>
      </c>
      <c r="W1631" s="80">
        <f t="shared" si="465"/>
        <v>0</v>
      </c>
      <c r="X1631" s="80">
        <f t="shared" si="466"/>
        <v>0</v>
      </c>
      <c r="Y1631" s="4">
        <f t="shared" si="436"/>
        <v>13.01</v>
      </c>
      <c r="Z1631" s="4">
        <f t="shared" si="437"/>
        <v>4.0216383307573418</v>
      </c>
      <c r="AA1631" s="64">
        <f t="shared" si="467"/>
        <v>7727.9750000000004</v>
      </c>
      <c r="AB1631" s="81">
        <f t="shared" si="468"/>
        <v>1005.4095475</v>
      </c>
      <c r="AC1631">
        <f t="shared" si="469"/>
        <v>1.0000000350000013</v>
      </c>
      <c r="AD1631" s="49">
        <f t="shared" si="438"/>
        <v>4021.6381900000001</v>
      </c>
      <c r="AE1631" s="3">
        <f t="shared" si="439"/>
        <v>100000</v>
      </c>
      <c r="AF1631" s="3">
        <f t="shared" si="440"/>
        <v>100000</v>
      </c>
      <c r="AG1631" s="2">
        <f t="shared" si="441"/>
        <v>0</v>
      </c>
      <c r="AH1631" s="49">
        <f t="shared" si="442"/>
        <v>0</v>
      </c>
      <c r="AI1631" s="49">
        <f t="shared" si="443"/>
        <v>4445.0926620951841</v>
      </c>
      <c r="AJ1631" s="27" cm="1">
        <f t="array" ref="AJ1631">INDEX(Archetypes!Q$8:Q$16,$G1631)</f>
        <v>1022</v>
      </c>
      <c r="AK1631" s="27" cm="1">
        <f t="array" ref="AK1631">INDEX(Archetypes!R$8:R$16,$G1631)</f>
        <v>1039</v>
      </c>
      <c r="AL1631" s="27" cm="1">
        <f t="array" ref="AL1631">INDEX(Archetypes!S$8:S$16,$G1631)</f>
        <v>1139</v>
      </c>
      <c r="AM1631" s="5">
        <f t="shared" si="470"/>
        <v>1039</v>
      </c>
      <c r="AN1631" s="5">
        <f t="shared" si="444"/>
        <v>4156</v>
      </c>
      <c r="AO1631" s="49">
        <f t="shared" si="445"/>
        <v>35503.730852095185</v>
      </c>
      <c r="AP1631" s="61" cm="1">
        <f t="array" ref="AP1631">INDEX(Archetypes!$K$8:$N$16,$G1631,$I$2+1+2*$H$2)</f>
        <v>17505</v>
      </c>
      <c r="AQ1631" s="41" cm="1">
        <f t="array" ref="AQ1631">INDEX(Archetypes!$O$8:$P$16,$G1631,$AB$2)</f>
        <v>50</v>
      </c>
      <c r="AR1631" s="4">
        <f t="shared" si="446"/>
        <v>12.348800000000001</v>
      </c>
      <c r="AS1631" s="5">
        <f t="shared" si="447"/>
        <v>3087.2</v>
      </c>
      <c r="AT1631" s="8">
        <f t="shared" si="448"/>
        <v>2270</v>
      </c>
      <c r="AU1631">
        <f t="shared" si="449"/>
        <v>1.0000000000000002</v>
      </c>
      <c r="AV1631" s="49">
        <f t="shared" si="450"/>
        <v>12348.8</v>
      </c>
      <c r="AW1631" s="49">
        <f t="shared" si="451"/>
        <v>0</v>
      </c>
      <c r="AX1631" s="61">
        <f t="shared" si="452"/>
        <v>3400.6969559886452</v>
      </c>
      <c r="AY1631" s="27" cm="1">
        <f t="array" ref="AY1631">INDEX(Archetypes!T$8:T$16,$G1631)</f>
        <v>1012</v>
      </c>
      <c r="AZ1631" s="27" cm="1">
        <f t="array" ref="AZ1631">INDEX(Archetypes!U$8:U$16,$G1631)</f>
        <v>1497</v>
      </c>
      <c r="BA1631" s="27" cm="1">
        <f t="array" ref="BA1631">INDEX(Archetypes!V$8:V$16,$G1631)</f>
        <v>1668</v>
      </c>
      <c r="BB1631" s="5">
        <f t="shared" si="471"/>
        <v>1497</v>
      </c>
      <c r="BC1631" s="5">
        <f t="shared" si="453"/>
        <v>5988</v>
      </c>
      <c r="BD1631" s="60">
        <f t="shared" si="454"/>
        <v>39242.496955988645</v>
      </c>
      <c r="BE1631" s="28">
        <f t="shared" si="455"/>
        <v>3738.7661038934602</v>
      </c>
      <c r="BF1631" s="75">
        <f t="shared" si="456"/>
        <v>6.3347756669999997</v>
      </c>
      <c r="BG1631" s="75">
        <f t="shared" si="457"/>
        <v>21.247199999999996</v>
      </c>
      <c r="BH1631" s="11">
        <f t="shared" si="473"/>
        <v>30257.161264037648</v>
      </c>
      <c r="BI1631" s="95">
        <f t="shared" si="474"/>
        <v>6</v>
      </c>
      <c r="BJ1631" t="b">
        <f t="shared" si="475"/>
        <v>0</v>
      </c>
      <c r="BK1631" s="43">
        <v>-52.824790625978494</v>
      </c>
      <c r="BL1631" s="37">
        <f t="shared" si="458"/>
        <v>3791.5908945194387</v>
      </c>
    </row>
    <row r="1632" spans="1:64" x14ac:dyDescent="0.35">
      <c r="A1632" s="3">
        <v>25000</v>
      </c>
      <c r="D1632" s="6">
        <v>135</v>
      </c>
      <c r="E1632" s="6"/>
      <c r="F1632" s="6">
        <f t="shared" si="431"/>
        <v>225</v>
      </c>
      <c r="G1632" s="7">
        <v>8</v>
      </c>
      <c r="H1632" s="79" cm="1">
        <f t="array" ref="H1632">INDEX(Archetypes!$F$8:$F$16,$G1632)</f>
        <v>285.8</v>
      </c>
      <c r="I1632" s="7">
        <f t="shared" si="432"/>
        <v>1</v>
      </c>
      <c r="J1632" s="27" cm="1">
        <f t="array" ref="J1632">INDEX(Archetypes!$G$8:$H$16,$G1632,($H$2+1))+$N$2</f>
        <v>26124</v>
      </c>
      <c r="K1632" s="41" cm="1">
        <f t="array" ref="K1632">INDEX(Archetypes!$J$8:$J$16,$G1632)</f>
        <v>3.2210000000000001</v>
      </c>
      <c r="L1632" s="24" cm="1">
        <f t="array" ref="L1632">INDEX(Archetypes!$I$8:$I$16,$G1632)</f>
        <v>90.076000000000008</v>
      </c>
      <c r="M1632" s="41">
        <f t="shared" si="459"/>
        <v>41.911999999999999</v>
      </c>
      <c r="N1632" s="84">
        <f t="shared" si="433"/>
        <v>0.46529597229006614</v>
      </c>
      <c r="O1632" s="41">
        <f t="shared" si="434"/>
        <v>41.911999999999999</v>
      </c>
      <c r="P1632" s="64">
        <f t="shared" si="472"/>
        <v>5.9874285714285715</v>
      </c>
      <c r="Q1632" s="80">
        <f t="shared" si="460"/>
        <v>5.9874285714285715</v>
      </c>
      <c r="R1632" s="80">
        <f t="shared" si="461"/>
        <v>0</v>
      </c>
      <c r="S1632" s="64">
        <f t="shared" si="462"/>
        <v>41.911999999999999</v>
      </c>
      <c r="T1632" s="64">
        <f t="shared" si="435"/>
        <v>0</v>
      </c>
      <c r="U1632" s="64">
        <f t="shared" si="463"/>
        <v>0</v>
      </c>
      <c r="V1632" s="80">
        <f t="shared" si="464"/>
        <v>1</v>
      </c>
      <c r="W1632" s="80">
        <f t="shared" si="465"/>
        <v>0</v>
      </c>
      <c r="X1632" s="80">
        <f t="shared" si="466"/>
        <v>0</v>
      </c>
      <c r="Y1632" s="4">
        <f t="shared" si="436"/>
        <v>13.01</v>
      </c>
      <c r="Z1632" s="4">
        <f t="shared" si="437"/>
        <v>4.0391182862465067</v>
      </c>
      <c r="AA1632" s="64">
        <f t="shared" si="467"/>
        <v>7761.5649999999996</v>
      </c>
      <c r="AB1632" s="81">
        <f t="shared" si="468"/>
        <v>1009.7796064999999</v>
      </c>
      <c r="AC1632">
        <f t="shared" si="469"/>
        <v>0.99999996540000113</v>
      </c>
      <c r="AD1632" s="49">
        <f t="shared" si="438"/>
        <v>4039.1184259999995</v>
      </c>
      <c r="AE1632" s="3">
        <f t="shared" si="439"/>
        <v>100000</v>
      </c>
      <c r="AF1632" s="3">
        <f t="shared" si="440"/>
        <v>100000</v>
      </c>
      <c r="AG1632" s="2">
        <f t="shared" si="441"/>
        <v>0</v>
      </c>
      <c r="AH1632" s="49">
        <f t="shared" si="442"/>
        <v>0</v>
      </c>
      <c r="AI1632" s="49">
        <f t="shared" si="443"/>
        <v>5075.110384361461</v>
      </c>
      <c r="AJ1632" s="27" cm="1">
        <f t="array" ref="AJ1632">INDEX(Archetypes!Q$8:Q$16,$G1632)</f>
        <v>1022</v>
      </c>
      <c r="AK1632" s="27" cm="1">
        <f t="array" ref="AK1632">INDEX(Archetypes!R$8:R$16,$G1632)</f>
        <v>1039</v>
      </c>
      <c r="AL1632" s="27" cm="1">
        <f t="array" ref="AL1632">INDEX(Archetypes!S$8:S$16,$G1632)</f>
        <v>1139</v>
      </c>
      <c r="AM1632" s="5">
        <f t="shared" si="470"/>
        <v>1039</v>
      </c>
      <c r="AN1632" s="5">
        <f t="shared" si="444"/>
        <v>4156</v>
      </c>
      <c r="AO1632" s="49">
        <f t="shared" si="445"/>
        <v>39394.228810361463</v>
      </c>
      <c r="AP1632" s="61" cm="1">
        <f t="array" ref="AP1632">INDEX(Archetypes!$K$8:$N$16,$G1632,$I$2+1+2*$H$2)</f>
        <v>20099</v>
      </c>
      <c r="AQ1632" s="41" cm="1">
        <f t="array" ref="AQ1632">INDEX(Archetypes!$O$8:$P$16,$G1632,$AB$2)</f>
        <v>50</v>
      </c>
      <c r="AR1632" s="4">
        <f t="shared" si="446"/>
        <v>12.348800000000001</v>
      </c>
      <c r="AS1632" s="5">
        <f t="shared" si="447"/>
        <v>3087.2</v>
      </c>
      <c r="AT1632" s="8">
        <f t="shared" si="448"/>
        <v>2270</v>
      </c>
      <c r="AU1632">
        <f t="shared" si="449"/>
        <v>1.0000000000000002</v>
      </c>
      <c r="AV1632" s="49">
        <f t="shared" si="450"/>
        <v>12348.8</v>
      </c>
      <c r="AW1632" s="49">
        <f t="shared" si="451"/>
        <v>0</v>
      </c>
      <c r="AX1632" s="61">
        <f t="shared" si="452"/>
        <v>3904.6334257878193</v>
      </c>
      <c r="AY1632" s="27" cm="1">
        <f t="array" ref="AY1632">INDEX(Archetypes!T$8:T$16,$G1632)</f>
        <v>1012</v>
      </c>
      <c r="AZ1632" s="27" cm="1">
        <f t="array" ref="AZ1632">INDEX(Archetypes!U$8:U$16,$G1632)</f>
        <v>1497</v>
      </c>
      <c r="BA1632" s="27" cm="1">
        <f t="array" ref="BA1632">INDEX(Archetypes!V$8:V$16,$G1632)</f>
        <v>1668</v>
      </c>
      <c r="BB1632" s="5">
        <f t="shared" si="471"/>
        <v>1497</v>
      </c>
      <c r="BC1632" s="5">
        <f t="shared" si="453"/>
        <v>5988</v>
      </c>
      <c r="BD1632" s="60">
        <f t="shared" si="454"/>
        <v>42340.433425787822</v>
      </c>
      <c r="BE1632" s="28">
        <f t="shared" si="455"/>
        <v>2946.2046154263589</v>
      </c>
      <c r="BF1632" s="75">
        <f t="shared" si="456"/>
        <v>6.3623100617999997</v>
      </c>
      <c r="BG1632" s="75">
        <f t="shared" si="457"/>
        <v>21.247199999999996</v>
      </c>
      <c r="BH1632" s="11">
        <f t="shared" si="473"/>
        <v>30257.161264037648</v>
      </c>
      <c r="BI1632" s="95">
        <f t="shared" si="474"/>
        <v>6</v>
      </c>
      <c r="BJ1632" t="b">
        <f t="shared" si="475"/>
        <v>0</v>
      </c>
      <c r="BK1632" s="43">
        <v>-2904.0982376652537</v>
      </c>
      <c r="BL1632" s="37">
        <f t="shared" si="458"/>
        <v>5850.3028530916126</v>
      </c>
    </row>
    <row r="1633" spans="1:64" x14ac:dyDescent="0.35">
      <c r="A1633" s="3">
        <v>25000</v>
      </c>
      <c r="D1633" s="6">
        <v>135</v>
      </c>
      <c r="E1633" s="6"/>
      <c r="F1633" s="6">
        <f t="shared" si="431"/>
        <v>225</v>
      </c>
      <c r="G1633" s="7">
        <v>9</v>
      </c>
      <c r="H1633" s="79" cm="1">
        <f t="array" ref="H1633">INDEX(Archetypes!$F$8:$F$16,$G1633)</f>
        <v>312.60000000000002</v>
      </c>
      <c r="I1633" s="7">
        <f t="shared" si="432"/>
        <v>1</v>
      </c>
      <c r="J1633" s="27" cm="1">
        <f t="array" ref="J1633">INDEX(Archetypes!$G$8:$H$16,$G1633,($H$2+1))+$N$2</f>
        <v>27151</v>
      </c>
      <c r="K1633" s="41" cm="1">
        <f t="array" ref="K1633">INDEX(Archetypes!$J$8:$J$16,$G1633)</f>
        <v>3.1960000000000002</v>
      </c>
      <c r="L1633" s="24" cm="1">
        <f t="array" ref="L1633">INDEX(Archetypes!$I$8:$I$16,$G1633)</f>
        <v>98.868750000000006</v>
      </c>
      <c r="M1633" s="41">
        <f t="shared" si="459"/>
        <v>42.24</v>
      </c>
      <c r="N1633" s="84">
        <f t="shared" si="433"/>
        <v>0.42723307415133699</v>
      </c>
      <c r="O1633" s="41">
        <f t="shared" si="434"/>
        <v>42.24</v>
      </c>
      <c r="P1633" s="64">
        <f t="shared" si="472"/>
        <v>6.0342857142857147</v>
      </c>
      <c r="Q1633" s="80">
        <f t="shared" si="460"/>
        <v>6.0342857142857147</v>
      </c>
      <c r="R1633" s="80">
        <f t="shared" si="461"/>
        <v>0</v>
      </c>
      <c r="S1633" s="64">
        <f t="shared" si="462"/>
        <v>42.24</v>
      </c>
      <c r="T1633" s="64">
        <f t="shared" si="435"/>
        <v>0</v>
      </c>
      <c r="U1633" s="64">
        <f t="shared" si="463"/>
        <v>0</v>
      </c>
      <c r="V1633" s="80">
        <f t="shared" si="464"/>
        <v>1</v>
      </c>
      <c r="W1633" s="80">
        <f t="shared" si="465"/>
        <v>0</v>
      </c>
      <c r="X1633" s="80">
        <f t="shared" si="466"/>
        <v>0</v>
      </c>
      <c r="Y1633" s="4">
        <f t="shared" si="436"/>
        <v>13.01</v>
      </c>
      <c r="Z1633" s="4">
        <f t="shared" si="437"/>
        <v>4.0707133917396741</v>
      </c>
      <c r="AA1633" s="64">
        <f t="shared" si="467"/>
        <v>7822.2780000000002</v>
      </c>
      <c r="AB1633" s="81">
        <f t="shared" si="468"/>
        <v>1017.6783677999999</v>
      </c>
      <c r="AC1633">
        <f t="shared" si="469"/>
        <v>0.99999998048000027</v>
      </c>
      <c r="AD1633" s="49">
        <f t="shared" si="438"/>
        <v>4070.7134711999997</v>
      </c>
      <c r="AE1633" s="3">
        <f t="shared" si="439"/>
        <v>100000</v>
      </c>
      <c r="AF1633" s="3">
        <f t="shared" si="440"/>
        <v>100000</v>
      </c>
      <c r="AG1633" s="2">
        <f t="shared" si="441"/>
        <v>0</v>
      </c>
      <c r="AH1633" s="49">
        <f t="shared" si="442"/>
        <v>0</v>
      </c>
      <c r="AI1633" s="49">
        <f t="shared" si="443"/>
        <v>5274.6257099141794</v>
      </c>
      <c r="AJ1633" s="27" cm="1">
        <f t="array" ref="AJ1633">INDEX(Archetypes!Q$8:Q$16,$G1633)</f>
        <v>1022</v>
      </c>
      <c r="AK1633" s="27" cm="1">
        <f t="array" ref="AK1633">INDEX(Archetypes!R$8:R$16,$G1633)</f>
        <v>1039</v>
      </c>
      <c r="AL1633" s="27" cm="1">
        <f t="array" ref="AL1633">INDEX(Archetypes!S$8:S$16,$G1633)</f>
        <v>1139</v>
      </c>
      <c r="AM1633" s="5">
        <f t="shared" si="470"/>
        <v>1039</v>
      </c>
      <c r="AN1633" s="5">
        <f t="shared" si="444"/>
        <v>4156</v>
      </c>
      <c r="AO1633" s="49">
        <f t="shared" si="445"/>
        <v>40652.339181114177</v>
      </c>
      <c r="AP1633" s="61" cm="1">
        <f t="array" ref="AP1633">INDEX(Archetypes!$K$8:$N$16,$G1633,$I$2+1+2*$H$2)</f>
        <v>20920</v>
      </c>
      <c r="AQ1633" s="41" cm="1">
        <f t="array" ref="AQ1633">INDEX(Archetypes!$O$8:$P$16,$G1633,$AB$2)</f>
        <v>50</v>
      </c>
      <c r="AR1633" s="4">
        <f t="shared" si="446"/>
        <v>12.348800000000001</v>
      </c>
      <c r="AS1633" s="5">
        <f t="shared" si="447"/>
        <v>3087.2</v>
      </c>
      <c r="AT1633" s="8">
        <f t="shared" si="448"/>
        <v>2270</v>
      </c>
      <c r="AU1633">
        <f t="shared" si="449"/>
        <v>1.0000000000000002</v>
      </c>
      <c r="AV1633" s="49">
        <f t="shared" si="450"/>
        <v>12348.8</v>
      </c>
      <c r="AW1633" s="49">
        <f t="shared" si="451"/>
        <v>0</v>
      </c>
      <c r="AX1633" s="61">
        <f t="shared" si="452"/>
        <v>4064.1291242092234</v>
      </c>
      <c r="AY1633" s="27" cm="1">
        <f t="array" ref="AY1633">INDEX(Archetypes!T$8:T$16,$G1633)</f>
        <v>1012</v>
      </c>
      <c r="AZ1633" s="27" cm="1">
        <f t="array" ref="AZ1633">INDEX(Archetypes!U$8:U$16,$G1633)</f>
        <v>1497</v>
      </c>
      <c r="BA1633" s="27" cm="1">
        <f t="array" ref="BA1633">INDEX(Archetypes!V$8:V$16,$G1633)</f>
        <v>1668</v>
      </c>
      <c r="BB1633" s="5">
        <f t="shared" si="471"/>
        <v>1497</v>
      </c>
      <c r="BC1633" s="5">
        <f t="shared" si="453"/>
        <v>5988</v>
      </c>
      <c r="BD1633" s="60">
        <f t="shared" si="454"/>
        <v>43320.929124209229</v>
      </c>
      <c r="BE1633" s="28">
        <f t="shared" si="455"/>
        <v>2668.5899430950521</v>
      </c>
      <c r="BF1633" s="75">
        <f t="shared" si="456"/>
        <v>6.4120777221600003</v>
      </c>
      <c r="BG1633" s="75">
        <f t="shared" si="457"/>
        <v>21.247199999999996</v>
      </c>
      <c r="BH1633" s="11">
        <f t="shared" si="473"/>
        <v>30257.161264037648</v>
      </c>
      <c r="BI1633" s="95">
        <f t="shared" si="474"/>
        <v>6</v>
      </c>
      <c r="BJ1633" t="b">
        <f t="shared" si="475"/>
        <v>0</v>
      </c>
      <c r="BK1633" s="43">
        <v>-3859.166297367221</v>
      </c>
      <c r="BL1633" s="37">
        <f t="shared" si="458"/>
        <v>6527.7562404622731</v>
      </c>
    </row>
    <row r="1634" spans="1:64" x14ac:dyDescent="0.35">
      <c r="A1634" s="3">
        <v>25000</v>
      </c>
      <c r="D1634" s="6">
        <v>150</v>
      </c>
      <c r="E1634" s="6"/>
      <c r="F1634" s="6">
        <f t="shared" si="431"/>
        <v>250</v>
      </c>
      <c r="G1634" s="7">
        <v>7</v>
      </c>
      <c r="H1634" s="79" cm="1">
        <f t="array" ref="H1634">INDEX(Archetypes!$F$8:$F$16,$G1634)</f>
        <v>262.60000000000002</v>
      </c>
      <c r="I1634" s="7">
        <f t="shared" si="432"/>
        <v>1</v>
      </c>
      <c r="J1634" s="27" cm="1">
        <f t="array" ref="J1634">INDEX(Archetypes!$G$8:$H$16,$G1634,($H$2+1))+$N$2</f>
        <v>22881</v>
      </c>
      <c r="K1634" s="41" cm="1">
        <f t="array" ref="K1634">INDEX(Archetypes!$J$8:$J$16,$G1634)</f>
        <v>3.2349999999999999</v>
      </c>
      <c r="L1634" s="24" cm="1">
        <f t="array" ref="L1634">INDEX(Archetypes!$I$8:$I$16,$G1634)</f>
        <v>81.644444444444446</v>
      </c>
      <c r="M1634" s="41">
        <f t="shared" si="459"/>
        <v>46.368000000000002</v>
      </c>
      <c r="N1634" s="84">
        <f t="shared" si="433"/>
        <v>0.56792596624931957</v>
      </c>
      <c r="O1634" s="41">
        <f t="shared" si="434"/>
        <v>46.368000000000002</v>
      </c>
      <c r="P1634" s="64">
        <f t="shared" si="472"/>
        <v>6.6240000000000006</v>
      </c>
      <c r="Q1634" s="80">
        <f t="shared" si="460"/>
        <v>6.6240000000000006</v>
      </c>
      <c r="R1634" s="80">
        <f t="shared" si="461"/>
        <v>0</v>
      </c>
      <c r="S1634" s="64">
        <f t="shared" si="462"/>
        <v>46.368000000000002</v>
      </c>
      <c r="T1634" s="64">
        <f t="shared" si="435"/>
        <v>0</v>
      </c>
      <c r="U1634" s="64">
        <f t="shared" si="463"/>
        <v>0</v>
      </c>
      <c r="V1634" s="80">
        <f t="shared" si="464"/>
        <v>1</v>
      </c>
      <c r="W1634" s="80">
        <f t="shared" si="465"/>
        <v>0</v>
      </c>
      <c r="X1634" s="80">
        <f t="shared" si="466"/>
        <v>0</v>
      </c>
      <c r="Y1634" s="4">
        <f t="shared" si="436"/>
        <v>13.01</v>
      </c>
      <c r="Z1634" s="4">
        <f t="shared" si="437"/>
        <v>4.0216383307573418</v>
      </c>
      <c r="AA1634" s="64">
        <f t="shared" si="467"/>
        <v>7727.9750000000004</v>
      </c>
      <c r="AB1634" s="81">
        <f t="shared" si="468"/>
        <v>1005.4095475</v>
      </c>
      <c r="AC1634">
        <f t="shared" si="469"/>
        <v>1.0000000350000013</v>
      </c>
      <c r="AD1634" s="49">
        <f t="shared" si="438"/>
        <v>4021.6381900000001</v>
      </c>
      <c r="AE1634" s="3">
        <f t="shared" si="439"/>
        <v>100000</v>
      </c>
      <c r="AF1634" s="3">
        <f t="shared" si="440"/>
        <v>100000</v>
      </c>
      <c r="AG1634" s="2">
        <f t="shared" si="441"/>
        <v>0</v>
      </c>
      <c r="AH1634" s="49">
        <f t="shared" si="442"/>
        <v>0</v>
      </c>
      <c r="AI1634" s="49">
        <f t="shared" si="443"/>
        <v>4445.0926620951841</v>
      </c>
      <c r="AJ1634" s="27" cm="1">
        <f t="array" ref="AJ1634">INDEX(Archetypes!Q$8:Q$16,$G1634)</f>
        <v>1022</v>
      </c>
      <c r="AK1634" s="27" cm="1">
        <f t="array" ref="AK1634">INDEX(Archetypes!R$8:R$16,$G1634)</f>
        <v>1039</v>
      </c>
      <c r="AL1634" s="27" cm="1">
        <f t="array" ref="AL1634">INDEX(Archetypes!S$8:S$16,$G1634)</f>
        <v>1139</v>
      </c>
      <c r="AM1634" s="5">
        <f t="shared" si="470"/>
        <v>1039</v>
      </c>
      <c r="AN1634" s="5">
        <f t="shared" si="444"/>
        <v>4156</v>
      </c>
      <c r="AO1634" s="49">
        <f t="shared" si="445"/>
        <v>35503.730852095185</v>
      </c>
      <c r="AP1634" s="61" cm="1">
        <f t="array" ref="AP1634">INDEX(Archetypes!$K$8:$N$16,$G1634,$I$2+1+2*$H$2)</f>
        <v>17505</v>
      </c>
      <c r="AQ1634" s="41" cm="1">
        <f t="array" ref="AQ1634">INDEX(Archetypes!$O$8:$P$16,$G1634,$AB$2)</f>
        <v>50</v>
      </c>
      <c r="AR1634" s="4">
        <f t="shared" si="446"/>
        <v>12.348800000000001</v>
      </c>
      <c r="AS1634" s="5">
        <f t="shared" si="447"/>
        <v>3087.2</v>
      </c>
      <c r="AT1634" s="8">
        <f t="shared" si="448"/>
        <v>2270</v>
      </c>
      <c r="AU1634">
        <f t="shared" si="449"/>
        <v>1.0000000000000002</v>
      </c>
      <c r="AV1634" s="49">
        <f t="shared" si="450"/>
        <v>12348.8</v>
      </c>
      <c r="AW1634" s="49">
        <f t="shared" si="451"/>
        <v>0</v>
      </c>
      <c r="AX1634" s="61">
        <f t="shared" si="452"/>
        <v>3400.6969559886452</v>
      </c>
      <c r="AY1634" s="27" cm="1">
        <f t="array" ref="AY1634">INDEX(Archetypes!T$8:T$16,$G1634)</f>
        <v>1012</v>
      </c>
      <c r="AZ1634" s="27" cm="1">
        <f t="array" ref="AZ1634">INDEX(Archetypes!U$8:U$16,$G1634)</f>
        <v>1497</v>
      </c>
      <c r="BA1634" s="27" cm="1">
        <f t="array" ref="BA1634">INDEX(Archetypes!V$8:V$16,$G1634)</f>
        <v>1668</v>
      </c>
      <c r="BB1634" s="5">
        <f t="shared" si="471"/>
        <v>1497</v>
      </c>
      <c r="BC1634" s="5">
        <f t="shared" si="453"/>
        <v>5988</v>
      </c>
      <c r="BD1634" s="60">
        <f t="shared" si="454"/>
        <v>39242.496955988645</v>
      </c>
      <c r="BE1634" s="28">
        <f t="shared" si="455"/>
        <v>3738.7661038934602</v>
      </c>
      <c r="BF1634" s="75">
        <f t="shared" si="456"/>
        <v>6.3347756669999997</v>
      </c>
      <c r="BG1634" s="75">
        <f t="shared" si="457"/>
        <v>21.247199999999996</v>
      </c>
      <c r="BH1634" s="11">
        <f t="shared" si="473"/>
        <v>35503.730852095185</v>
      </c>
      <c r="BI1634" s="95">
        <f t="shared" si="474"/>
        <v>7</v>
      </c>
      <c r="BJ1634" t="b">
        <f t="shared" si="475"/>
        <v>1</v>
      </c>
      <c r="BK1634" s="43">
        <v>-52.824790625978494</v>
      </c>
      <c r="BL1634" s="37">
        <f t="shared" si="458"/>
        <v>3791.5908945194387</v>
      </c>
    </row>
    <row r="1635" spans="1:64" x14ac:dyDescent="0.35">
      <c r="A1635" s="3">
        <v>25000</v>
      </c>
      <c r="D1635" s="6">
        <v>150</v>
      </c>
      <c r="E1635" s="6"/>
      <c r="F1635" s="6">
        <f t="shared" si="431"/>
        <v>250</v>
      </c>
      <c r="G1635" s="7">
        <v>8</v>
      </c>
      <c r="H1635" s="79" cm="1">
        <f t="array" ref="H1635">INDEX(Archetypes!$F$8:$F$16,$G1635)</f>
        <v>285.8</v>
      </c>
      <c r="I1635" s="7">
        <f t="shared" si="432"/>
        <v>1</v>
      </c>
      <c r="J1635" s="27" cm="1">
        <f t="array" ref="J1635">INDEX(Archetypes!$G$8:$H$16,$G1635,($H$2+1))+$N$2</f>
        <v>26124</v>
      </c>
      <c r="K1635" s="41" cm="1">
        <f t="array" ref="K1635">INDEX(Archetypes!$J$8:$J$16,$G1635)</f>
        <v>3.2210000000000001</v>
      </c>
      <c r="L1635" s="24" cm="1">
        <f t="array" ref="L1635">INDEX(Archetypes!$I$8:$I$16,$G1635)</f>
        <v>90.076000000000008</v>
      </c>
      <c r="M1635" s="41">
        <f t="shared" si="459"/>
        <v>46.569000000000003</v>
      </c>
      <c r="N1635" s="84">
        <f t="shared" si="433"/>
        <v>0.51699675829299696</v>
      </c>
      <c r="O1635" s="41">
        <f t="shared" si="434"/>
        <v>46.569000000000003</v>
      </c>
      <c r="P1635" s="64">
        <f t="shared" si="472"/>
        <v>6.6527142857142865</v>
      </c>
      <c r="Q1635" s="80">
        <f t="shared" si="460"/>
        <v>6.6527142857142865</v>
      </c>
      <c r="R1635" s="80">
        <f t="shared" si="461"/>
        <v>0</v>
      </c>
      <c r="S1635" s="64">
        <f t="shared" si="462"/>
        <v>46.569000000000003</v>
      </c>
      <c r="T1635" s="64">
        <f t="shared" si="435"/>
        <v>0</v>
      </c>
      <c r="U1635" s="64">
        <f t="shared" si="463"/>
        <v>0</v>
      </c>
      <c r="V1635" s="80">
        <f t="shared" si="464"/>
        <v>1</v>
      </c>
      <c r="W1635" s="80">
        <f t="shared" si="465"/>
        <v>0</v>
      </c>
      <c r="X1635" s="80">
        <f t="shared" si="466"/>
        <v>0</v>
      </c>
      <c r="Y1635" s="4">
        <f t="shared" si="436"/>
        <v>13.01</v>
      </c>
      <c r="Z1635" s="4">
        <f t="shared" si="437"/>
        <v>4.0391182862465067</v>
      </c>
      <c r="AA1635" s="64">
        <f t="shared" si="467"/>
        <v>7761.5649999999996</v>
      </c>
      <c r="AB1635" s="81">
        <f t="shared" si="468"/>
        <v>1009.7796064999999</v>
      </c>
      <c r="AC1635">
        <f t="shared" si="469"/>
        <v>0.99999996540000113</v>
      </c>
      <c r="AD1635" s="49">
        <f t="shared" si="438"/>
        <v>4039.1184259999995</v>
      </c>
      <c r="AE1635" s="3">
        <f t="shared" si="439"/>
        <v>100000</v>
      </c>
      <c r="AF1635" s="3">
        <f t="shared" si="440"/>
        <v>100000</v>
      </c>
      <c r="AG1635" s="2">
        <f t="shared" si="441"/>
        <v>0</v>
      </c>
      <c r="AH1635" s="49">
        <f t="shared" si="442"/>
        <v>0</v>
      </c>
      <c r="AI1635" s="49">
        <f t="shared" si="443"/>
        <v>5075.110384361461</v>
      </c>
      <c r="AJ1635" s="27" cm="1">
        <f t="array" ref="AJ1635">INDEX(Archetypes!Q$8:Q$16,$G1635)</f>
        <v>1022</v>
      </c>
      <c r="AK1635" s="27" cm="1">
        <f t="array" ref="AK1635">INDEX(Archetypes!R$8:R$16,$G1635)</f>
        <v>1039</v>
      </c>
      <c r="AL1635" s="27" cm="1">
        <f t="array" ref="AL1635">INDEX(Archetypes!S$8:S$16,$G1635)</f>
        <v>1139</v>
      </c>
      <c r="AM1635" s="5">
        <f t="shared" si="470"/>
        <v>1039</v>
      </c>
      <c r="AN1635" s="5">
        <f t="shared" si="444"/>
        <v>4156</v>
      </c>
      <c r="AO1635" s="49">
        <f t="shared" si="445"/>
        <v>39394.228810361463</v>
      </c>
      <c r="AP1635" s="61" cm="1">
        <f t="array" ref="AP1635">INDEX(Archetypes!$K$8:$N$16,$G1635,$I$2+1+2*$H$2)</f>
        <v>20099</v>
      </c>
      <c r="AQ1635" s="41" cm="1">
        <f t="array" ref="AQ1635">INDEX(Archetypes!$O$8:$P$16,$G1635,$AB$2)</f>
        <v>50</v>
      </c>
      <c r="AR1635" s="4">
        <f t="shared" si="446"/>
        <v>12.348800000000001</v>
      </c>
      <c r="AS1635" s="5">
        <f t="shared" si="447"/>
        <v>3087.2</v>
      </c>
      <c r="AT1635" s="8">
        <f t="shared" si="448"/>
        <v>2270</v>
      </c>
      <c r="AU1635">
        <f t="shared" si="449"/>
        <v>1.0000000000000002</v>
      </c>
      <c r="AV1635" s="49">
        <f t="shared" si="450"/>
        <v>12348.8</v>
      </c>
      <c r="AW1635" s="49">
        <f t="shared" si="451"/>
        <v>0</v>
      </c>
      <c r="AX1635" s="61">
        <f t="shared" si="452"/>
        <v>3904.6334257878193</v>
      </c>
      <c r="AY1635" s="27" cm="1">
        <f t="array" ref="AY1635">INDEX(Archetypes!T$8:T$16,$G1635)</f>
        <v>1012</v>
      </c>
      <c r="AZ1635" s="27" cm="1">
        <f t="array" ref="AZ1635">INDEX(Archetypes!U$8:U$16,$G1635)</f>
        <v>1497</v>
      </c>
      <c r="BA1635" s="27" cm="1">
        <f t="array" ref="BA1635">INDEX(Archetypes!V$8:V$16,$G1635)</f>
        <v>1668</v>
      </c>
      <c r="BB1635" s="5">
        <f t="shared" si="471"/>
        <v>1497</v>
      </c>
      <c r="BC1635" s="5">
        <f t="shared" si="453"/>
        <v>5988</v>
      </c>
      <c r="BD1635" s="60">
        <f t="shared" si="454"/>
        <v>42340.433425787822</v>
      </c>
      <c r="BE1635" s="28">
        <f t="shared" si="455"/>
        <v>2946.2046154263589</v>
      </c>
      <c r="BF1635" s="75">
        <f t="shared" si="456"/>
        <v>6.3623100617999997</v>
      </c>
      <c r="BG1635" s="75">
        <f t="shared" si="457"/>
        <v>21.247199999999996</v>
      </c>
      <c r="BH1635" s="11">
        <f t="shared" si="473"/>
        <v>35503.730852095185</v>
      </c>
      <c r="BI1635" s="95">
        <f t="shared" si="474"/>
        <v>7</v>
      </c>
      <c r="BJ1635" t="b">
        <f t="shared" si="475"/>
        <v>0</v>
      </c>
      <c r="BK1635" s="43">
        <v>-2904.0982376652537</v>
      </c>
      <c r="BL1635" s="37">
        <f t="shared" si="458"/>
        <v>5850.3028530916126</v>
      </c>
    </row>
    <row r="1636" spans="1:64" x14ac:dyDescent="0.35">
      <c r="A1636" s="3">
        <v>25000</v>
      </c>
      <c r="D1636" s="6">
        <v>150</v>
      </c>
      <c r="E1636" s="6"/>
      <c r="F1636" s="6">
        <f t="shared" si="431"/>
        <v>250</v>
      </c>
      <c r="G1636" s="7">
        <v>9</v>
      </c>
      <c r="H1636" s="79" cm="1">
        <f t="array" ref="H1636">INDEX(Archetypes!$F$8:$F$16,$G1636)</f>
        <v>312.60000000000002</v>
      </c>
      <c r="I1636" s="7">
        <f t="shared" si="432"/>
        <v>1</v>
      </c>
      <c r="J1636" s="27" cm="1">
        <f t="array" ref="J1636">INDEX(Archetypes!$G$8:$H$16,$G1636,($H$2+1))+$N$2</f>
        <v>27151</v>
      </c>
      <c r="K1636" s="41" cm="1">
        <f t="array" ref="K1636">INDEX(Archetypes!$J$8:$J$16,$G1636)</f>
        <v>3.1960000000000002</v>
      </c>
      <c r="L1636" s="24" cm="1">
        <f t="array" ref="L1636">INDEX(Archetypes!$I$8:$I$16,$G1636)</f>
        <v>98.868750000000006</v>
      </c>
      <c r="M1636" s="41">
        <f t="shared" si="459"/>
        <v>46.933999999999997</v>
      </c>
      <c r="N1636" s="84">
        <f t="shared" si="433"/>
        <v>0.47471015866995381</v>
      </c>
      <c r="O1636" s="41">
        <f t="shared" si="434"/>
        <v>46.933999999999997</v>
      </c>
      <c r="P1636" s="64">
        <f t="shared" si="472"/>
        <v>6.7048571428571426</v>
      </c>
      <c r="Q1636" s="80">
        <f t="shared" si="460"/>
        <v>6.7048571428571426</v>
      </c>
      <c r="R1636" s="80">
        <f t="shared" si="461"/>
        <v>0</v>
      </c>
      <c r="S1636" s="64">
        <f t="shared" si="462"/>
        <v>46.933999999999997</v>
      </c>
      <c r="T1636" s="64">
        <f t="shared" si="435"/>
        <v>0</v>
      </c>
      <c r="U1636" s="64">
        <f t="shared" si="463"/>
        <v>0</v>
      </c>
      <c r="V1636" s="80">
        <f t="shared" si="464"/>
        <v>1</v>
      </c>
      <c r="W1636" s="80">
        <f t="shared" si="465"/>
        <v>0</v>
      </c>
      <c r="X1636" s="80">
        <f t="shared" si="466"/>
        <v>0</v>
      </c>
      <c r="Y1636" s="4">
        <f t="shared" si="436"/>
        <v>13.01</v>
      </c>
      <c r="Z1636" s="4">
        <f t="shared" si="437"/>
        <v>4.0707133917396741</v>
      </c>
      <c r="AA1636" s="64">
        <f t="shared" si="467"/>
        <v>7822.2780000000002</v>
      </c>
      <c r="AB1636" s="81">
        <f t="shared" si="468"/>
        <v>1017.6783677999999</v>
      </c>
      <c r="AC1636">
        <f t="shared" si="469"/>
        <v>0.99999998048000027</v>
      </c>
      <c r="AD1636" s="49">
        <f t="shared" si="438"/>
        <v>4070.7134711999997</v>
      </c>
      <c r="AE1636" s="3">
        <f t="shared" si="439"/>
        <v>100000</v>
      </c>
      <c r="AF1636" s="3">
        <f t="shared" si="440"/>
        <v>100000</v>
      </c>
      <c r="AG1636" s="2">
        <f t="shared" si="441"/>
        <v>0</v>
      </c>
      <c r="AH1636" s="49">
        <f t="shared" si="442"/>
        <v>0</v>
      </c>
      <c r="AI1636" s="49">
        <f t="shared" si="443"/>
        <v>5274.6257099141794</v>
      </c>
      <c r="AJ1636" s="27" cm="1">
        <f t="array" ref="AJ1636">INDEX(Archetypes!Q$8:Q$16,$G1636)</f>
        <v>1022</v>
      </c>
      <c r="AK1636" s="27" cm="1">
        <f t="array" ref="AK1636">INDEX(Archetypes!R$8:R$16,$G1636)</f>
        <v>1039</v>
      </c>
      <c r="AL1636" s="27" cm="1">
        <f t="array" ref="AL1636">INDEX(Archetypes!S$8:S$16,$G1636)</f>
        <v>1139</v>
      </c>
      <c r="AM1636" s="5">
        <f t="shared" si="470"/>
        <v>1039</v>
      </c>
      <c r="AN1636" s="5">
        <f t="shared" si="444"/>
        <v>4156</v>
      </c>
      <c r="AO1636" s="49">
        <f t="shared" si="445"/>
        <v>40652.339181114177</v>
      </c>
      <c r="AP1636" s="61" cm="1">
        <f t="array" ref="AP1636">INDEX(Archetypes!$K$8:$N$16,$G1636,$I$2+1+2*$H$2)</f>
        <v>20920</v>
      </c>
      <c r="AQ1636" s="41" cm="1">
        <f t="array" ref="AQ1636">INDEX(Archetypes!$O$8:$P$16,$G1636,$AB$2)</f>
        <v>50</v>
      </c>
      <c r="AR1636" s="4">
        <f t="shared" si="446"/>
        <v>12.348800000000001</v>
      </c>
      <c r="AS1636" s="5">
        <f t="shared" si="447"/>
        <v>3087.2</v>
      </c>
      <c r="AT1636" s="8">
        <f t="shared" si="448"/>
        <v>2270</v>
      </c>
      <c r="AU1636">
        <f t="shared" si="449"/>
        <v>1.0000000000000002</v>
      </c>
      <c r="AV1636" s="49">
        <f t="shared" si="450"/>
        <v>12348.8</v>
      </c>
      <c r="AW1636" s="49">
        <f t="shared" si="451"/>
        <v>0</v>
      </c>
      <c r="AX1636" s="61">
        <f t="shared" si="452"/>
        <v>4064.1291242092234</v>
      </c>
      <c r="AY1636" s="27" cm="1">
        <f t="array" ref="AY1636">INDEX(Archetypes!T$8:T$16,$G1636)</f>
        <v>1012</v>
      </c>
      <c r="AZ1636" s="27" cm="1">
        <f t="array" ref="AZ1636">INDEX(Archetypes!U$8:U$16,$G1636)</f>
        <v>1497</v>
      </c>
      <c r="BA1636" s="27" cm="1">
        <f t="array" ref="BA1636">INDEX(Archetypes!V$8:V$16,$G1636)</f>
        <v>1668</v>
      </c>
      <c r="BB1636" s="5">
        <f t="shared" si="471"/>
        <v>1497</v>
      </c>
      <c r="BC1636" s="5">
        <f t="shared" si="453"/>
        <v>5988</v>
      </c>
      <c r="BD1636" s="60">
        <f t="shared" si="454"/>
        <v>43320.929124209229</v>
      </c>
      <c r="BE1636" s="28">
        <f t="shared" si="455"/>
        <v>2668.5899430950521</v>
      </c>
      <c r="BF1636" s="75">
        <f t="shared" si="456"/>
        <v>6.4120777221600003</v>
      </c>
      <c r="BG1636" s="75">
        <f t="shared" si="457"/>
        <v>21.247199999999996</v>
      </c>
      <c r="BH1636" s="11">
        <f t="shared" si="473"/>
        <v>35503.730852095185</v>
      </c>
      <c r="BI1636" s="95">
        <f t="shared" si="474"/>
        <v>7</v>
      </c>
      <c r="BJ1636" t="b">
        <f t="shared" si="475"/>
        <v>0</v>
      </c>
      <c r="BK1636" s="43">
        <v>-3859.166297367221</v>
      </c>
      <c r="BL1636" s="37">
        <f t="shared" si="458"/>
        <v>6527.7562404622731</v>
      </c>
    </row>
    <row r="1637" spans="1:64" x14ac:dyDescent="0.35">
      <c r="A1637" s="3">
        <v>25000</v>
      </c>
      <c r="D1637" s="6">
        <v>165</v>
      </c>
      <c r="E1637" s="6"/>
      <c r="F1637" s="6">
        <f t="shared" si="431"/>
        <v>275</v>
      </c>
      <c r="G1637" s="7">
        <v>8</v>
      </c>
      <c r="H1637" s="79" cm="1">
        <f t="array" ref="H1637">INDEX(Archetypes!$F$8:$F$16,$G1637)</f>
        <v>285.8</v>
      </c>
      <c r="I1637" s="7">
        <f t="shared" si="432"/>
        <v>1</v>
      </c>
      <c r="J1637" s="27" cm="1">
        <f t="array" ref="J1637">INDEX(Archetypes!$G$8:$H$16,$G1637,($H$2+1))+$N$2</f>
        <v>26124</v>
      </c>
      <c r="K1637" s="41" cm="1">
        <f t="array" ref="K1637">INDEX(Archetypes!$J$8:$J$16,$G1637)</f>
        <v>3.2210000000000001</v>
      </c>
      <c r="L1637" s="24" cm="1">
        <f t="array" ref="L1637">INDEX(Archetypes!$I$8:$I$16,$G1637)</f>
        <v>90.076000000000008</v>
      </c>
      <c r="M1637" s="41">
        <f t="shared" si="459"/>
        <v>51.225999999999999</v>
      </c>
      <c r="N1637" s="84">
        <f t="shared" si="433"/>
        <v>0.56869754429592778</v>
      </c>
      <c r="O1637" s="41">
        <f t="shared" si="434"/>
        <v>51.225999999999999</v>
      </c>
      <c r="P1637" s="64">
        <f t="shared" si="472"/>
        <v>7.3179999999999996</v>
      </c>
      <c r="Q1637" s="80">
        <f t="shared" si="460"/>
        <v>7</v>
      </c>
      <c r="R1637" s="80">
        <f t="shared" si="461"/>
        <v>0.31799999999999962</v>
      </c>
      <c r="S1637" s="64">
        <f t="shared" si="462"/>
        <v>49</v>
      </c>
      <c r="T1637" s="64">
        <f t="shared" si="435"/>
        <v>2.2259999999999973</v>
      </c>
      <c r="U1637" s="64">
        <f t="shared" si="463"/>
        <v>0</v>
      </c>
      <c r="V1637" s="80">
        <f t="shared" si="464"/>
        <v>0.95654550423613016</v>
      </c>
      <c r="W1637" s="80">
        <f t="shared" si="465"/>
        <v>4.3454495763869859E-2</v>
      </c>
      <c r="X1637" s="80">
        <f t="shared" si="466"/>
        <v>0</v>
      </c>
      <c r="Y1637" s="4">
        <f t="shared" si="436"/>
        <v>13.803044547690625</v>
      </c>
      <c r="Z1637" s="4">
        <f t="shared" si="437"/>
        <v>4.2853289499194736</v>
      </c>
      <c r="AA1637" s="64">
        <f t="shared" si="467"/>
        <v>7761.5649999999996</v>
      </c>
      <c r="AB1637" s="81">
        <f t="shared" si="468"/>
        <v>1071.3322745479638</v>
      </c>
      <c r="AC1637">
        <f t="shared" si="469"/>
        <v>0.99999996540000113</v>
      </c>
      <c r="AD1637" s="49">
        <f t="shared" si="438"/>
        <v>4285.3290981918553</v>
      </c>
      <c r="AE1637" s="3">
        <f t="shared" si="439"/>
        <v>100000</v>
      </c>
      <c r="AF1637" s="3">
        <f t="shared" si="440"/>
        <v>100000</v>
      </c>
      <c r="AG1637" s="2">
        <f t="shared" si="441"/>
        <v>0</v>
      </c>
      <c r="AH1637" s="49">
        <f t="shared" si="442"/>
        <v>0</v>
      </c>
      <c r="AI1637" s="49">
        <f t="shared" si="443"/>
        <v>5075.110384361461</v>
      </c>
      <c r="AJ1637" s="27" cm="1">
        <f t="array" ref="AJ1637">INDEX(Archetypes!Q$8:Q$16,$G1637)</f>
        <v>1022</v>
      </c>
      <c r="AK1637" s="27" cm="1">
        <f t="array" ref="AK1637">INDEX(Archetypes!R$8:R$16,$G1637)</f>
        <v>1039</v>
      </c>
      <c r="AL1637" s="27" cm="1">
        <f t="array" ref="AL1637">INDEX(Archetypes!S$8:S$16,$G1637)</f>
        <v>1139</v>
      </c>
      <c r="AM1637" s="5">
        <f t="shared" si="470"/>
        <v>1039</v>
      </c>
      <c r="AN1637" s="5">
        <f t="shared" si="444"/>
        <v>4156</v>
      </c>
      <c r="AO1637" s="49">
        <f t="shared" si="445"/>
        <v>39640.439482553316</v>
      </c>
      <c r="AP1637" s="61" cm="1">
        <f t="array" ref="AP1637">INDEX(Archetypes!$K$8:$N$16,$G1637,$I$2+1+2*$H$2)</f>
        <v>20099</v>
      </c>
      <c r="AQ1637" s="41" cm="1">
        <f t="array" ref="AQ1637">INDEX(Archetypes!$O$8:$P$16,$G1637,$AB$2)</f>
        <v>50</v>
      </c>
      <c r="AR1637" s="4">
        <f t="shared" si="446"/>
        <v>12.348800000000001</v>
      </c>
      <c r="AS1637" s="5">
        <f t="shared" si="447"/>
        <v>3087.2</v>
      </c>
      <c r="AT1637" s="8">
        <f t="shared" si="448"/>
        <v>2270</v>
      </c>
      <c r="AU1637">
        <f t="shared" si="449"/>
        <v>1.0000000000000002</v>
      </c>
      <c r="AV1637" s="49">
        <f t="shared" si="450"/>
        <v>12348.8</v>
      </c>
      <c r="AW1637" s="49">
        <f t="shared" si="451"/>
        <v>0</v>
      </c>
      <c r="AX1637" s="61">
        <f t="shared" si="452"/>
        <v>3904.6334257878193</v>
      </c>
      <c r="AY1637" s="27" cm="1">
        <f t="array" ref="AY1637">INDEX(Archetypes!T$8:T$16,$G1637)</f>
        <v>1012</v>
      </c>
      <c r="AZ1637" s="27" cm="1">
        <f t="array" ref="AZ1637">INDEX(Archetypes!U$8:U$16,$G1637)</f>
        <v>1497</v>
      </c>
      <c r="BA1637" s="27" cm="1">
        <f t="array" ref="BA1637">INDEX(Archetypes!V$8:V$16,$G1637)</f>
        <v>1668</v>
      </c>
      <c r="BB1637" s="5">
        <f t="shared" si="471"/>
        <v>1497</v>
      </c>
      <c r="BC1637" s="5">
        <f t="shared" si="453"/>
        <v>5988</v>
      </c>
      <c r="BD1637" s="60">
        <f t="shared" si="454"/>
        <v>42340.433425787822</v>
      </c>
      <c r="BE1637" s="28">
        <f t="shared" si="455"/>
        <v>2699.9939432345054</v>
      </c>
      <c r="BF1637" s="75">
        <f t="shared" si="456"/>
        <v>6.3623100617999997</v>
      </c>
      <c r="BG1637" s="75">
        <f t="shared" si="457"/>
        <v>21.247199999999996</v>
      </c>
      <c r="BH1637" s="11">
        <f t="shared" si="473"/>
        <v>39640.439482553316</v>
      </c>
      <c r="BI1637" s="95">
        <f t="shared" si="474"/>
        <v>8</v>
      </c>
      <c r="BJ1637" t="b">
        <f t="shared" si="475"/>
        <v>1</v>
      </c>
      <c r="BK1637" s="43">
        <v>-3396.5195820489607</v>
      </c>
      <c r="BL1637" s="37">
        <f t="shared" si="458"/>
        <v>6096.5135252834662</v>
      </c>
    </row>
    <row r="1638" spans="1:64" x14ac:dyDescent="0.35">
      <c r="A1638" s="3">
        <v>25000</v>
      </c>
      <c r="D1638" s="6">
        <v>165</v>
      </c>
      <c r="E1638" s="6"/>
      <c r="F1638" s="6">
        <f t="shared" si="431"/>
        <v>275</v>
      </c>
      <c r="G1638" s="7">
        <v>9</v>
      </c>
      <c r="H1638" s="79" cm="1">
        <f t="array" ref="H1638">INDEX(Archetypes!$F$8:$F$16,$G1638)</f>
        <v>312.60000000000002</v>
      </c>
      <c r="I1638" s="7">
        <f t="shared" si="432"/>
        <v>1</v>
      </c>
      <c r="J1638" s="27" cm="1">
        <f t="array" ref="J1638">INDEX(Archetypes!$G$8:$H$16,$G1638,($H$2+1))+$N$2</f>
        <v>27151</v>
      </c>
      <c r="K1638" s="41" cm="1">
        <f t="array" ref="K1638">INDEX(Archetypes!$J$8:$J$16,$G1638)</f>
        <v>3.1960000000000002</v>
      </c>
      <c r="L1638" s="24" cm="1">
        <f t="array" ref="L1638">INDEX(Archetypes!$I$8:$I$16,$G1638)</f>
        <v>98.868750000000006</v>
      </c>
      <c r="M1638" s="41">
        <f t="shared" si="459"/>
        <v>51.627000000000002</v>
      </c>
      <c r="N1638" s="84">
        <f t="shared" si="433"/>
        <v>0.52217712876920164</v>
      </c>
      <c r="O1638" s="41">
        <f t="shared" si="434"/>
        <v>51.627000000000002</v>
      </c>
      <c r="P1638" s="64">
        <f t="shared" si="472"/>
        <v>7.3752857142857149</v>
      </c>
      <c r="Q1638" s="80">
        <f t="shared" si="460"/>
        <v>7</v>
      </c>
      <c r="R1638" s="80">
        <f t="shared" si="461"/>
        <v>0.37528571428571489</v>
      </c>
      <c r="S1638" s="64">
        <f t="shared" si="462"/>
        <v>49</v>
      </c>
      <c r="T1638" s="64">
        <f t="shared" si="435"/>
        <v>2.6270000000000042</v>
      </c>
      <c r="U1638" s="64">
        <f t="shared" si="463"/>
        <v>0</v>
      </c>
      <c r="V1638" s="80">
        <f t="shared" si="464"/>
        <v>0.94911577275456638</v>
      </c>
      <c r="W1638" s="80">
        <f t="shared" si="465"/>
        <v>5.0884227245433671E-2</v>
      </c>
      <c r="X1638" s="80">
        <f t="shared" si="466"/>
        <v>0</v>
      </c>
      <c r="Y1638" s="4">
        <f t="shared" si="436"/>
        <v>13.938637147229166</v>
      </c>
      <c r="Z1638" s="4">
        <f t="shared" si="437"/>
        <v>4.3612757031380367</v>
      </c>
      <c r="AA1638" s="64">
        <f t="shared" si="467"/>
        <v>7822.2780000000002</v>
      </c>
      <c r="AB1638" s="81">
        <f t="shared" si="468"/>
        <v>1090.3189470675345</v>
      </c>
      <c r="AC1638">
        <f t="shared" si="469"/>
        <v>0.99999998048000049</v>
      </c>
      <c r="AD1638" s="49">
        <f t="shared" si="438"/>
        <v>4361.275788270138</v>
      </c>
      <c r="AE1638" s="3">
        <f t="shared" si="439"/>
        <v>100000</v>
      </c>
      <c r="AF1638" s="3">
        <f t="shared" si="440"/>
        <v>100000</v>
      </c>
      <c r="AG1638" s="2">
        <f t="shared" si="441"/>
        <v>0</v>
      </c>
      <c r="AH1638" s="49">
        <f t="shared" si="442"/>
        <v>0</v>
      </c>
      <c r="AI1638" s="49">
        <f t="shared" si="443"/>
        <v>5274.6257099141794</v>
      </c>
      <c r="AJ1638" s="27" cm="1">
        <f t="array" ref="AJ1638">INDEX(Archetypes!Q$8:Q$16,$G1638)</f>
        <v>1022</v>
      </c>
      <c r="AK1638" s="27" cm="1">
        <f t="array" ref="AK1638">INDEX(Archetypes!R$8:R$16,$G1638)</f>
        <v>1039</v>
      </c>
      <c r="AL1638" s="27" cm="1">
        <f t="array" ref="AL1638">INDEX(Archetypes!S$8:S$16,$G1638)</f>
        <v>1139</v>
      </c>
      <c r="AM1638" s="5">
        <f t="shared" si="470"/>
        <v>1039</v>
      </c>
      <c r="AN1638" s="5">
        <f t="shared" si="444"/>
        <v>4156</v>
      </c>
      <c r="AO1638" s="49">
        <f t="shared" si="445"/>
        <v>40942.901498184314</v>
      </c>
      <c r="AP1638" s="61" cm="1">
        <f t="array" ref="AP1638">INDEX(Archetypes!$K$8:$N$16,$G1638,$I$2+1+2*$H$2)</f>
        <v>20920</v>
      </c>
      <c r="AQ1638" s="41" cm="1">
        <f t="array" ref="AQ1638">INDEX(Archetypes!$O$8:$P$16,$G1638,$AB$2)</f>
        <v>50</v>
      </c>
      <c r="AR1638" s="4">
        <f t="shared" si="446"/>
        <v>12.348800000000001</v>
      </c>
      <c r="AS1638" s="5">
        <f t="shared" si="447"/>
        <v>3087.2</v>
      </c>
      <c r="AT1638" s="8">
        <f t="shared" si="448"/>
        <v>2270</v>
      </c>
      <c r="AU1638">
        <f t="shared" si="449"/>
        <v>1.0000000000000002</v>
      </c>
      <c r="AV1638" s="49">
        <f t="shared" si="450"/>
        <v>12348.8</v>
      </c>
      <c r="AW1638" s="49">
        <f t="shared" si="451"/>
        <v>0</v>
      </c>
      <c r="AX1638" s="61">
        <f t="shared" si="452"/>
        <v>4064.1291242092234</v>
      </c>
      <c r="AY1638" s="27" cm="1">
        <f t="array" ref="AY1638">INDEX(Archetypes!T$8:T$16,$G1638)</f>
        <v>1012</v>
      </c>
      <c r="AZ1638" s="27" cm="1">
        <f t="array" ref="AZ1638">INDEX(Archetypes!U$8:U$16,$G1638)</f>
        <v>1497</v>
      </c>
      <c r="BA1638" s="27" cm="1">
        <f t="array" ref="BA1638">INDEX(Archetypes!V$8:V$16,$G1638)</f>
        <v>1668</v>
      </c>
      <c r="BB1638" s="5">
        <f t="shared" si="471"/>
        <v>1497</v>
      </c>
      <c r="BC1638" s="5">
        <f t="shared" si="453"/>
        <v>5988</v>
      </c>
      <c r="BD1638" s="60">
        <f t="shared" si="454"/>
        <v>43320.929124209229</v>
      </c>
      <c r="BE1638" s="28">
        <f t="shared" si="455"/>
        <v>2378.0276260249157</v>
      </c>
      <c r="BF1638" s="75">
        <f t="shared" si="456"/>
        <v>6.4120777221600003</v>
      </c>
      <c r="BG1638" s="75">
        <f t="shared" si="457"/>
        <v>21.247199999999996</v>
      </c>
      <c r="BH1638" s="11">
        <f t="shared" si="473"/>
        <v>39640.439482553316</v>
      </c>
      <c r="BI1638" s="95">
        <f t="shared" si="474"/>
        <v>8</v>
      </c>
      <c r="BJ1638" t="b">
        <f t="shared" si="475"/>
        <v>0</v>
      </c>
      <c r="BK1638" s="43">
        <v>-4440.2909315075085</v>
      </c>
      <c r="BL1638" s="37">
        <f t="shared" si="458"/>
        <v>6818.3185575324242</v>
      </c>
    </row>
    <row r="1639" spans="1:64" x14ac:dyDescent="0.35">
      <c r="A1639" s="3">
        <v>25000</v>
      </c>
      <c r="D1639" s="6">
        <v>180</v>
      </c>
      <c r="E1639" s="6"/>
      <c r="F1639" s="6">
        <f t="shared" si="431"/>
        <v>300</v>
      </c>
      <c r="G1639" s="7">
        <v>9</v>
      </c>
      <c r="H1639" s="79" cm="1">
        <f t="array" ref="H1639">INDEX(Archetypes!$F$8:$F$16,$G1639)</f>
        <v>312.60000000000002</v>
      </c>
      <c r="I1639" s="7">
        <f t="shared" si="432"/>
        <v>1</v>
      </c>
      <c r="J1639" s="27" cm="1">
        <f t="array" ref="J1639">INDEX(Archetypes!$G$8:$H$16,$G1639,($H$2+1))+$N$2</f>
        <v>27151</v>
      </c>
      <c r="K1639" s="41" cm="1">
        <f t="array" ref="K1639">INDEX(Archetypes!$J$8:$J$16,$G1639)</f>
        <v>3.1960000000000002</v>
      </c>
      <c r="L1639" s="24" cm="1">
        <f t="array" ref="L1639">INDEX(Archetypes!$I$8:$I$16,$G1639)</f>
        <v>98.868750000000006</v>
      </c>
      <c r="M1639" s="41">
        <f t="shared" si="459"/>
        <v>56.32</v>
      </c>
      <c r="N1639" s="84">
        <f t="shared" si="433"/>
        <v>0.56964409886844936</v>
      </c>
      <c r="O1639" s="41">
        <f t="shared" si="434"/>
        <v>56.32</v>
      </c>
      <c r="P1639" s="64">
        <f t="shared" si="472"/>
        <v>8.0457142857142863</v>
      </c>
      <c r="Q1639" s="80">
        <f t="shared" si="460"/>
        <v>7</v>
      </c>
      <c r="R1639" s="80">
        <f t="shared" si="461"/>
        <v>1.0457142857142863</v>
      </c>
      <c r="S1639" s="64">
        <f t="shared" si="462"/>
        <v>49</v>
      </c>
      <c r="T1639" s="64">
        <f t="shared" si="435"/>
        <v>7.3200000000000038</v>
      </c>
      <c r="U1639" s="64">
        <f t="shared" si="463"/>
        <v>0</v>
      </c>
      <c r="V1639" s="80">
        <f t="shared" si="464"/>
        <v>0.87002840909090906</v>
      </c>
      <c r="W1639" s="80">
        <f t="shared" si="465"/>
        <v>0.12997159090909097</v>
      </c>
      <c r="X1639" s="80">
        <f t="shared" si="466"/>
        <v>0</v>
      </c>
      <c r="Y1639" s="4">
        <f t="shared" si="436"/>
        <v>15.381981534090912</v>
      </c>
      <c r="Z1639" s="4">
        <f t="shared" si="437"/>
        <v>4.8128853360735011</v>
      </c>
      <c r="AA1639" s="64">
        <f t="shared" si="467"/>
        <v>7822.2780000000002</v>
      </c>
      <c r="AB1639" s="81">
        <f t="shared" si="468"/>
        <v>1203.2213575052558</v>
      </c>
      <c r="AC1639">
        <f t="shared" si="469"/>
        <v>0.99999998048000027</v>
      </c>
      <c r="AD1639" s="49">
        <f t="shared" si="438"/>
        <v>4812.8854300210232</v>
      </c>
      <c r="AE1639" s="3">
        <f t="shared" si="439"/>
        <v>100000</v>
      </c>
      <c r="AF1639" s="3">
        <f t="shared" si="440"/>
        <v>100000</v>
      </c>
      <c r="AG1639" s="2">
        <f t="shared" si="441"/>
        <v>0</v>
      </c>
      <c r="AH1639" s="49">
        <f t="shared" si="442"/>
        <v>0</v>
      </c>
      <c r="AI1639" s="49">
        <f t="shared" si="443"/>
        <v>5274.6257099141794</v>
      </c>
      <c r="AJ1639" s="27" cm="1">
        <f t="array" ref="AJ1639">INDEX(Archetypes!Q$8:Q$16,$G1639)</f>
        <v>1022</v>
      </c>
      <c r="AK1639" s="27" cm="1">
        <f t="array" ref="AK1639">INDEX(Archetypes!R$8:R$16,$G1639)</f>
        <v>1039</v>
      </c>
      <c r="AL1639" s="27" cm="1">
        <f t="array" ref="AL1639">INDEX(Archetypes!S$8:S$16,$G1639)</f>
        <v>1139</v>
      </c>
      <c r="AM1639" s="5">
        <f t="shared" si="470"/>
        <v>1039</v>
      </c>
      <c r="AN1639" s="5">
        <f t="shared" si="444"/>
        <v>4156</v>
      </c>
      <c r="AO1639" s="49">
        <f t="shared" si="445"/>
        <v>41394.511139935203</v>
      </c>
      <c r="AP1639" s="61" cm="1">
        <f t="array" ref="AP1639">INDEX(Archetypes!$K$8:$N$16,$G1639,$I$2+1+2*$H$2)</f>
        <v>20920</v>
      </c>
      <c r="AQ1639" s="41" cm="1">
        <f t="array" ref="AQ1639">INDEX(Archetypes!$O$8:$P$16,$G1639,$AB$2)</f>
        <v>50</v>
      </c>
      <c r="AR1639" s="4">
        <f t="shared" si="446"/>
        <v>12.348800000000001</v>
      </c>
      <c r="AS1639" s="5">
        <f t="shared" si="447"/>
        <v>3087.2</v>
      </c>
      <c r="AT1639" s="8">
        <f t="shared" si="448"/>
        <v>2270</v>
      </c>
      <c r="AU1639">
        <f t="shared" si="449"/>
        <v>1.0000000000000002</v>
      </c>
      <c r="AV1639" s="49">
        <f t="shared" si="450"/>
        <v>12348.8</v>
      </c>
      <c r="AW1639" s="49">
        <f t="shared" si="451"/>
        <v>0</v>
      </c>
      <c r="AX1639" s="61">
        <f t="shared" si="452"/>
        <v>4064.1291242092234</v>
      </c>
      <c r="AY1639" s="27" cm="1">
        <f t="array" ref="AY1639">INDEX(Archetypes!T$8:T$16,$G1639)</f>
        <v>1012</v>
      </c>
      <c r="AZ1639" s="27" cm="1">
        <f t="array" ref="AZ1639">INDEX(Archetypes!U$8:U$16,$G1639)</f>
        <v>1497</v>
      </c>
      <c r="BA1639" s="27" cm="1">
        <f t="array" ref="BA1639">INDEX(Archetypes!V$8:V$16,$G1639)</f>
        <v>1668</v>
      </c>
      <c r="BB1639" s="5">
        <f t="shared" si="471"/>
        <v>1497</v>
      </c>
      <c r="BC1639" s="5">
        <f t="shared" si="453"/>
        <v>5988</v>
      </c>
      <c r="BD1639" s="60">
        <f t="shared" si="454"/>
        <v>43320.929124209229</v>
      </c>
      <c r="BE1639" s="28">
        <f t="shared" si="455"/>
        <v>1926.4179842740268</v>
      </c>
      <c r="BF1639" s="75">
        <f t="shared" si="456"/>
        <v>6.4120777221600003</v>
      </c>
      <c r="BG1639" s="75">
        <f t="shared" si="457"/>
        <v>21.247199999999996</v>
      </c>
      <c r="BH1639" s="11">
        <f t="shared" si="473"/>
        <v>41394.511139935203</v>
      </c>
      <c r="BI1639" s="95">
        <f t="shared" si="474"/>
        <v>9</v>
      </c>
      <c r="BJ1639" t="b">
        <f t="shared" si="475"/>
        <v>1</v>
      </c>
      <c r="BK1639" s="43">
        <v>-5343.5102150092425</v>
      </c>
      <c r="BL1639" s="37">
        <f t="shared" si="458"/>
        <v>7269.9281992832694</v>
      </c>
    </row>
    <row r="1640" spans="1:64" x14ac:dyDescent="0.35">
      <c r="A1640" s="3">
        <v>27500</v>
      </c>
      <c r="D1640" s="6">
        <v>75.3</v>
      </c>
      <c r="E1640" s="6"/>
      <c r="F1640" s="6">
        <f t="shared" si="431"/>
        <v>125.5</v>
      </c>
      <c r="G1640" s="7">
        <v>2</v>
      </c>
      <c r="H1640" s="79" cm="1">
        <f t="array" ref="H1640">INDEX(Archetypes!$F$8:$F$16,$G1640)</f>
        <v>137.5</v>
      </c>
      <c r="I1640" s="7">
        <f t="shared" si="432"/>
        <v>1</v>
      </c>
      <c r="J1640" s="27" cm="1">
        <f t="array" ref="J1640">INDEX(Archetypes!$G$8:$H$16,$G1640,($H$2+1))+$N$2</f>
        <v>11219</v>
      </c>
      <c r="K1640" s="41" cm="1">
        <f t="array" ref="K1640">INDEX(Archetypes!$J$8:$J$16,$G1640)</f>
        <v>3.3919999999999999</v>
      </c>
      <c r="L1640" s="24" cm="1">
        <f t="array" ref="L1640">INDEX(Archetypes!$I$8:$I$16,$G1640)</f>
        <v>41.125</v>
      </c>
      <c r="M1640" s="41">
        <f t="shared" si="459"/>
        <v>22.199000000000002</v>
      </c>
      <c r="N1640" s="84">
        <f t="shared" si="433"/>
        <v>0.53979331306990885</v>
      </c>
      <c r="O1640" s="41">
        <f t="shared" si="434"/>
        <v>22.199000000000002</v>
      </c>
      <c r="P1640" s="64">
        <f t="shared" si="472"/>
        <v>3.1712857142857147</v>
      </c>
      <c r="Q1640" s="80">
        <f t="shared" si="460"/>
        <v>3.1712857142857147</v>
      </c>
      <c r="R1640" s="80">
        <f t="shared" si="461"/>
        <v>0</v>
      </c>
      <c r="S1640" s="64">
        <f t="shared" si="462"/>
        <v>22.199000000000002</v>
      </c>
      <c r="T1640" s="64">
        <f t="shared" si="435"/>
        <v>0</v>
      </c>
      <c r="U1640" s="64">
        <f t="shared" si="463"/>
        <v>0</v>
      </c>
      <c r="V1640" s="80">
        <f t="shared" si="464"/>
        <v>1</v>
      </c>
      <c r="W1640" s="80">
        <f t="shared" si="465"/>
        <v>0</v>
      </c>
      <c r="X1640" s="80">
        <f t="shared" si="466"/>
        <v>0</v>
      </c>
      <c r="Y1640" s="4">
        <f t="shared" si="436"/>
        <v>13.01</v>
      </c>
      <c r="Z1640" s="4">
        <f t="shared" si="437"/>
        <v>3.8354952830188678</v>
      </c>
      <c r="AA1640" s="64">
        <f t="shared" si="467"/>
        <v>8107.3109999999997</v>
      </c>
      <c r="AB1640" s="81">
        <f t="shared" si="468"/>
        <v>1054.7611611</v>
      </c>
      <c r="AC1640">
        <f t="shared" si="469"/>
        <v>1.0000000395636379</v>
      </c>
      <c r="AD1640" s="49">
        <f t="shared" si="438"/>
        <v>4219.0446443999999</v>
      </c>
      <c r="AE1640" s="3">
        <f t="shared" si="439"/>
        <v>110000</v>
      </c>
      <c r="AF1640" s="3">
        <f t="shared" si="440"/>
        <v>100000</v>
      </c>
      <c r="AG1640" s="2">
        <f t="shared" si="441"/>
        <v>1</v>
      </c>
      <c r="AH1640" s="49">
        <f t="shared" si="442"/>
        <v>10219</v>
      </c>
      <c r="AI1640" s="49">
        <f t="shared" si="443"/>
        <v>4164.7610021413639</v>
      </c>
      <c r="AJ1640" s="27" cm="1">
        <f t="array" ref="AJ1640">INDEX(Archetypes!Q$8:Q$16,$G1640)</f>
        <v>1022</v>
      </c>
      <c r="AK1640" s="27" cm="1">
        <f t="array" ref="AK1640">INDEX(Archetypes!R$8:R$16,$G1640)</f>
        <v>1039</v>
      </c>
      <c r="AL1640" s="27" cm="1">
        <f t="array" ref="AL1640">INDEX(Archetypes!S$8:S$16,$G1640)</f>
        <v>1139</v>
      </c>
      <c r="AM1640" s="5">
        <f t="shared" si="470"/>
        <v>1039</v>
      </c>
      <c r="AN1640" s="5">
        <f t="shared" si="444"/>
        <v>4156</v>
      </c>
      <c r="AO1640" s="49">
        <f t="shared" si="445"/>
        <v>33977.805646541368</v>
      </c>
      <c r="AP1640" s="61" cm="1">
        <f t="array" ref="AP1640">INDEX(Archetypes!$K$8:$N$16,$G1640,$I$2+1+2*$H$2)</f>
        <v>8176</v>
      </c>
      <c r="AQ1640" s="41" cm="1">
        <f t="array" ref="AQ1640">INDEX(Archetypes!$O$8:$P$16,$G1640,$AB$2)</f>
        <v>50</v>
      </c>
      <c r="AR1640" s="4">
        <f t="shared" si="446"/>
        <v>12.348800000000001</v>
      </c>
      <c r="AS1640" s="5">
        <f t="shared" si="447"/>
        <v>3395.92</v>
      </c>
      <c r="AT1640" s="8">
        <f t="shared" si="448"/>
        <v>2497</v>
      </c>
      <c r="AU1640">
        <f t="shared" si="449"/>
        <v>1</v>
      </c>
      <c r="AV1640" s="49">
        <f t="shared" si="450"/>
        <v>13583.68</v>
      </c>
      <c r="AW1640" s="49">
        <f t="shared" si="451"/>
        <v>8176</v>
      </c>
      <c r="AX1640" s="61">
        <f t="shared" si="452"/>
        <v>3176.7036060740547</v>
      </c>
      <c r="AY1640" s="27" cm="1">
        <f t="array" ref="AY1640">INDEX(Archetypes!T$8:T$16,$G1640)</f>
        <v>1012</v>
      </c>
      <c r="AZ1640" s="27" cm="1">
        <f t="array" ref="AZ1640">INDEX(Archetypes!U$8:U$16,$G1640)</f>
        <v>1497</v>
      </c>
      <c r="BA1640" s="27" cm="1">
        <f t="array" ref="BA1640">INDEX(Archetypes!V$8:V$16,$G1640)</f>
        <v>1668</v>
      </c>
      <c r="BB1640" s="5">
        <f t="shared" si="471"/>
        <v>1497</v>
      </c>
      <c r="BC1640" s="5">
        <f t="shared" si="453"/>
        <v>5988</v>
      </c>
      <c r="BD1640" s="60">
        <f t="shared" si="454"/>
        <v>39100.383606074058</v>
      </c>
      <c r="BE1640" s="28">
        <f t="shared" si="455"/>
        <v>5122.5779595326894</v>
      </c>
      <c r="BF1640" s="75">
        <f t="shared" si="456"/>
        <v>6.6457249729199992</v>
      </c>
      <c r="BG1640" s="75">
        <f t="shared" si="457"/>
        <v>23.371919999999999</v>
      </c>
      <c r="BH1640" s="11">
        <f t="shared" si="473"/>
        <v>33736.60838107983</v>
      </c>
      <c r="BI1640" s="95">
        <f t="shared" si="474"/>
        <v>3</v>
      </c>
      <c r="BJ1640" t="b">
        <f t="shared" si="475"/>
        <v>0</v>
      </c>
      <c r="BK1640" s="43">
        <v>3274.575742916888</v>
      </c>
      <c r="BL1640" s="37">
        <f t="shared" si="458"/>
        <v>1848.0022166158014</v>
      </c>
    </row>
    <row r="1641" spans="1:64" x14ac:dyDescent="0.35">
      <c r="A1641" s="3">
        <v>27500</v>
      </c>
      <c r="D1641" s="6">
        <v>75.3</v>
      </c>
      <c r="E1641" s="6"/>
      <c r="F1641" s="6">
        <f t="shared" si="431"/>
        <v>125.5</v>
      </c>
      <c r="G1641" s="7">
        <v>3</v>
      </c>
      <c r="H1641" s="79" cm="1">
        <f t="array" ref="H1641">INDEX(Archetypes!$F$8:$F$16,$G1641)</f>
        <v>163.1</v>
      </c>
      <c r="I1641" s="7">
        <f t="shared" si="432"/>
        <v>1</v>
      </c>
      <c r="J1641" s="27" cm="1">
        <f t="array" ref="J1641">INDEX(Archetypes!$G$8:$H$16,$G1641,($H$2+1))+$N$2</f>
        <v>11221</v>
      </c>
      <c r="K1641" s="41" cm="1">
        <f t="array" ref="K1641">INDEX(Archetypes!$J$8:$J$16,$G1641)</f>
        <v>3.6019999999999999</v>
      </c>
      <c r="L1641" s="24" cm="1">
        <f t="array" ref="L1641">INDEX(Archetypes!$I$8:$I$16,$G1641)</f>
        <v>45.416666666666664</v>
      </c>
      <c r="M1641" s="41">
        <f t="shared" si="459"/>
        <v>20.905000000000001</v>
      </c>
      <c r="N1641" s="84">
        <f t="shared" si="433"/>
        <v>0.46029357798165144</v>
      </c>
      <c r="O1641" s="41">
        <f t="shared" si="434"/>
        <v>20.905000000000001</v>
      </c>
      <c r="P1641" s="64">
        <f t="shared" si="472"/>
        <v>2.9864285714285717</v>
      </c>
      <c r="Q1641" s="80">
        <f t="shared" si="460"/>
        <v>2.9864285714285717</v>
      </c>
      <c r="R1641" s="80">
        <f t="shared" si="461"/>
        <v>0</v>
      </c>
      <c r="S1641" s="64">
        <f t="shared" si="462"/>
        <v>20.905000000000001</v>
      </c>
      <c r="T1641" s="64">
        <f t="shared" si="435"/>
        <v>0</v>
      </c>
      <c r="U1641" s="64">
        <f t="shared" si="463"/>
        <v>0</v>
      </c>
      <c r="V1641" s="80">
        <f t="shared" si="464"/>
        <v>1</v>
      </c>
      <c r="W1641" s="80">
        <f t="shared" si="465"/>
        <v>0</v>
      </c>
      <c r="X1641" s="80">
        <f t="shared" si="466"/>
        <v>0</v>
      </c>
      <c r="Y1641" s="4">
        <f t="shared" si="436"/>
        <v>13.01</v>
      </c>
      <c r="Z1641" s="4">
        <f t="shared" si="437"/>
        <v>3.6118822876179899</v>
      </c>
      <c r="AA1641" s="64">
        <f t="shared" si="467"/>
        <v>7634.6469999999999</v>
      </c>
      <c r="AB1641" s="81">
        <f t="shared" si="468"/>
        <v>993.26757469999995</v>
      </c>
      <c r="AC1641">
        <f t="shared" si="469"/>
        <v>1.0000000547636394</v>
      </c>
      <c r="AD1641" s="49">
        <f t="shared" si="438"/>
        <v>3973.0702987999998</v>
      </c>
      <c r="AE1641" s="3">
        <f t="shared" si="439"/>
        <v>110000</v>
      </c>
      <c r="AF1641" s="3">
        <f t="shared" si="440"/>
        <v>100000</v>
      </c>
      <c r="AG1641" s="2">
        <f t="shared" si="441"/>
        <v>1</v>
      </c>
      <c r="AH1641" s="49">
        <f t="shared" si="442"/>
        <v>10221</v>
      </c>
      <c r="AI1641" s="49">
        <f t="shared" si="443"/>
        <v>4165.5380822798361</v>
      </c>
      <c r="AJ1641" s="27" cm="1">
        <f t="array" ref="AJ1641">INDEX(Archetypes!Q$8:Q$16,$G1641)</f>
        <v>1022</v>
      </c>
      <c r="AK1641" s="27" cm="1">
        <f t="array" ref="AK1641">INDEX(Archetypes!R$8:R$16,$G1641)</f>
        <v>1039</v>
      </c>
      <c r="AL1641" s="27" cm="1">
        <f t="array" ref="AL1641">INDEX(Archetypes!S$8:S$16,$G1641)</f>
        <v>1139</v>
      </c>
      <c r="AM1641" s="5">
        <f t="shared" si="470"/>
        <v>1039</v>
      </c>
      <c r="AN1641" s="5">
        <f t="shared" si="444"/>
        <v>4156</v>
      </c>
      <c r="AO1641" s="49">
        <f t="shared" si="445"/>
        <v>33736.60838107983</v>
      </c>
      <c r="AP1641" s="61" cm="1">
        <f t="array" ref="AP1641">INDEX(Archetypes!$K$8:$N$16,$G1641,$I$2+1+2*$H$2)</f>
        <v>8177</v>
      </c>
      <c r="AQ1641" s="41" cm="1">
        <f t="array" ref="AQ1641">INDEX(Archetypes!$O$8:$P$16,$G1641,$AB$2)</f>
        <v>50</v>
      </c>
      <c r="AR1641" s="4">
        <f t="shared" si="446"/>
        <v>12.348800000000001</v>
      </c>
      <c r="AS1641" s="5">
        <f t="shared" si="447"/>
        <v>3395.92</v>
      </c>
      <c r="AT1641" s="8">
        <f t="shared" si="448"/>
        <v>2497</v>
      </c>
      <c r="AU1641">
        <f t="shared" si="449"/>
        <v>1</v>
      </c>
      <c r="AV1641" s="49">
        <f t="shared" si="450"/>
        <v>13583.68</v>
      </c>
      <c r="AW1641" s="49">
        <f t="shared" si="451"/>
        <v>8177</v>
      </c>
      <c r="AX1641" s="61">
        <f t="shared" si="452"/>
        <v>3177.0921461432908</v>
      </c>
      <c r="AY1641" s="27" cm="1">
        <f t="array" ref="AY1641">INDEX(Archetypes!T$8:T$16,$G1641)</f>
        <v>1012</v>
      </c>
      <c r="AZ1641" s="27" cm="1">
        <f t="array" ref="AZ1641">INDEX(Archetypes!U$8:U$16,$G1641)</f>
        <v>1497</v>
      </c>
      <c r="BA1641" s="27" cm="1">
        <f t="array" ref="BA1641">INDEX(Archetypes!V$8:V$16,$G1641)</f>
        <v>1668</v>
      </c>
      <c r="BB1641" s="5">
        <f t="shared" si="471"/>
        <v>1497</v>
      </c>
      <c r="BC1641" s="5">
        <f t="shared" si="453"/>
        <v>5988</v>
      </c>
      <c r="BD1641" s="60">
        <f t="shared" si="454"/>
        <v>39102.772146143288</v>
      </c>
      <c r="BE1641" s="28">
        <f t="shared" si="455"/>
        <v>5366.1637650634584</v>
      </c>
      <c r="BF1641" s="75">
        <f t="shared" si="456"/>
        <v>6.25827283884</v>
      </c>
      <c r="BG1641" s="75">
        <f t="shared" si="457"/>
        <v>23.371919999999999</v>
      </c>
      <c r="BH1641" s="11">
        <f t="shared" si="473"/>
        <v>33736.60838107983</v>
      </c>
      <c r="BI1641" s="95">
        <f t="shared" si="474"/>
        <v>3</v>
      </c>
      <c r="BJ1641" t="b">
        <f t="shared" si="475"/>
        <v>1</v>
      </c>
      <c r="BK1641" s="43">
        <v>3763.7928017453814</v>
      </c>
      <c r="BL1641" s="37">
        <f t="shared" si="458"/>
        <v>1602.370963318077</v>
      </c>
    </row>
    <row r="1642" spans="1:64" x14ac:dyDescent="0.35">
      <c r="A1642" s="3">
        <v>27500</v>
      </c>
      <c r="D1642" s="6">
        <v>75.3</v>
      </c>
      <c r="E1642" s="6"/>
      <c r="F1642" s="6">
        <f t="shared" si="431"/>
        <v>125.5</v>
      </c>
      <c r="G1642" s="7">
        <v>4</v>
      </c>
      <c r="H1642" s="79" cm="1">
        <f t="array" ref="H1642">INDEX(Archetypes!$F$8:$F$16,$G1642)</f>
        <v>188.9</v>
      </c>
      <c r="I1642" s="7">
        <f t="shared" si="432"/>
        <v>1</v>
      </c>
      <c r="J1642" s="27" cm="1">
        <f t="array" ref="J1642">INDEX(Archetypes!$G$8:$H$16,$G1642,($H$2+1))+$N$2</f>
        <v>14619</v>
      </c>
      <c r="K1642" s="41" cm="1">
        <f t="array" ref="K1642">INDEX(Archetypes!$J$8:$J$16,$G1642)</f>
        <v>3.3879999999999999</v>
      </c>
      <c r="L1642" s="24" cm="1">
        <f t="array" ref="L1642">INDEX(Archetypes!$I$8:$I$16,$G1642)</f>
        <v>57.854166666666664</v>
      </c>
      <c r="M1642" s="41">
        <f t="shared" si="459"/>
        <v>22.225999999999999</v>
      </c>
      <c r="N1642" s="84">
        <f t="shared" si="433"/>
        <v>0.38417284839755134</v>
      </c>
      <c r="O1642" s="41">
        <f t="shared" si="434"/>
        <v>22.225999999999999</v>
      </c>
      <c r="P1642" s="64">
        <f t="shared" si="472"/>
        <v>3.1751428571428568</v>
      </c>
      <c r="Q1642" s="80">
        <f t="shared" si="460"/>
        <v>3.1751428571428568</v>
      </c>
      <c r="R1642" s="80">
        <f t="shared" si="461"/>
        <v>0</v>
      </c>
      <c r="S1642" s="64">
        <f t="shared" si="462"/>
        <v>22.225999999999999</v>
      </c>
      <c r="T1642" s="64">
        <f t="shared" si="435"/>
        <v>0</v>
      </c>
      <c r="U1642" s="64">
        <f t="shared" si="463"/>
        <v>0</v>
      </c>
      <c r="V1642" s="80">
        <f t="shared" si="464"/>
        <v>1</v>
      </c>
      <c r="W1642" s="80">
        <f t="shared" si="465"/>
        <v>0</v>
      </c>
      <c r="X1642" s="80">
        <f t="shared" si="466"/>
        <v>0</v>
      </c>
      <c r="Y1642" s="4">
        <f t="shared" si="436"/>
        <v>13.01</v>
      </c>
      <c r="Z1642" s="4">
        <f t="shared" si="437"/>
        <v>3.8400236127508856</v>
      </c>
      <c r="AA1642" s="64">
        <f t="shared" si="467"/>
        <v>8116.8829999999998</v>
      </c>
      <c r="AB1642" s="81">
        <f t="shared" si="468"/>
        <v>1056.0064783</v>
      </c>
      <c r="AC1642">
        <f t="shared" si="469"/>
        <v>1.0000000144000003</v>
      </c>
      <c r="AD1642" s="49">
        <f t="shared" si="438"/>
        <v>4224.0259132000001</v>
      </c>
      <c r="AE1642" s="3">
        <f t="shared" si="439"/>
        <v>110000</v>
      </c>
      <c r="AF1642" s="3">
        <f t="shared" si="440"/>
        <v>100000</v>
      </c>
      <c r="AG1642" s="2">
        <f t="shared" si="441"/>
        <v>1</v>
      </c>
      <c r="AH1642" s="49">
        <f t="shared" si="442"/>
        <v>13619</v>
      </c>
      <c r="AI1642" s="49">
        <f t="shared" si="443"/>
        <v>5485.7972375439795</v>
      </c>
      <c r="AJ1642" s="27" cm="1">
        <f t="array" ref="AJ1642">INDEX(Archetypes!Q$8:Q$16,$G1642)</f>
        <v>1022</v>
      </c>
      <c r="AK1642" s="27" cm="1">
        <f t="array" ref="AK1642">INDEX(Archetypes!R$8:R$16,$G1642)</f>
        <v>1039</v>
      </c>
      <c r="AL1642" s="27" cm="1">
        <f t="array" ref="AL1642">INDEX(Archetypes!S$8:S$16,$G1642)</f>
        <v>1139</v>
      </c>
      <c r="AM1642" s="5">
        <f t="shared" si="470"/>
        <v>1039</v>
      </c>
      <c r="AN1642" s="5">
        <f t="shared" si="444"/>
        <v>4156</v>
      </c>
      <c r="AO1642" s="49">
        <f t="shared" si="445"/>
        <v>42103.823150743978</v>
      </c>
      <c r="AP1642" s="61" cm="1">
        <f t="array" ref="AP1642">INDEX(Archetypes!$K$8:$N$16,$G1642,$I$2+1+2*$H$2)</f>
        <v>10895</v>
      </c>
      <c r="AQ1642" s="41" cm="1">
        <f t="array" ref="AQ1642">INDEX(Archetypes!$O$8:$P$16,$G1642,$AB$2)</f>
        <v>50</v>
      </c>
      <c r="AR1642" s="4">
        <f t="shared" si="446"/>
        <v>12.348800000000001</v>
      </c>
      <c r="AS1642" s="5">
        <f t="shared" si="447"/>
        <v>3395.92</v>
      </c>
      <c r="AT1642" s="8">
        <f t="shared" si="448"/>
        <v>2497</v>
      </c>
      <c r="AU1642">
        <f t="shared" si="449"/>
        <v>1</v>
      </c>
      <c r="AV1642" s="49">
        <f t="shared" si="450"/>
        <v>13583.68</v>
      </c>
      <c r="AW1642" s="49">
        <f t="shared" si="451"/>
        <v>10895</v>
      </c>
      <c r="AX1642" s="61">
        <f t="shared" si="452"/>
        <v>4233.1440543269109</v>
      </c>
      <c r="AY1642" s="27" cm="1">
        <f t="array" ref="AY1642">INDEX(Archetypes!T$8:T$16,$G1642)</f>
        <v>1012</v>
      </c>
      <c r="AZ1642" s="27" cm="1">
        <f t="array" ref="AZ1642">INDEX(Archetypes!U$8:U$16,$G1642)</f>
        <v>1497</v>
      </c>
      <c r="BA1642" s="27" cm="1">
        <f t="array" ref="BA1642">INDEX(Archetypes!V$8:V$16,$G1642)</f>
        <v>1668</v>
      </c>
      <c r="BB1642" s="5">
        <f t="shared" si="471"/>
        <v>1497</v>
      </c>
      <c r="BC1642" s="5">
        <f t="shared" si="453"/>
        <v>5988</v>
      </c>
      <c r="BD1642" s="60">
        <f t="shared" si="454"/>
        <v>45594.824054326913</v>
      </c>
      <c r="BE1642" s="28">
        <f t="shared" si="455"/>
        <v>3491.0009035829353</v>
      </c>
      <c r="BF1642" s="75">
        <f t="shared" si="456"/>
        <v>6.6535713327599995</v>
      </c>
      <c r="BG1642" s="75">
        <f t="shared" si="457"/>
        <v>23.371919999999999</v>
      </c>
      <c r="BH1642" s="11">
        <f t="shared" si="473"/>
        <v>33736.60838107983</v>
      </c>
      <c r="BI1642" s="95">
        <f t="shared" si="474"/>
        <v>3</v>
      </c>
      <c r="BJ1642" t="b">
        <f t="shared" si="475"/>
        <v>0</v>
      </c>
      <c r="BK1642" s="43">
        <v>-2641.1759819138679</v>
      </c>
      <c r="BL1642" s="37">
        <f t="shared" si="458"/>
        <v>6132.1768854968032</v>
      </c>
    </row>
    <row r="1643" spans="1:64" x14ac:dyDescent="0.35">
      <c r="A1643" s="3">
        <v>27500</v>
      </c>
      <c r="D1643" s="6">
        <v>75.3</v>
      </c>
      <c r="E1643" s="6"/>
      <c r="F1643" s="6">
        <f t="shared" si="431"/>
        <v>125.5</v>
      </c>
      <c r="G1643" s="7">
        <v>5</v>
      </c>
      <c r="H1643" s="79" cm="1">
        <f t="array" ref="H1643">INDEX(Archetypes!$F$8:$F$16,$G1643)</f>
        <v>213.7</v>
      </c>
      <c r="I1643" s="7">
        <f t="shared" si="432"/>
        <v>1</v>
      </c>
      <c r="J1643" s="27" cm="1">
        <f t="array" ref="J1643">INDEX(Archetypes!$G$8:$H$16,$G1643,($H$2+1))+$N$2</f>
        <v>16092</v>
      </c>
      <c r="K1643" s="41" cm="1">
        <f t="array" ref="K1643">INDEX(Archetypes!$J$8:$J$16,$G1643)</f>
        <v>3.3130000000000002</v>
      </c>
      <c r="L1643" s="24" cm="1">
        <f t="array" ref="L1643">INDEX(Archetypes!$I$8:$I$16,$G1643)</f>
        <v>65.243478260869566</v>
      </c>
      <c r="M1643" s="41">
        <f t="shared" si="459"/>
        <v>22.728999999999999</v>
      </c>
      <c r="N1643" s="84">
        <f t="shared" si="433"/>
        <v>0.34837198453951751</v>
      </c>
      <c r="O1643" s="41">
        <f t="shared" si="434"/>
        <v>22.728999999999999</v>
      </c>
      <c r="P1643" s="64">
        <f t="shared" si="472"/>
        <v>3.2469999999999999</v>
      </c>
      <c r="Q1643" s="80">
        <f t="shared" si="460"/>
        <v>3.2469999999999999</v>
      </c>
      <c r="R1643" s="80">
        <f t="shared" si="461"/>
        <v>0</v>
      </c>
      <c r="S1643" s="64">
        <f t="shared" si="462"/>
        <v>22.728999999999999</v>
      </c>
      <c r="T1643" s="64">
        <f t="shared" si="435"/>
        <v>0</v>
      </c>
      <c r="U1643" s="64">
        <f t="shared" si="463"/>
        <v>0</v>
      </c>
      <c r="V1643" s="80">
        <f t="shared" si="464"/>
        <v>1</v>
      </c>
      <c r="W1643" s="80">
        <f t="shared" si="465"/>
        <v>0</v>
      </c>
      <c r="X1643" s="80">
        <f t="shared" si="466"/>
        <v>0</v>
      </c>
      <c r="Y1643" s="4">
        <f t="shared" si="436"/>
        <v>13.01</v>
      </c>
      <c r="Z1643" s="4">
        <f t="shared" si="437"/>
        <v>3.9269544219740413</v>
      </c>
      <c r="AA1643" s="64">
        <f t="shared" si="467"/>
        <v>8300.634</v>
      </c>
      <c r="AB1643" s="81">
        <f t="shared" si="468"/>
        <v>1079.9124834000002</v>
      </c>
      <c r="AC1643">
        <f t="shared" si="469"/>
        <v>0.99999998392727274</v>
      </c>
      <c r="AD1643" s="49">
        <f t="shared" si="438"/>
        <v>4319.6499336000006</v>
      </c>
      <c r="AE1643" s="3">
        <f t="shared" si="439"/>
        <v>110000</v>
      </c>
      <c r="AF1643" s="3">
        <f t="shared" si="440"/>
        <v>100000</v>
      </c>
      <c r="AG1643" s="2">
        <f t="shared" si="441"/>
        <v>1</v>
      </c>
      <c r="AH1643" s="49">
        <f t="shared" si="442"/>
        <v>15092</v>
      </c>
      <c r="AI1643" s="49">
        <f t="shared" si="443"/>
        <v>6058.1167595287006</v>
      </c>
      <c r="AJ1643" s="27" cm="1">
        <f t="array" ref="AJ1643">INDEX(Archetypes!Q$8:Q$16,$G1643)</f>
        <v>1022</v>
      </c>
      <c r="AK1643" s="27" cm="1">
        <f t="array" ref="AK1643">INDEX(Archetypes!R$8:R$16,$G1643)</f>
        <v>1039</v>
      </c>
      <c r="AL1643" s="27" cm="1">
        <f t="array" ref="AL1643">INDEX(Archetypes!S$8:S$16,$G1643)</f>
        <v>1139</v>
      </c>
      <c r="AM1643" s="5">
        <f t="shared" si="470"/>
        <v>1039</v>
      </c>
      <c r="AN1643" s="5">
        <f t="shared" si="444"/>
        <v>4156</v>
      </c>
      <c r="AO1643" s="49">
        <f t="shared" si="445"/>
        <v>45717.766693128695</v>
      </c>
      <c r="AP1643" s="61" cm="1">
        <f t="array" ref="AP1643">INDEX(Archetypes!$K$8:$N$16,$G1643,$I$2+1+2*$H$2)</f>
        <v>12073</v>
      </c>
      <c r="AQ1643" s="41" cm="1">
        <f t="array" ref="AQ1643">INDEX(Archetypes!$O$8:$P$16,$G1643,$AB$2)</f>
        <v>50</v>
      </c>
      <c r="AR1643" s="4">
        <f t="shared" si="446"/>
        <v>12.348800000000001</v>
      </c>
      <c r="AS1643" s="5">
        <f t="shared" si="447"/>
        <v>3395.92</v>
      </c>
      <c r="AT1643" s="8">
        <f t="shared" si="448"/>
        <v>2497</v>
      </c>
      <c r="AU1643">
        <f t="shared" si="449"/>
        <v>1</v>
      </c>
      <c r="AV1643" s="49">
        <f t="shared" si="450"/>
        <v>13583.68</v>
      </c>
      <c r="AW1643" s="49">
        <f t="shared" si="451"/>
        <v>12073</v>
      </c>
      <c r="AX1643" s="61">
        <f t="shared" si="452"/>
        <v>4690.8442558869938</v>
      </c>
      <c r="AY1643" s="27" cm="1">
        <f t="array" ref="AY1643">INDEX(Archetypes!T$8:T$16,$G1643)</f>
        <v>1012</v>
      </c>
      <c r="AZ1643" s="27" cm="1">
        <f t="array" ref="AZ1643">INDEX(Archetypes!U$8:U$16,$G1643)</f>
        <v>1497</v>
      </c>
      <c r="BA1643" s="27" cm="1">
        <f t="array" ref="BA1643">INDEX(Archetypes!V$8:V$16,$G1643)</f>
        <v>1668</v>
      </c>
      <c r="BB1643" s="5">
        <f t="shared" si="471"/>
        <v>1497</v>
      </c>
      <c r="BC1643" s="5">
        <f t="shared" si="453"/>
        <v>5988</v>
      </c>
      <c r="BD1643" s="60">
        <f t="shared" si="454"/>
        <v>48408.524255886994</v>
      </c>
      <c r="BE1643" s="28">
        <f t="shared" si="455"/>
        <v>2690.7575627582992</v>
      </c>
      <c r="BF1643" s="75">
        <f t="shared" si="456"/>
        <v>6.8041957024800004</v>
      </c>
      <c r="BG1643" s="75">
        <f t="shared" si="457"/>
        <v>23.371919999999999</v>
      </c>
      <c r="BH1643" s="11">
        <f t="shared" si="473"/>
        <v>33736.60838107983</v>
      </c>
      <c r="BI1643" s="95">
        <f t="shared" si="474"/>
        <v>3</v>
      </c>
      <c r="BJ1643" t="b">
        <f t="shared" si="475"/>
        <v>0</v>
      </c>
      <c r="BK1643" s="43">
        <v>-5389.2319224585663</v>
      </c>
      <c r="BL1643" s="37">
        <f t="shared" si="458"/>
        <v>8079.9894852168654</v>
      </c>
    </row>
    <row r="1644" spans="1:64" x14ac:dyDescent="0.35">
      <c r="A1644" s="3">
        <v>27500</v>
      </c>
      <c r="D1644" s="6">
        <v>75.3</v>
      </c>
      <c r="E1644" s="6"/>
      <c r="F1644" s="6">
        <f t="shared" si="431"/>
        <v>125.5</v>
      </c>
      <c r="G1644" s="7">
        <v>6</v>
      </c>
      <c r="H1644" s="79" cm="1">
        <f t="array" ref="H1644">INDEX(Archetypes!$F$8:$F$16,$G1644)</f>
        <v>239.1</v>
      </c>
      <c r="I1644" s="7">
        <f t="shared" si="432"/>
        <v>1</v>
      </c>
      <c r="J1644" s="27" cm="1">
        <f t="array" ref="J1644">INDEX(Archetypes!$G$8:$H$16,$G1644,($H$2+1))+$N$2</f>
        <v>18581</v>
      </c>
      <c r="K1644" s="41" cm="1">
        <f t="array" ref="K1644">INDEX(Archetypes!$J$8:$J$16,$G1644)</f>
        <v>3.327</v>
      </c>
      <c r="L1644" s="24" cm="1">
        <f t="array" ref="L1644">INDEX(Archetypes!$I$8:$I$16,$G1644)</f>
        <v>72.380645161290317</v>
      </c>
      <c r="M1644" s="41">
        <f t="shared" si="459"/>
        <v>22.632999999999999</v>
      </c>
      <c r="N1644" s="84">
        <f t="shared" si="433"/>
        <v>0.31269409038238705</v>
      </c>
      <c r="O1644" s="41">
        <f t="shared" si="434"/>
        <v>22.632999999999999</v>
      </c>
      <c r="P1644" s="64">
        <f t="shared" si="472"/>
        <v>3.2332857142857141</v>
      </c>
      <c r="Q1644" s="80">
        <f t="shared" si="460"/>
        <v>3.2332857142857141</v>
      </c>
      <c r="R1644" s="80">
        <f t="shared" si="461"/>
        <v>0</v>
      </c>
      <c r="S1644" s="64">
        <f t="shared" si="462"/>
        <v>22.632999999999999</v>
      </c>
      <c r="T1644" s="64">
        <f t="shared" si="435"/>
        <v>0</v>
      </c>
      <c r="U1644" s="64">
        <f t="shared" si="463"/>
        <v>0</v>
      </c>
      <c r="V1644" s="80">
        <f t="shared" si="464"/>
        <v>1</v>
      </c>
      <c r="W1644" s="80">
        <f t="shared" si="465"/>
        <v>0</v>
      </c>
      <c r="X1644" s="80">
        <f t="shared" si="466"/>
        <v>0</v>
      </c>
      <c r="Y1644" s="4">
        <f t="shared" si="436"/>
        <v>13.01</v>
      </c>
      <c r="Z1644" s="4">
        <f t="shared" si="437"/>
        <v>3.910429816651638</v>
      </c>
      <c r="AA1644" s="64">
        <f t="shared" si="467"/>
        <v>8265.7049999999999</v>
      </c>
      <c r="AB1644" s="81">
        <f t="shared" si="468"/>
        <v>1075.3682205</v>
      </c>
      <c r="AC1644">
        <f t="shared" si="469"/>
        <v>0.9999999805454548</v>
      </c>
      <c r="AD1644" s="49">
        <f t="shared" si="438"/>
        <v>4301.472882</v>
      </c>
      <c r="AE1644" s="3">
        <f t="shared" si="439"/>
        <v>110000</v>
      </c>
      <c r="AF1644" s="3">
        <f t="shared" si="440"/>
        <v>100000</v>
      </c>
      <c r="AG1644" s="2">
        <f t="shared" si="441"/>
        <v>1</v>
      </c>
      <c r="AH1644" s="49">
        <f t="shared" si="442"/>
        <v>17581</v>
      </c>
      <c r="AI1644" s="49">
        <f t="shared" si="443"/>
        <v>7025.1929918572632</v>
      </c>
      <c r="AJ1644" s="27" cm="1">
        <f t="array" ref="AJ1644">INDEX(Archetypes!Q$8:Q$16,$G1644)</f>
        <v>1022</v>
      </c>
      <c r="AK1644" s="27" cm="1">
        <f t="array" ref="AK1644">INDEX(Archetypes!R$8:R$16,$G1644)</f>
        <v>1039</v>
      </c>
      <c r="AL1644" s="27" cm="1">
        <f t="array" ref="AL1644">INDEX(Archetypes!S$8:S$16,$G1644)</f>
        <v>1139</v>
      </c>
      <c r="AM1644" s="5">
        <f t="shared" si="470"/>
        <v>1039</v>
      </c>
      <c r="AN1644" s="5">
        <f t="shared" si="444"/>
        <v>4156</v>
      </c>
      <c r="AO1644" s="49">
        <f t="shared" si="445"/>
        <v>51644.665873857266</v>
      </c>
      <c r="AP1644" s="61" cm="1">
        <f t="array" ref="AP1644">INDEX(Archetypes!$K$8:$N$16,$G1644,$I$2+1+2*$H$2)</f>
        <v>14065</v>
      </c>
      <c r="AQ1644" s="41" cm="1">
        <f t="array" ref="AQ1644">INDEX(Archetypes!$O$8:$P$16,$G1644,$AB$2)</f>
        <v>50</v>
      </c>
      <c r="AR1644" s="4">
        <f t="shared" si="446"/>
        <v>12.348800000000001</v>
      </c>
      <c r="AS1644" s="5">
        <f t="shared" si="447"/>
        <v>3395.92</v>
      </c>
      <c r="AT1644" s="8">
        <f t="shared" si="448"/>
        <v>2497</v>
      </c>
      <c r="AU1644">
        <f t="shared" si="449"/>
        <v>1</v>
      </c>
      <c r="AV1644" s="49">
        <f t="shared" si="450"/>
        <v>13583.68</v>
      </c>
      <c r="AW1644" s="49">
        <f t="shared" si="451"/>
        <v>14065</v>
      </c>
      <c r="AX1644" s="61">
        <f t="shared" si="452"/>
        <v>5464.816073805232</v>
      </c>
      <c r="AY1644" s="27" cm="1">
        <f t="array" ref="AY1644">INDEX(Archetypes!T$8:T$16,$G1644)</f>
        <v>1012</v>
      </c>
      <c r="AZ1644" s="27" cm="1">
        <f t="array" ref="AZ1644">INDEX(Archetypes!U$8:U$16,$G1644)</f>
        <v>1497</v>
      </c>
      <c r="BA1644" s="27" cm="1">
        <f t="array" ref="BA1644">INDEX(Archetypes!V$8:V$16,$G1644)</f>
        <v>1668</v>
      </c>
      <c r="BB1644" s="5">
        <f t="shared" si="471"/>
        <v>1497</v>
      </c>
      <c r="BC1644" s="5">
        <f t="shared" si="453"/>
        <v>5988</v>
      </c>
      <c r="BD1644" s="60">
        <f t="shared" si="454"/>
        <v>53166.496073805232</v>
      </c>
      <c r="BE1644" s="28">
        <f t="shared" si="455"/>
        <v>1521.8301999479663</v>
      </c>
      <c r="BF1644" s="75">
        <f t="shared" si="456"/>
        <v>6.7755637026000004</v>
      </c>
      <c r="BG1644" s="75">
        <f t="shared" si="457"/>
        <v>23.371919999999999</v>
      </c>
      <c r="BH1644" s="11">
        <f t="shared" si="473"/>
        <v>33736.60838107983</v>
      </c>
      <c r="BI1644" s="95">
        <f t="shared" si="474"/>
        <v>3</v>
      </c>
      <c r="BJ1644" t="b">
        <f t="shared" si="475"/>
        <v>0</v>
      </c>
      <c r="BK1644" s="43">
        <v>-9677.0518633780302</v>
      </c>
      <c r="BL1644" s="37">
        <f t="shared" si="458"/>
        <v>11198.882063325997</v>
      </c>
    </row>
    <row r="1645" spans="1:64" x14ac:dyDescent="0.35">
      <c r="A1645" s="3">
        <v>27500</v>
      </c>
      <c r="D1645" s="6">
        <v>75.3</v>
      </c>
      <c r="E1645" s="6"/>
      <c r="F1645" s="6">
        <f t="shared" si="431"/>
        <v>125.5</v>
      </c>
      <c r="G1645" s="7">
        <v>7</v>
      </c>
      <c r="H1645" s="79" cm="1">
        <f t="array" ref="H1645">INDEX(Archetypes!$F$8:$F$16,$G1645)</f>
        <v>262.60000000000002</v>
      </c>
      <c r="I1645" s="7">
        <f t="shared" si="432"/>
        <v>1</v>
      </c>
      <c r="J1645" s="27" cm="1">
        <f t="array" ref="J1645">INDEX(Archetypes!$G$8:$H$16,$G1645,($H$2+1))+$N$2</f>
        <v>22881</v>
      </c>
      <c r="K1645" s="41" cm="1">
        <f t="array" ref="K1645">INDEX(Archetypes!$J$8:$J$16,$G1645)</f>
        <v>3.2349999999999999</v>
      </c>
      <c r="L1645" s="24" cm="1">
        <f t="array" ref="L1645">INDEX(Archetypes!$I$8:$I$16,$G1645)</f>
        <v>81.644444444444446</v>
      </c>
      <c r="M1645" s="41">
        <f t="shared" si="459"/>
        <v>23.277000000000001</v>
      </c>
      <c r="N1645" s="84">
        <f t="shared" si="433"/>
        <v>0.28510206859009257</v>
      </c>
      <c r="O1645" s="41">
        <f t="shared" si="434"/>
        <v>23.277000000000001</v>
      </c>
      <c r="P1645" s="64">
        <f t="shared" si="472"/>
        <v>3.3252857142857146</v>
      </c>
      <c r="Q1645" s="80">
        <f t="shared" si="460"/>
        <v>3.3252857142857146</v>
      </c>
      <c r="R1645" s="80">
        <f t="shared" si="461"/>
        <v>0</v>
      </c>
      <c r="S1645" s="64">
        <f t="shared" si="462"/>
        <v>23.277000000000001</v>
      </c>
      <c r="T1645" s="64">
        <f t="shared" si="435"/>
        <v>0</v>
      </c>
      <c r="U1645" s="64">
        <f t="shared" si="463"/>
        <v>0</v>
      </c>
      <c r="V1645" s="80">
        <f t="shared" si="464"/>
        <v>1</v>
      </c>
      <c r="W1645" s="80">
        <f t="shared" si="465"/>
        <v>0</v>
      </c>
      <c r="X1645" s="80">
        <f t="shared" si="466"/>
        <v>0</v>
      </c>
      <c r="Y1645" s="4">
        <f t="shared" si="436"/>
        <v>13.01</v>
      </c>
      <c r="Z1645" s="4">
        <f t="shared" si="437"/>
        <v>4.0216383307573418</v>
      </c>
      <c r="AA1645" s="64">
        <f t="shared" si="467"/>
        <v>8500.7729999999992</v>
      </c>
      <c r="AB1645" s="81">
        <f t="shared" si="468"/>
        <v>1105.9505672999999</v>
      </c>
      <c r="AC1645">
        <f t="shared" si="469"/>
        <v>0.99999997618181879</v>
      </c>
      <c r="AD1645" s="49">
        <f t="shared" si="438"/>
        <v>4423.8022691999995</v>
      </c>
      <c r="AE1645" s="3">
        <f t="shared" si="439"/>
        <v>110000</v>
      </c>
      <c r="AF1645" s="3">
        <f t="shared" si="440"/>
        <v>100000</v>
      </c>
      <c r="AG1645" s="2">
        <f t="shared" si="441"/>
        <v>1</v>
      </c>
      <c r="AH1645" s="49">
        <f t="shared" si="442"/>
        <v>21881</v>
      </c>
      <c r="AI1645" s="49">
        <f t="shared" si="443"/>
        <v>8695.9152895723364</v>
      </c>
      <c r="AJ1645" s="27" cm="1">
        <f t="array" ref="AJ1645">INDEX(Archetypes!Q$8:Q$16,$G1645)</f>
        <v>1022</v>
      </c>
      <c r="AK1645" s="27" cm="1">
        <f t="array" ref="AK1645">INDEX(Archetypes!R$8:R$16,$G1645)</f>
        <v>1039</v>
      </c>
      <c r="AL1645" s="27" cm="1">
        <f t="array" ref="AL1645">INDEX(Archetypes!S$8:S$16,$G1645)</f>
        <v>1139</v>
      </c>
      <c r="AM1645" s="5">
        <f t="shared" si="470"/>
        <v>1039</v>
      </c>
      <c r="AN1645" s="5">
        <f t="shared" si="444"/>
        <v>4156</v>
      </c>
      <c r="AO1645" s="49">
        <f t="shared" si="445"/>
        <v>62037.71755877234</v>
      </c>
      <c r="AP1645" s="61" cm="1">
        <f t="array" ref="AP1645">INDEX(Archetypes!$K$8:$N$16,$G1645,$I$2+1+2*$H$2)</f>
        <v>17505</v>
      </c>
      <c r="AQ1645" s="41" cm="1">
        <f t="array" ref="AQ1645">INDEX(Archetypes!$O$8:$P$16,$G1645,$AB$2)</f>
        <v>50</v>
      </c>
      <c r="AR1645" s="4">
        <f t="shared" si="446"/>
        <v>12.348800000000001</v>
      </c>
      <c r="AS1645" s="5">
        <f t="shared" si="447"/>
        <v>3395.92</v>
      </c>
      <c r="AT1645" s="8">
        <f t="shared" si="448"/>
        <v>2497</v>
      </c>
      <c r="AU1645">
        <f t="shared" si="449"/>
        <v>1</v>
      </c>
      <c r="AV1645" s="49">
        <f t="shared" si="450"/>
        <v>13583.68</v>
      </c>
      <c r="AW1645" s="49">
        <f t="shared" si="451"/>
        <v>17505</v>
      </c>
      <c r="AX1645" s="61">
        <f t="shared" si="452"/>
        <v>6801.3939119772904</v>
      </c>
      <c r="AY1645" s="27" cm="1">
        <f t="array" ref="AY1645">INDEX(Archetypes!T$8:T$16,$G1645)</f>
        <v>1012</v>
      </c>
      <c r="AZ1645" s="27" cm="1">
        <f t="array" ref="AZ1645">INDEX(Archetypes!U$8:U$16,$G1645)</f>
        <v>1497</v>
      </c>
      <c r="BA1645" s="27" cm="1">
        <f t="array" ref="BA1645">INDEX(Archetypes!V$8:V$16,$G1645)</f>
        <v>1668</v>
      </c>
      <c r="BB1645" s="5">
        <f t="shared" si="471"/>
        <v>1497</v>
      </c>
      <c r="BC1645" s="5">
        <f t="shared" si="453"/>
        <v>5988</v>
      </c>
      <c r="BD1645" s="60">
        <f t="shared" si="454"/>
        <v>61383.073911977292</v>
      </c>
      <c r="BE1645" s="28">
        <f t="shared" si="455"/>
        <v>-654.64364679504797</v>
      </c>
      <c r="BF1645" s="75">
        <f t="shared" si="456"/>
        <v>6.9682536435599998</v>
      </c>
      <c r="BG1645" s="75">
        <f t="shared" si="457"/>
        <v>23.371919999999999</v>
      </c>
      <c r="BH1645" s="11">
        <f t="shared" si="473"/>
        <v>33736.60838107983</v>
      </c>
      <c r="BI1645" s="95">
        <f t="shared" si="474"/>
        <v>3</v>
      </c>
      <c r="BJ1645" t="b">
        <f t="shared" si="475"/>
        <v>0</v>
      </c>
      <c r="BK1645" s="43">
        <v>-17392.725173890969</v>
      </c>
      <c r="BL1645" s="37">
        <f t="shared" si="458"/>
        <v>16738.081527095921</v>
      </c>
    </row>
    <row r="1646" spans="1:64" x14ac:dyDescent="0.35">
      <c r="A1646" s="3">
        <v>27500</v>
      </c>
      <c r="D1646" s="6">
        <v>75.3</v>
      </c>
      <c r="E1646" s="6"/>
      <c r="F1646" s="6">
        <f t="shared" si="431"/>
        <v>125.5</v>
      </c>
      <c r="G1646" s="7">
        <v>8</v>
      </c>
      <c r="H1646" s="79" cm="1">
        <f t="array" ref="H1646">INDEX(Archetypes!$F$8:$F$16,$G1646)</f>
        <v>285.8</v>
      </c>
      <c r="I1646" s="7">
        <f t="shared" si="432"/>
        <v>1</v>
      </c>
      <c r="J1646" s="27" cm="1">
        <f t="array" ref="J1646">INDEX(Archetypes!$G$8:$H$16,$G1646,($H$2+1))+$N$2</f>
        <v>26124</v>
      </c>
      <c r="K1646" s="41" cm="1">
        <f t="array" ref="K1646">INDEX(Archetypes!$J$8:$J$16,$G1646)</f>
        <v>3.2210000000000001</v>
      </c>
      <c r="L1646" s="24" cm="1">
        <f t="array" ref="L1646">INDEX(Archetypes!$I$8:$I$16,$G1646)</f>
        <v>90.076000000000008</v>
      </c>
      <c r="M1646" s="41">
        <f t="shared" si="459"/>
        <v>23.378</v>
      </c>
      <c r="N1646" s="84">
        <f t="shared" si="433"/>
        <v>0.25953639149162927</v>
      </c>
      <c r="O1646" s="41">
        <f t="shared" si="434"/>
        <v>23.378</v>
      </c>
      <c r="P1646" s="64">
        <f t="shared" si="472"/>
        <v>3.3397142857142859</v>
      </c>
      <c r="Q1646" s="80">
        <f t="shared" si="460"/>
        <v>3.3397142857142859</v>
      </c>
      <c r="R1646" s="80">
        <f t="shared" si="461"/>
        <v>0</v>
      </c>
      <c r="S1646" s="64">
        <f t="shared" si="462"/>
        <v>23.378</v>
      </c>
      <c r="T1646" s="64">
        <f t="shared" si="435"/>
        <v>0</v>
      </c>
      <c r="U1646" s="64">
        <f t="shared" si="463"/>
        <v>0</v>
      </c>
      <c r="V1646" s="80">
        <f t="shared" si="464"/>
        <v>1</v>
      </c>
      <c r="W1646" s="80">
        <f t="shared" si="465"/>
        <v>0</v>
      </c>
      <c r="X1646" s="80">
        <f t="shared" si="466"/>
        <v>0</v>
      </c>
      <c r="Y1646" s="4">
        <f t="shared" si="436"/>
        <v>13.01</v>
      </c>
      <c r="Z1646" s="4">
        <f t="shared" si="437"/>
        <v>4.0391182862465067</v>
      </c>
      <c r="AA1646" s="64">
        <f t="shared" si="467"/>
        <v>8537.7209999999995</v>
      </c>
      <c r="AB1646" s="81">
        <f t="shared" si="468"/>
        <v>1110.7575021</v>
      </c>
      <c r="AC1646">
        <f t="shared" si="469"/>
        <v>1.0000000239636369</v>
      </c>
      <c r="AD1646" s="49">
        <f t="shared" si="438"/>
        <v>4443.0300084</v>
      </c>
      <c r="AE1646" s="3">
        <f t="shared" si="439"/>
        <v>110000</v>
      </c>
      <c r="AF1646" s="3">
        <f t="shared" si="440"/>
        <v>100000</v>
      </c>
      <c r="AG1646" s="2">
        <f t="shared" si="441"/>
        <v>1</v>
      </c>
      <c r="AH1646" s="49">
        <f t="shared" si="442"/>
        <v>25124</v>
      </c>
      <c r="AI1646" s="49">
        <f t="shared" si="443"/>
        <v>9955.9507341048902</v>
      </c>
      <c r="AJ1646" s="27" cm="1">
        <f t="array" ref="AJ1646">INDEX(Archetypes!Q$8:Q$16,$G1646)</f>
        <v>1022</v>
      </c>
      <c r="AK1646" s="27" cm="1">
        <f t="array" ref="AK1646">INDEX(Archetypes!R$8:R$16,$G1646)</f>
        <v>1039</v>
      </c>
      <c r="AL1646" s="27" cm="1">
        <f t="array" ref="AL1646">INDEX(Archetypes!S$8:S$16,$G1646)</f>
        <v>1139</v>
      </c>
      <c r="AM1646" s="5">
        <f t="shared" si="470"/>
        <v>1039</v>
      </c>
      <c r="AN1646" s="5">
        <f t="shared" si="444"/>
        <v>4156</v>
      </c>
      <c r="AO1646" s="49">
        <f t="shared" si="445"/>
        <v>69802.980742504893</v>
      </c>
      <c r="AP1646" s="61" cm="1">
        <f t="array" ref="AP1646">INDEX(Archetypes!$K$8:$N$16,$G1646,$I$2+1+2*$H$2)</f>
        <v>20099</v>
      </c>
      <c r="AQ1646" s="41" cm="1">
        <f t="array" ref="AQ1646">INDEX(Archetypes!$O$8:$P$16,$G1646,$AB$2)</f>
        <v>50</v>
      </c>
      <c r="AR1646" s="4">
        <f t="shared" si="446"/>
        <v>12.348800000000001</v>
      </c>
      <c r="AS1646" s="5">
        <f t="shared" si="447"/>
        <v>3395.92</v>
      </c>
      <c r="AT1646" s="8">
        <f t="shared" si="448"/>
        <v>2497</v>
      </c>
      <c r="AU1646">
        <f t="shared" si="449"/>
        <v>1</v>
      </c>
      <c r="AV1646" s="49">
        <f t="shared" si="450"/>
        <v>13583.68</v>
      </c>
      <c r="AW1646" s="49">
        <f t="shared" si="451"/>
        <v>20099</v>
      </c>
      <c r="AX1646" s="61">
        <f t="shared" si="452"/>
        <v>7809.2668515756386</v>
      </c>
      <c r="AY1646" s="27" cm="1">
        <f t="array" ref="AY1646">INDEX(Archetypes!T$8:T$16,$G1646)</f>
        <v>1012</v>
      </c>
      <c r="AZ1646" s="27" cm="1">
        <f t="array" ref="AZ1646">INDEX(Archetypes!U$8:U$16,$G1646)</f>
        <v>1497</v>
      </c>
      <c r="BA1646" s="27" cm="1">
        <f t="array" ref="BA1646">INDEX(Archetypes!V$8:V$16,$G1646)</f>
        <v>1668</v>
      </c>
      <c r="BB1646" s="5">
        <f t="shared" si="471"/>
        <v>1497</v>
      </c>
      <c r="BC1646" s="5">
        <f t="shared" si="453"/>
        <v>5988</v>
      </c>
      <c r="BD1646" s="60">
        <f t="shared" si="454"/>
        <v>67578.946851575631</v>
      </c>
      <c r="BE1646" s="28">
        <f t="shared" si="455"/>
        <v>-2224.0338909292623</v>
      </c>
      <c r="BF1646" s="75">
        <f t="shared" si="456"/>
        <v>6.9985406581199996</v>
      </c>
      <c r="BG1646" s="75">
        <f t="shared" si="457"/>
        <v>23.371919999999999</v>
      </c>
      <c r="BH1646" s="11">
        <f t="shared" si="473"/>
        <v>33736.60838107983</v>
      </c>
      <c r="BI1646" s="95">
        <f t="shared" si="474"/>
        <v>3</v>
      </c>
      <c r="BJ1646" t="b">
        <f t="shared" si="475"/>
        <v>0</v>
      </c>
      <c r="BK1646" s="43">
        <v>-23063.806602369499</v>
      </c>
      <c r="BL1646" s="37">
        <f t="shared" si="458"/>
        <v>20839.772711440237</v>
      </c>
    </row>
    <row r="1647" spans="1:64" x14ac:dyDescent="0.35">
      <c r="A1647" s="3">
        <v>27500</v>
      </c>
      <c r="D1647" s="6">
        <v>75.3</v>
      </c>
      <c r="E1647" s="6"/>
      <c r="F1647" s="6">
        <f t="shared" si="431"/>
        <v>125.5</v>
      </c>
      <c r="G1647" s="7">
        <v>9</v>
      </c>
      <c r="H1647" s="79" cm="1">
        <f t="array" ref="H1647">INDEX(Archetypes!$F$8:$F$16,$G1647)</f>
        <v>312.60000000000002</v>
      </c>
      <c r="I1647" s="7">
        <f t="shared" si="432"/>
        <v>1</v>
      </c>
      <c r="J1647" s="27" cm="1">
        <f t="array" ref="J1647">INDEX(Archetypes!$G$8:$H$16,$G1647,($H$2+1))+$N$2</f>
        <v>27151</v>
      </c>
      <c r="K1647" s="41" cm="1">
        <f t="array" ref="K1647">INDEX(Archetypes!$J$8:$J$16,$G1647)</f>
        <v>3.1960000000000002</v>
      </c>
      <c r="L1647" s="24" cm="1">
        <f t="array" ref="L1647">INDEX(Archetypes!$I$8:$I$16,$G1647)</f>
        <v>98.868750000000006</v>
      </c>
      <c r="M1647" s="41">
        <f t="shared" si="459"/>
        <v>23.561</v>
      </c>
      <c r="N1647" s="84">
        <f t="shared" si="433"/>
        <v>0.23830583475567355</v>
      </c>
      <c r="O1647" s="41">
        <f t="shared" si="434"/>
        <v>23.561</v>
      </c>
      <c r="P1647" s="64">
        <f t="shared" si="472"/>
        <v>3.3658571428571427</v>
      </c>
      <c r="Q1647" s="80">
        <f t="shared" si="460"/>
        <v>3.3658571428571427</v>
      </c>
      <c r="R1647" s="80">
        <f t="shared" si="461"/>
        <v>0</v>
      </c>
      <c r="S1647" s="64">
        <f t="shared" si="462"/>
        <v>23.561</v>
      </c>
      <c r="T1647" s="64">
        <f t="shared" si="435"/>
        <v>0</v>
      </c>
      <c r="U1647" s="64">
        <f t="shared" si="463"/>
        <v>0</v>
      </c>
      <c r="V1647" s="80">
        <f t="shared" si="464"/>
        <v>1</v>
      </c>
      <c r="W1647" s="80">
        <f t="shared" si="465"/>
        <v>0</v>
      </c>
      <c r="X1647" s="80">
        <f t="shared" si="466"/>
        <v>0</v>
      </c>
      <c r="Y1647" s="4">
        <f t="shared" si="436"/>
        <v>13.01</v>
      </c>
      <c r="Z1647" s="4">
        <f t="shared" si="437"/>
        <v>4.0707133917396741</v>
      </c>
      <c r="AA1647" s="64">
        <f t="shared" si="467"/>
        <v>8604.5059999999994</v>
      </c>
      <c r="AB1647" s="81">
        <f t="shared" si="468"/>
        <v>1119.4462305999998</v>
      </c>
      <c r="AC1647">
        <f t="shared" si="469"/>
        <v>0.99999995723636548</v>
      </c>
      <c r="AD1647" s="49">
        <f t="shared" si="438"/>
        <v>4477.7849223999992</v>
      </c>
      <c r="AE1647" s="3">
        <f t="shared" si="439"/>
        <v>110000</v>
      </c>
      <c r="AF1647" s="3">
        <f t="shared" si="440"/>
        <v>100000</v>
      </c>
      <c r="AG1647" s="2">
        <f t="shared" si="441"/>
        <v>1</v>
      </c>
      <c r="AH1647" s="49">
        <f t="shared" si="442"/>
        <v>26151</v>
      </c>
      <c r="AI1647" s="49">
        <f t="shared" si="443"/>
        <v>10354.981385210327</v>
      </c>
      <c r="AJ1647" s="27" cm="1">
        <f t="array" ref="AJ1647">INDEX(Archetypes!Q$8:Q$16,$G1647)</f>
        <v>1022</v>
      </c>
      <c r="AK1647" s="27" cm="1">
        <f t="array" ref="AK1647">INDEX(Archetypes!R$8:R$16,$G1647)</f>
        <v>1039</v>
      </c>
      <c r="AL1647" s="27" cm="1">
        <f t="array" ref="AL1647">INDEX(Archetypes!S$8:S$16,$G1647)</f>
        <v>1139</v>
      </c>
      <c r="AM1647" s="5">
        <f t="shared" si="470"/>
        <v>1039</v>
      </c>
      <c r="AN1647" s="5">
        <f t="shared" si="444"/>
        <v>4156</v>
      </c>
      <c r="AO1647" s="49">
        <f t="shared" si="445"/>
        <v>72290.76630761032</v>
      </c>
      <c r="AP1647" s="61" cm="1">
        <f t="array" ref="AP1647">INDEX(Archetypes!$K$8:$N$16,$G1647,$I$2+1+2*$H$2)</f>
        <v>20920</v>
      </c>
      <c r="AQ1647" s="41" cm="1">
        <f t="array" ref="AQ1647">INDEX(Archetypes!$O$8:$P$16,$G1647,$AB$2)</f>
        <v>50</v>
      </c>
      <c r="AR1647" s="4">
        <f t="shared" si="446"/>
        <v>12.348800000000001</v>
      </c>
      <c r="AS1647" s="5">
        <f t="shared" si="447"/>
        <v>3395.92</v>
      </c>
      <c r="AT1647" s="8">
        <f t="shared" si="448"/>
        <v>2497</v>
      </c>
      <c r="AU1647">
        <f t="shared" si="449"/>
        <v>1</v>
      </c>
      <c r="AV1647" s="49">
        <f t="shared" si="450"/>
        <v>13583.68</v>
      </c>
      <c r="AW1647" s="49">
        <f t="shared" si="451"/>
        <v>20920</v>
      </c>
      <c r="AX1647" s="61">
        <f t="shared" si="452"/>
        <v>8128.2582484184468</v>
      </c>
      <c r="AY1647" s="27" cm="1">
        <f t="array" ref="AY1647">INDEX(Archetypes!T$8:T$16,$G1647)</f>
        <v>1012</v>
      </c>
      <c r="AZ1647" s="27" cm="1">
        <f t="array" ref="AZ1647">INDEX(Archetypes!U$8:U$16,$G1647)</f>
        <v>1497</v>
      </c>
      <c r="BA1647" s="27" cm="1">
        <f t="array" ref="BA1647">INDEX(Archetypes!V$8:V$16,$G1647)</f>
        <v>1668</v>
      </c>
      <c r="BB1647" s="5">
        <f t="shared" si="471"/>
        <v>1497</v>
      </c>
      <c r="BC1647" s="5">
        <f t="shared" si="453"/>
        <v>5988</v>
      </c>
      <c r="BD1647" s="60">
        <f t="shared" si="454"/>
        <v>69539.938248418446</v>
      </c>
      <c r="BE1647" s="28">
        <f t="shared" si="455"/>
        <v>-2750.8280591918738</v>
      </c>
      <c r="BF1647" s="75">
        <f t="shared" si="456"/>
        <v>7.0532856583199992</v>
      </c>
      <c r="BG1647" s="75">
        <f t="shared" si="457"/>
        <v>23.371919999999999</v>
      </c>
      <c r="BH1647" s="11">
        <f t="shared" si="473"/>
        <v>33736.60838107983</v>
      </c>
      <c r="BI1647" s="95">
        <f t="shared" si="474"/>
        <v>3</v>
      </c>
      <c r="BJ1647" t="b">
        <f t="shared" si="475"/>
        <v>0</v>
      </c>
      <c r="BK1647" s="43">
        <v>-24917.0723689734</v>
      </c>
      <c r="BL1647" s="37">
        <f t="shared" si="458"/>
        <v>22166.244309781527</v>
      </c>
    </row>
    <row r="1648" spans="1:64" x14ac:dyDescent="0.35">
      <c r="A1648" s="3">
        <v>27500</v>
      </c>
      <c r="D1648" s="6">
        <v>90</v>
      </c>
      <c r="E1648" s="6"/>
      <c r="F1648" s="6">
        <f t="shared" si="431"/>
        <v>150</v>
      </c>
      <c r="G1648" s="7">
        <v>3</v>
      </c>
      <c r="H1648" s="79" cm="1">
        <f t="array" ref="H1648">INDEX(Archetypes!$F$8:$F$16,$G1648)</f>
        <v>163.1</v>
      </c>
      <c r="I1648" s="7">
        <f t="shared" si="432"/>
        <v>1</v>
      </c>
      <c r="J1648" s="27" cm="1">
        <f t="array" ref="J1648">INDEX(Archetypes!$G$8:$H$16,$G1648,($H$2+1))+$N$2</f>
        <v>11221</v>
      </c>
      <c r="K1648" s="41" cm="1">
        <f t="array" ref="K1648">INDEX(Archetypes!$J$8:$J$16,$G1648)</f>
        <v>3.6019999999999999</v>
      </c>
      <c r="L1648" s="24" cm="1">
        <f t="array" ref="L1648">INDEX(Archetypes!$I$8:$I$16,$G1648)</f>
        <v>45.416666666666664</v>
      </c>
      <c r="M1648" s="41">
        <f t="shared" si="459"/>
        <v>24.986000000000001</v>
      </c>
      <c r="N1648" s="84">
        <f t="shared" si="433"/>
        <v>0.55015045871559642</v>
      </c>
      <c r="O1648" s="41">
        <f t="shared" si="434"/>
        <v>24.986000000000001</v>
      </c>
      <c r="P1648" s="64">
        <f t="shared" si="472"/>
        <v>3.5694285714285714</v>
      </c>
      <c r="Q1648" s="80">
        <f t="shared" si="460"/>
        <v>3.5694285714285714</v>
      </c>
      <c r="R1648" s="80">
        <f t="shared" si="461"/>
        <v>0</v>
      </c>
      <c r="S1648" s="64">
        <f t="shared" si="462"/>
        <v>24.986000000000001</v>
      </c>
      <c r="T1648" s="64">
        <f t="shared" si="435"/>
        <v>0</v>
      </c>
      <c r="U1648" s="64">
        <f t="shared" si="463"/>
        <v>0</v>
      </c>
      <c r="V1648" s="80">
        <f t="shared" si="464"/>
        <v>1</v>
      </c>
      <c r="W1648" s="80">
        <f t="shared" si="465"/>
        <v>0</v>
      </c>
      <c r="X1648" s="80">
        <f t="shared" si="466"/>
        <v>0</v>
      </c>
      <c r="Y1648" s="4">
        <f t="shared" si="436"/>
        <v>13.01</v>
      </c>
      <c r="Z1648" s="4">
        <f t="shared" si="437"/>
        <v>3.6118822876179899</v>
      </c>
      <c r="AA1648" s="64">
        <f t="shared" si="467"/>
        <v>7634.6469999999999</v>
      </c>
      <c r="AB1648" s="81">
        <f t="shared" si="468"/>
        <v>993.26757469999995</v>
      </c>
      <c r="AC1648">
        <f t="shared" si="469"/>
        <v>1.0000000547636394</v>
      </c>
      <c r="AD1648" s="49">
        <f t="shared" si="438"/>
        <v>3973.0702987999998</v>
      </c>
      <c r="AE1648" s="3">
        <f t="shared" si="439"/>
        <v>110000</v>
      </c>
      <c r="AF1648" s="3">
        <f t="shared" si="440"/>
        <v>100000</v>
      </c>
      <c r="AG1648" s="2">
        <f t="shared" si="441"/>
        <v>1</v>
      </c>
      <c r="AH1648" s="49">
        <f t="shared" si="442"/>
        <v>10221</v>
      </c>
      <c r="AI1648" s="49">
        <f t="shared" si="443"/>
        <v>4165.5380822798361</v>
      </c>
      <c r="AJ1648" s="27" cm="1">
        <f t="array" ref="AJ1648">INDEX(Archetypes!Q$8:Q$16,$G1648)</f>
        <v>1022</v>
      </c>
      <c r="AK1648" s="27" cm="1">
        <f t="array" ref="AK1648">INDEX(Archetypes!R$8:R$16,$G1648)</f>
        <v>1039</v>
      </c>
      <c r="AL1648" s="27" cm="1">
        <f t="array" ref="AL1648">INDEX(Archetypes!S$8:S$16,$G1648)</f>
        <v>1139</v>
      </c>
      <c r="AM1648" s="5">
        <f t="shared" si="470"/>
        <v>1039</v>
      </c>
      <c r="AN1648" s="5">
        <f t="shared" si="444"/>
        <v>4156</v>
      </c>
      <c r="AO1648" s="49">
        <f t="shared" si="445"/>
        <v>33736.60838107983</v>
      </c>
      <c r="AP1648" s="61" cm="1">
        <f t="array" ref="AP1648">INDEX(Archetypes!$K$8:$N$16,$G1648,$I$2+1+2*$H$2)</f>
        <v>8177</v>
      </c>
      <c r="AQ1648" s="41" cm="1">
        <f t="array" ref="AQ1648">INDEX(Archetypes!$O$8:$P$16,$G1648,$AB$2)</f>
        <v>50</v>
      </c>
      <c r="AR1648" s="4">
        <f t="shared" si="446"/>
        <v>12.348800000000001</v>
      </c>
      <c r="AS1648" s="5">
        <f t="shared" si="447"/>
        <v>3395.92</v>
      </c>
      <c r="AT1648" s="8">
        <f t="shared" si="448"/>
        <v>2497</v>
      </c>
      <c r="AU1648">
        <f t="shared" si="449"/>
        <v>1</v>
      </c>
      <c r="AV1648" s="49">
        <f t="shared" si="450"/>
        <v>13583.68</v>
      </c>
      <c r="AW1648" s="49">
        <f t="shared" si="451"/>
        <v>8177</v>
      </c>
      <c r="AX1648" s="61">
        <f t="shared" si="452"/>
        <v>3177.0921461432908</v>
      </c>
      <c r="AY1648" s="27" cm="1">
        <f t="array" ref="AY1648">INDEX(Archetypes!T$8:T$16,$G1648)</f>
        <v>1012</v>
      </c>
      <c r="AZ1648" s="27" cm="1">
        <f t="array" ref="AZ1648">INDEX(Archetypes!U$8:U$16,$G1648)</f>
        <v>1497</v>
      </c>
      <c r="BA1648" s="27" cm="1">
        <f t="array" ref="BA1648">INDEX(Archetypes!V$8:V$16,$G1648)</f>
        <v>1668</v>
      </c>
      <c r="BB1648" s="5">
        <f t="shared" si="471"/>
        <v>1497</v>
      </c>
      <c r="BC1648" s="5">
        <f t="shared" si="453"/>
        <v>5988</v>
      </c>
      <c r="BD1648" s="60">
        <f t="shared" si="454"/>
        <v>39102.772146143288</v>
      </c>
      <c r="BE1648" s="28">
        <f t="shared" si="455"/>
        <v>5366.1637650634584</v>
      </c>
      <c r="BF1648" s="75">
        <f t="shared" si="456"/>
        <v>6.25827283884</v>
      </c>
      <c r="BG1648" s="75">
        <f t="shared" si="457"/>
        <v>23.371919999999999</v>
      </c>
      <c r="BH1648" s="11">
        <f t="shared" si="473"/>
        <v>33736.60838107983</v>
      </c>
      <c r="BI1648" s="95">
        <f t="shared" si="474"/>
        <v>3</v>
      </c>
      <c r="BJ1648" t="b">
        <f t="shared" si="475"/>
        <v>1</v>
      </c>
      <c r="BK1648" s="43">
        <v>3763.7928017453814</v>
      </c>
      <c r="BL1648" s="37">
        <f t="shared" si="458"/>
        <v>1602.370963318077</v>
      </c>
    </row>
    <row r="1649" spans="1:64" x14ac:dyDescent="0.35">
      <c r="A1649" s="3">
        <v>27500</v>
      </c>
      <c r="D1649" s="6">
        <v>90</v>
      </c>
      <c r="E1649" s="6"/>
      <c r="F1649" s="6">
        <f t="shared" si="431"/>
        <v>150</v>
      </c>
      <c r="G1649" s="7">
        <v>4</v>
      </c>
      <c r="H1649" s="79" cm="1">
        <f t="array" ref="H1649">INDEX(Archetypes!$F$8:$F$16,$G1649)</f>
        <v>188.9</v>
      </c>
      <c r="I1649" s="7">
        <f t="shared" si="432"/>
        <v>1</v>
      </c>
      <c r="J1649" s="27" cm="1">
        <f t="array" ref="J1649">INDEX(Archetypes!$G$8:$H$16,$G1649,($H$2+1))+$N$2</f>
        <v>14619</v>
      </c>
      <c r="K1649" s="41" cm="1">
        <f t="array" ref="K1649">INDEX(Archetypes!$J$8:$J$16,$G1649)</f>
        <v>3.3879999999999999</v>
      </c>
      <c r="L1649" s="24" cm="1">
        <f t="array" ref="L1649">INDEX(Archetypes!$I$8:$I$16,$G1649)</f>
        <v>57.854166666666664</v>
      </c>
      <c r="M1649" s="41">
        <f t="shared" si="459"/>
        <v>26.564</v>
      </c>
      <c r="N1649" s="84">
        <f t="shared" si="433"/>
        <v>0.4591544832553115</v>
      </c>
      <c r="O1649" s="41">
        <f t="shared" si="434"/>
        <v>26.564</v>
      </c>
      <c r="P1649" s="64">
        <f t="shared" si="472"/>
        <v>3.7948571428571429</v>
      </c>
      <c r="Q1649" s="80">
        <f t="shared" si="460"/>
        <v>3.7948571428571429</v>
      </c>
      <c r="R1649" s="80">
        <f t="shared" si="461"/>
        <v>0</v>
      </c>
      <c r="S1649" s="64">
        <f t="shared" si="462"/>
        <v>26.564</v>
      </c>
      <c r="T1649" s="64">
        <f t="shared" si="435"/>
        <v>0</v>
      </c>
      <c r="U1649" s="64">
        <f t="shared" si="463"/>
        <v>0</v>
      </c>
      <c r="V1649" s="80">
        <f t="shared" si="464"/>
        <v>1</v>
      </c>
      <c r="W1649" s="80">
        <f t="shared" si="465"/>
        <v>0</v>
      </c>
      <c r="X1649" s="80">
        <f t="shared" si="466"/>
        <v>0</v>
      </c>
      <c r="Y1649" s="4">
        <f t="shared" si="436"/>
        <v>13.01</v>
      </c>
      <c r="Z1649" s="4">
        <f t="shared" si="437"/>
        <v>3.8400236127508856</v>
      </c>
      <c r="AA1649" s="64">
        <f t="shared" si="467"/>
        <v>8116.8829999999998</v>
      </c>
      <c r="AB1649" s="81">
        <f t="shared" si="468"/>
        <v>1056.0064783</v>
      </c>
      <c r="AC1649">
        <f t="shared" si="469"/>
        <v>1.0000000144000003</v>
      </c>
      <c r="AD1649" s="49">
        <f t="shared" si="438"/>
        <v>4224.0259132000001</v>
      </c>
      <c r="AE1649" s="3">
        <f t="shared" si="439"/>
        <v>110000</v>
      </c>
      <c r="AF1649" s="3">
        <f t="shared" si="440"/>
        <v>100000</v>
      </c>
      <c r="AG1649" s="2">
        <f t="shared" si="441"/>
        <v>1</v>
      </c>
      <c r="AH1649" s="49">
        <f t="shared" si="442"/>
        <v>13619</v>
      </c>
      <c r="AI1649" s="49">
        <f t="shared" si="443"/>
        <v>5485.7972375439795</v>
      </c>
      <c r="AJ1649" s="27" cm="1">
        <f t="array" ref="AJ1649">INDEX(Archetypes!Q$8:Q$16,$G1649)</f>
        <v>1022</v>
      </c>
      <c r="AK1649" s="27" cm="1">
        <f t="array" ref="AK1649">INDEX(Archetypes!R$8:R$16,$G1649)</f>
        <v>1039</v>
      </c>
      <c r="AL1649" s="27" cm="1">
        <f t="array" ref="AL1649">INDEX(Archetypes!S$8:S$16,$G1649)</f>
        <v>1139</v>
      </c>
      <c r="AM1649" s="5">
        <f t="shared" si="470"/>
        <v>1039</v>
      </c>
      <c r="AN1649" s="5">
        <f t="shared" si="444"/>
        <v>4156</v>
      </c>
      <c r="AO1649" s="49">
        <f t="shared" si="445"/>
        <v>42103.823150743978</v>
      </c>
      <c r="AP1649" s="61" cm="1">
        <f t="array" ref="AP1649">INDEX(Archetypes!$K$8:$N$16,$G1649,$I$2+1+2*$H$2)</f>
        <v>10895</v>
      </c>
      <c r="AQ1649" s="41" cm="1">
        <f t="array" ref="AQ1649">INDEX(Archetypes!$O$8:$P$16,$G1649,$AB$2)</f>
        <v>50</v>
      </c>
      <c r="AR1649" s="4">
        <f t="shared" si="446"/>
        <v>12.348800000000001</v>
      </c>
      <c r="AS1649" s="5">
        <f t="shared" si="447"/>
        <v>3395.92</v>
      </c>
      <c r="AT1649" s="8">
        <f t="shared" si="448"/>
        <v>2497</v>
      </c>
      <c r="AU1649">
        <f t="shared" si="449"/>
        <v>1</v>
      </c>
      <c r="AV1649" s="49">
        <f t="shared" si="450"/>
        <v>13583.68</v>
      </c>
      <c r="AW1649" s="49">
        <f t="shared" si="451"/>
        <v>10895</v>
      </c>
      <c r="AX1649" s="61">
        <f t="shared" si="452"/>
        <v>4233.1440543269109</v>
      </c>
      <c r="AY1649" s="27" cm="1">
        <f t="array" ref="AY1649">INDEX(Archetypes!T$8:T$16,$G1649)</f>
        <v>1012</v>
      </c>
      <c r="AZ1649" s="27" cm="1">
        <f t="array" ref="AZ1649">INDEX(Archetypes!U$8:U$16,$G1649)</f>
        <v>1497</v>
      </c>
      <c r="BA1649" s="27" cm="1">
        <f t="array" ref="BA1649">INDEX(Archetypes!V$8:V$16,$G1649)</f>
        <v>1668</v>
      </c>
      <c r="BB1649" s="5">
        <f t="shared" si="471"/>
        <v>1497</v>
      </c>
      <c r="BC1649" s="5">
        <f t="shared" si="453"/>
        <v>5988</v>
      </c>
      <c r="BD1649" s="60">
        <f t="shared" si="454"/>
        <v>45594.824054326913</v>
      </c>
      <c r="BE1649" s="28">
        <f t="shared" si="455"/>
        <v>3491.0009035829353</v>
      </c>
      <c r="BF1649" s="75">
        <f t="shared" si="456"/>
        <v>6.6535713327599995</v>
      </c>
      <c r="BG1649" s="75">
        <f t="shared" si="457"/>
        <v>23.371919999999999</v>
      </c>
      <c r="BH1649" s="11">
        <f t="shared" si="473"/>
        <v>33736.60838107983</v>
      </c>
      <c r="BI1649" s="95">
        <f t="shared" si="474"/>
        <v>3</v>
      </c>
      <c r="BJ1649" t="b">
        <f t="shared" si="475"/>
        <v>0</v>
      </c>
      <c r="BK1649" s="43">
        <v>-2641.1759819138679</v>
      </c>
      <c r="BL1649" s="37">
        <f t="shared" si="458"/>
        <v>6132.1768854968032</v>
      </c>
    </row>
    <row r="1650" spans="1:64" x14ac:dyDescent="0.35">
      <c r="A1650" s="3">
        <v>27500</v>
      </c>
      <c r="D1650" s="6">
        <v>90</v>
      </c>
      <c r="E1650" s="6"/>
      <c r="F1650" s="6">
        <f t="shared" si="431"/>
        <v>150</v>
      </c>
      <c r="G1650" s="7">
        <v>5</v>
      </c>
      <c r="H1650" s="79" cm="1">
        <f t="array" ref="H1650">INDEX(Archetypes!$F$8:$F$16,$G1650)</f>
        <v>213.7</v>
      </c>
      <c r="I1650" s="7">
        <f t="shared" si="432"/>
        <v>1</v>
      </c>
      <c r="J1650" s="27" cm="1">
        <f t="array" ref="J1650">INDEX(Archetypes!$G$8:$H$16,$G1650,($H$2+1))+$N$2</f>
        <v>16092</v>
      </c>
      <c r="K1650" s="41" cm="1">
        <f t="array" ref="K1650">INDEX(Archetypes!$J$8:$J$16,$G1650)</f>
        <v>3.3130000000000002</v>
      </c>
      <c r="L1650" s="24" cm="1">
        <f t="array" ref="L1650">INDEX(Archetypes!$I$8:$I$16,$G1650)</f>
        <v>65.243478260869566</v>
      </c>
      <c r="M1650" s="41">
        <f t="shared" si="459"/>
        <v>27.166</v>
      </c>
      <c r="N1650" s="84">
        <f t="shared" si="433"/>
        <v>0.41637878182060512</v>
      </c>
      <c r="O1650" s="41">
        <f t="shared" si="434"/>
        <v>27.166</v>
      </c>
      <c r="P1650" s="64">
        <f t="shared" si="472"/>
        <v>3.8808571428571428</v>
      </c>
      <c r="Q1650" s="80">
        <f t="shared" si="460"/>
        <v>3.8808571428571428</v>
      </c>
      <c r="R1650" s="80">
        <f t="shared" si="461"/>
        <v>0</v>
      </c>
      <c r="S1650" s="64">
        <f t="shared" si="462"/>
        <v>27.166</v>
      </c>
      <c r="T1650" s="64">
        <f t="shared" si="435"/>
        <v>0</v>
      </c>
      <c r="U1650" s="64">
        <f t="shared" si="463"/>
        <v>0</v>
      </c>
      <c r="V1650" s="80">
        <f t="shared" si="464"/>
        <v>1</v>
      </c>
      <c r="W1650" s="80">
        <f t="shared" si="465"/>
        <v>0</v>
      </c>
      <c r="X1650" s="80">
        <f t="shared" si="466"/>
        <v>0</v>
      </c>
      <c r="Y1650" s="4">
        <f t="shared" si="436"/>
        <v>13.01</v>
      </c>
      <c r="Z1650" s="4">
        <f t="shared" si="437"/>
        <v>3.9269544219740413</v>
      </c>
      <c r="AA1650" s="64">
        <f t="shared" si="467"/>
        <v>8300.634</v>
      </c>
      <c r="AB1650" s="81">
        <f t="shared" si="468"/>
        <v>1079.9124834000002</v>
      </c>
      <c r="AC1650">
        <f t="shared" si="469"/>
        <v>0.99999998392727274</v>
      </c>
      <c r="AD1650" s="49">
        <f t="shared" si="438"/>
        <v>4319.6499336000006</v>
      </c>
      <c r="AE1650" s="3">
        <f t="shared" si="439"/>
        <v>110000</v>
      </c>
      <c r="AF1650" s="3">
        <f t="shared" si="440"/>
        <v>100000</v>
      </c>
      <c r="AG1650" s="2">
        <f t="shared" si="441"/>
        <v>1</v>
      </c>
      <c r="AH1650" s="49">
        <f t="shared" si="442"/>
        <v>15092</v>
      </c>
      <c r="AI1650" s="49">
        <f t="shared" si="443"/>
        <v>6058.1167595287006</v>
      </c>
      <c r="AJ1650" s="27" cm="1">
        <f t="array" ref="AJ1650">INDEX(Archetypes!Q$8:Q$16,$G1650)</f>
        <v>1022</v>
      </c>
      <c r="AK1650" s="27" cm="1">
        <f t="array" ref="AK1650">INDEX(Archetypes!R$8:R$16,$G1650)</f>
        <v>1039</v>
      </c>
      <c r="AL1650" s="27" cm="1">
        <f t="array" ref="AL1650">INDEX(Archetypes!S$8:S$16,$G1650)</f>
        <v>1139</v>
      </c>
      <c r="AM1650" s="5">
        <f t="shared" si="470"/>
        <v>1039</v>
      </c>
      <c r="AN1650" s="5">
        <f t="shared" si="444"/>
        <v>4156</v>
      </c>
      <c r="AO1650" s="49">
        <f t="shared" si="445"/>
        <v>45717.766693128695</v>
      </c>
      <c r="AP1650" s="61" cm="1">
        <f t="array" ref="AP1650">INDEX(Archetypes!$K$8:$N$16,$G1650,$I$2+1+2*$H$2)</f>
        <v>12073</v>
      </c>
      <c r="AQ1650" s="41" cm="1">
        <f t="array" ref="AQ1650">INDEX(Archetypes!$O$8:$P$16,$G1650,$AB$2)</f>
        <v>50</v>
      </c>
      <c r="AR1650" s="4">
        <f t="shared" si="446"/>
        <v>12.348800000000001</v>
      </c>
      <c r="AS1650" s="5">
        <f t="shared" si="447"/>
        <v>3395.92</v>
      </c>
      <c r="AT1650" s="8">
        <f t="shared" si="448"/>
        <v>2497</v>
      </c>
      <c r="AU1650">
        <f t="shared" si="449"/>
        <v>1</v>
      </c>
      <c r="AV1650" s="49">
        <f t="shared" si="450"/>
        <v>13583.68</v>
      </c>
      <c r="AW1650" s="49">
        <f t="shared" si="451"/>
        <v>12073</v>
      </c>
      <c r="AX1650" s="61">
        <f t="shared" si="452"/>
        <v>4690.8442558869938</v>
      </c>
      <c r="AY1650" s="27" cm="1">
        <f t="array" ref="AY1650">INDEX(Archetypes!T$8:T$16,$G1650)</f>
        <v>1012</v>
      </c>
      <c r="AZ1650" s="27" cm="1">
        <f t="array" ref="AZ1650">INDEX(Archetypes!U$8:U$16,$G1650)</f>
        <v>1497</v>
      </c>
      <c r="BA1650" s="27" cm="1">
        <f t="array" ref="BA1650">INDEX(Archetypes!V$8:V$16,$G1650)</f>
        <v>1668</v>
      </c>
      <c r="BB1650" s="5">
        <f t="shared" si="471"/>
        <v>1497</v>
      </c>
      <c r="BC1650" s="5">
        <f t="shared" si="453"/>
        <v>5988</v>
      </c>
      <c r="BD1650" s="60">
        <f t="shared" si="454"/>
        <v>48408.524255886994</v>
      </c>
      <c r="BE1650" s="28">
        <f t="shared" si="455"/>
        <v>2690.7575627582992</v>
      </c>
      <c r="BF1650" s="75">
        <f t="shared" si="456"/>
        <v>6.8041957024800004</v>
      </c>
      <c r="BG1650" s="75">
        <f t="shared" si="457"/>
        <v>23.371919999999999</v>
      </c>
      <c r="BH1650" s="11">
        <f t="shared" si="473"/>
        <v>33736.60838107983</v>
      </c>
      <c r="BI1650" s="95">
        <f t="shared" si="474"/>
        <v>3</v>
      </c>
      <c r="BJ1650" t="b">
        <f t="shared" si="475"/>
        <v>0</v>
      </c>
      <c r="BK1650" s="43">
        <v>-5389.2319224585663</v>
      </c>
      <c r="BL1650" s="37">
        <f t="shared" si="458"/>
        <v>8079.9894852168654</v>
      </c>
    </row>
    <row r="1651" spans="1:64" x14ac:dyDescent="0.35">
      <c r="A1651" s="3">
        <v>27500</v>
      </c>
      <c r="D1651" s="6">
        <v>90</v>
      </c>
      <c r="E1651" s="6"/>
      <c r="F1651" s="6">
        <f t="shared" si="431"/>
        <v>150</v>
      </c>
      <c r="G1651" s="7">
        <v>6</v>
      </c>
      <c r="H1651" s="79" cm="1">
        <f t="array" ref="H1651">INDEX(Archetypes!$F$8:$F$16,$G1651)</f>
        <v>239.1</v>
      </c>
      <c r="I1651" s="7">
        <f t="shared" si="432"/>
        <v>1</v>
      </c>
      <c r="J1651" s="27" cm="1">
        <f t="array" ref="J1651">INDEX(Archetypes!$G$8:$H$16,$G1651,($H$2+1))+$N$2</f>
        <v>18581</v>
      </c>
      <c r="K1651" s="41" cm="1">
        <f t="array" ref="K1651">INDEX(Archetypes!$J$8:$J$16,$G1651)</f>
        <v>3.327</v>
      </c>
      <c r="L1651" s="24" cm="1">
        <f t="array" ref="L1651">INDEX(Archetypes!$I$8:$I$16,$G1651)</f>
        <v>72.380645161290317</v>
      </c>
      <c r="M1651" s="41">
        <f t="shared" si="459"/>
        <v>27.050999999999998</v>
      </c>
      <c r="N1651" s="84">
        <f t="shared" si="433"/>
        <v>0.37373250735359659</v>
      </c>
      <c r="O1651" s="41">
        <f t="shared" si="434"/>
        <v>27.050999999999998</v>
      </c>
      <c r="P1651" s="64">
        <f t="shared" si="472"/>
        <v>3.8644285714285713</v>
      </c>
      <c r="Q1651" s="80">
        <f t="shared" si="460"/>
        <v>3.8644285714285713</v>
      </c>
      <c r="R1651" s="80">
        <f t="shared" si="461"/>
        <v>0</v>
      </c>
      <c r="S1651" s="64">
        <f t="shared" si="462"/>
        <v>27.050999999999998</v>
      </c>
      <c r="T1651" s="64">
        <f t="shared" si="435"/>
        <v>0</v>
      </c>
      <c r="U1651" s="64">
        <f t="shared" si="463"/>
        <v>0</v>
      </c>
      <c r="V1651" s="80">
        <f t="shared" si="464"/>
        <v>1</v>
      </c>
      <c r="W1651" s="80">
        <f t="shared" si="465"/>
        <v>0</v>
      </c>
      <c r="X1651" s="80">
        <f t="shared" si="466"/>
        <v>0</v>
      </c>
      <c r="Y1651" s="4">
        <f t="shared" si="436"/>
        <v>13.01</v>
      </c>
      <c r="Z1651" s="4">
        <f t="shared" si="437"/>
        <v>3.910429816651638</v>
      </c>
      <c r="AA1651" s="64">
        <f t="shared" si="467"/>
        <v>8265.7049999999999</v>
      </c>
      <c r="AB1651" s="81">
        <f t="shared" si="468"/>
        <v>1075.3682205</v>
      </c>
      <c r="AC1651">
        <f t="shared" si="469"/>
        <v>0.9999999805454548</v>
      </c>
      <c r="AD1651" s="49">
        <f t="shared" si="438"/>
        <v>4301.472882</v>
      </c>
      <c r="AE1651" s="3">
        <f t="shared" si="439"/>
        <v>110000</v>
      </c>
      <c r="AF1651" s="3">
        <f t="shared" si="440"/>
        <v>100000</v>
      </c>
      <c r="AG1651" s="2">
        <f t="shared" si="441"/>
        <v>1</v>
      </c>
      <c r="AH1651" s="49">
        <f t="shared" si="442"/>
        <v>17581</v>
      </c>
      <c r="AI1651" s="49">
        <f t="shared" si="443"/>
        <v>7025.1929918572632</v>
      </c>
      <c r="AJ1651" s="27" cm="1">
        <f t="array" ref="AJ1651">INDEX(Archetypes!Q$8:Q$16,$G1651)</f>
        <v>1022</v>
      </c>
      <c r="AK1651" s="27" cm="1">
        <f t="array" ref="AK1651">INDEX(Archetypes!R$8:R$16,$G1651)</f>
        <v>1039</v>
      </c>
      <c r="AL1651" s="27" cm="1">
        <f t="array" ref="AL1651">INDEX(Archetypes!S$8:S$16,$G1651)</f>
        <v>1139</v>
      </c>
      <c r="AM1651" s="5">
        <f t="shared" si="470"/>
        <v>1039</v>
      </c>
      <c r="AN1651" s="5">
        <f t="shared" si="444"/>
        <v>4156</v>
      </c>
      <c r="AO1651" s="49">
        <f t="shared" si="445"/>
        <v>51644.665873857266</v>
      </c>
      <c r="AP1651" s="61" cm="1">
        <f t="array" ref="AP1651">INDEX(Archetypes!$K$8:$N$16,$G1651,$I$2+1+2*$H$2)</f>
        <v>14065</v>
      </c>
      <c r="AQ1651" s="41" cm="1">
        <f t="array" ref="AQ1651">INDEX(Archetypes!$O$8:$P$16,$G1651,$AB$2)</f>
        <v>50</v>
      </c>
      <c r="AR1651" s="4">
        <f t="shared" si="446"/>
        <v>12.348800000000001</v>
      </c>
      <c r="AS1651" s="5">
        <f t="shared" si="447"/>
        <v>3395.92</v>
      </c>
      <c r="AT1651" s="8">
        <f t="shared" si="448"/>
        <v>2497</v>
      </c>
      <c r="AU1651">
        <f t="shared" si="449"/>
        <v>1</v>
      </c>
      <c r="AV1651" s="49">
        <f t="shared" si="450"/>
        <v>13583.68</v>
      </c>
      <c r="AW1651" s="49">
        <f t="shared" si="451"/>
        <v>14065</v>
      </c>
      <c r="AX1651" s="61">
        <f t="shared" si="452"/>
        <v>5464.816073805232</v>
      </c>
      <c r="AY1651" s="27" cm="1">
        <f t="array" ref="AY1651">INDEX(Archetypes!T$8:T$16,$G1651)</f>
        <v>1012</v>
      </c>
      <c r="AZ1651" s="27" cm="1">
        <f t="array" ref="AZ1651">INDEX(Archetypes!U$8:U$16,$G1651)</f>
        <v>1497</v>
      </c>
      <c r="BA1651" s="27" cm="1">
        <f t="array" ref="BA1651">INDEX(Archetypes!V$8:V$16,$G1651)</f>
        <v>1668</v>
      </c>
      <c r="BB1651" s="5">
        <f t="shared" si="471"/>
        <v>1497</v>
      </c>
      <c r="BC1651" s="5">
        <f t="shared" si="453"/>
        <v>5988</v>
      </c>
      <c r="BD1651" s="60">
        <f t="shared" si="454"/>
        <v>53166.496073805232</v>
      </c>
      <c r="BE1651" s="28">
        <f t="shared" si="455"/>
        <v>1521.8301999479663</v>
      </c>
      <c r="BF1651" s="75">
        <f t="shared" si="456"/>
        <v>6.7755637026000004</v>
      </c>
      <c r="BG1651" s="75">
        <f t="shared" si="457"/>
        <v>23.371919999999999</v>
      </c>
      <c r="BH1651" s="11">
        <f t="shared" si="473"/>
        <v>33736.60838107983</v>
      </c>
      <c r="BI1651" s="95">
        <f t="shared" si="474"/>
        <v>3</v>
      </c>
      <c r="BJ1651" t="b">
        <f t="shared" si="475"/>
        <v>0</v>
      </c>
      <c r="BK1651" s="43">
        <v>-9677.0518633780302</v>
      </c>
      <c r="BL1651" s="37">
        <f t="shared" si="458"/>
        <v>11198.882063325997</v>
      </c>
    </row>
    <row r="1652" spans="1:64" x14ac:dyDescent="0.35">
      <c r="A1652" s="3">
        <v>27500</v>
      </c>
      <c r="D1652" s="6">
        <v>90</v>
      </c>
      <c r="E1652" s="6"/>
      <c r="F1652" s="6">
        <f t="shared" si="431"/>
        <v>150</v>
      </c>
      <c r="G1652" s="7">
        <v>7</v>
      </c>
      <c r="H1652" s="79" cm="1">
        <f t="array" ref="H1652">INDEX(Archetypes!$F$8:$F$16,$G1652)</f>
        <v>262.60000000000002</v>
      </c>
      <c r="I1652" s="7">
        <f t="shared" si="432"/>
        <v>1</v>
      </c>
      <c r="J1652" s="27" cm="1">
        <f t="array" ref="J1652">INDEX(Archetypes!$G$8:$H$16,$G1652,($H$2+1))+$N$2</f>
        <v>22881</v>
      </c>
      <c r="K1652" s="41" cm="1">
        <f t="array" ref="K1652">INDEX(Archetypes!$J$8:$J$16,$G1652)</f>
        <v>3.2349999999999999</v>
      </c>
      <c r="L1652" s="24" cm="1">
        <f t="array" ref="L1652">INDEX(Archetypes!$I$8:$I$16,$G1652)</f>
        <v>81.644444444444446</v>
      </c>
      <c r="M1652" s="41">
        <f t="shared" si="459"/>
        <v>27.821000000000002</v>
      </c>
      <c r="N1652" s="84">
        <f t="shared" si="433"/>
        <v>0.34075802939575395</v>
      </c>
      <c r="O1652" s="41">
        <f t="shared" si="434"/>
        <v>27.821000000000002</v>
      </c>
      <c r="P1652" s="64">
        <f t="shared" si="472"/>
        <v>3.9744285714285716</v>
      </c>
      <c r="Q1652" s="80">
        <f t="shared" si="460"/>
        <v>3.9744285714285716</v>
      </c>
      <c r="R1652" s="80">
        <f t="shared" si="461"/>
        <v>0</v>
      </c>
      <c r="S1652" s="64">
        <f t="shared" si="462"/>
        <v>27.821000000000002</v>
      </c>
      <c r="T1652" s="64">
        <f t="shared" si="435"/>
        <v>0</v>
      </c>
      <c r="U1652" s="64">
        <f t="shared" si="463"/>
        <v>0</v>
      </c>
      <c r="V1652" s="80">
        <f t="shared" si="464"/>
        <v>1</v>
      </c>
      <c r="W1652" s="80">
        <f t="shared" si="465"/>
        <v>0</v>
      </c>
      <c r="X1652" s="80">
        <f t="shared" si="466"/>
        <v>0</v>
      </c>
      <c r="Y1652" s="4">
        <f t="shared" si="436"/>
        <v>13.01</v>
      </c>
      <c r="Z1652" s="4">
        <f t="shared" si="437"/>
        <v>4.0216383307573418</v>
      </c>
      <c r="AA1652" s="64">
        <f t="shared" si="467"/>
        <v>8500.7729999999992</v>
      </c>
      <c r="AB1652" s="81">
        <f t="shared" si="468"/>
        <v>1105.9505672999999</v>
      </c>
      <c r="AC1652">
        <f t="shared" si="469"/>
        <v>0.99999997618181879</v>
      </c>
      <c r="AD1652" s="49">
        <f t="shared" si="438"/>
        <v>4423.8022691999995</v>
      </c>
      <c r="AE1652" s="3">
        <f t="shared" si="439"/>
        <v>110000</v>
      </c>
      <c r="AF1652" s="3">
        <f t="shared" si="440"/>
        <v>100000</v>
      </c>
      <c r="AG1652" s="2">
        <f t="shared" si="441"/>
        <v>1</v>
      </c>
      <c r="AH1652" s="49">
        <f t="shared" si="442"/>
        <v>21881</v>
      </c>
      <c r="AI1652" s="49">
        <f t="shared" si="443"/>
        <v>8695.9152895723364</v>
      </c>
      <c r="AJ1652" s="27" cm="1">
        <f t="array" ref="AJ1652">INDEX(Archetypes!Q$8:Q$16,$G1652)</f>
        <v>1022</v>
      </c>
      <c r="AK1652" s="27" cm="1">
        <f t="array" ref="AK1652">INDEX(Archetypes!R$8:R$16,$G1652)</f>
        <v>1039</v>
      </c>
      <c r="AL1652" s="27" cm="1">
        <f t="array" ref="AL1652">INDEX(Archetypes!S$8:S$16,$G1652)</f>
        <v>1139</v>
      </c>
      <c r="AM1652" s="5">
        <f t="shared" si="470"/>
        <v>1039</v>
      </c>
      <c r="AN1652" s="5">
        <f t="shared" si="444"/>
        <v>4156</v>
      </c>
      <c r="AO1652" s="49">
        <f t="shared" si="445"/>
        <v>62037.71755877234</v>
      </c>
      <c r="AP1652" s="61" cm="1">
        <f t="array" ref="AP1652">INDEX(Archetypes!$K$8:$N$16,$G1652,$I$2+1+2*$H$2)</f>
        <v>17505</v>
      </c>
      <c r="AQ1652" s="41" cm="1">
        <f t="array" ref="AQ1652">INDEX(Archetypes!$O$8:$P$16,$G1652,$AB$2)</f>
        <v>50</v>
      </c>
      <c r="AR1652" s="4">
        <f t="shared" si="446"/>
        <v>12.348800000000001</v>
      </c>
      <c r="AS1652" s="5">
        <f t="shared" si="447"/>
        <v>3395.92</v>
      </c>
      <c r="AT1652" s="8">
        <f t="shared" si="448"/>
        <v>2497</v>
      </c>
      <c r="AU1652">
        <f t="shared" si="449"/>
        <v>1</v>
      </c>
      <c r="AV1652" s="49">
        <f t="shared" si="450"/>
        <v>13583.68</v>
      </c>
      <c r="AW1652" s="49">
        <f t="shared" si="451"/>
        <v>17505</v>
      </c>
      <c r="AX1652" s="61">
        <f t="shared" si="452"/>
        <v>6801.3939119772904</v>
      </c>
      <c r="AY1652" s="27" cm="1">
        <f t="array" ref="AY1652">INDEX(Archetypes!T$8:T$16,$G1652)</f>
        <v>1012</v>
      </c>
      <c r="AZ1652" s="27" cm="1">
        <f t="array" ref="AZ1652">INDEX(Archetypes!U$8:U$16,$G1652)</f>
        <v>1497</v>
      </c>
      <c r="BA1652" s="27" cm="1">
        <f t="array" ref="BA1652">INDEX(Archetypes!V$8:V$16,$G1652)</f>
        <v>1668</v>
      </c>
      <c r="BB1652" s="5">
        <f t="shared" si="471"/>
        <v>1497</v>
      </c>
      <c r="BC1652" s="5">
        <f t="shared" si="453"/>
        <v>5988</v>
      </c>
      <c r="BD1652" s="60">
        <f t="shared" si="454"/>
        <v>61383.073911977292</v>
      </c>
      <c r="BE1652" s="28">
        <f t="shared" si="455"/>
        <v>-654.64364679504797</v>
      </c>
      <c r="BF1652" s="75">
        <f t="shared" si="456"/>
        <v>6.9682536435599998</v>
      </c>
      <c r="BG1652" s="75">
        <f t="shared" si="457"/>
        <v>23.371919999999999</v>
      </c>
      <c r="BH1652" s="11">
        <f t="shared" si="473"/>
        <v>33736.60838107983</v>
      </c>
      <c r="BI1652" s="95">
        <f t="shared" si="474"/>
        <v>3</v>
      </c>
      <c r="BJ1652" t="b">
        <f t="shared" si="475"/>
        <v>0</v>
      </c>
      <c r="BK1652" s="43">
        <v>-17392.725173890969</v>
      </c>
      <c r="BL1652" s="37">
        <f t="shared" si="458"/>
        <v>16738.081527095921</v>
      </c>
    </row>
    <row r="1653" spans="1:64" x14ac:dyDescent="0.35">
      <c r="A1653" s="3">
        <v>27500</v>
      </c>
      <c r="D1653" s="6">
        <v>90</v>
      </c>
      <c r="E1653" s="6"/>
      <c r="F1653" s="6">
        <f t="shared" si="431"/>
        <v>150</v>
      </c>
      <c r="G1653" s="7">
        <v>8</v>
      </c>
      <c r="H1653" s="79" cm="1">
        <f t="array" ref="H1653">INDEX(Archetypes!$F$8:$F$16,$G1653)</f>
        <v>285.8</v>
      </c>
      <c r="I1653" s="7">
        <f t="shared" si="432"/>
        <v>1</v>
      </c>
      <c r="J1653" s="27" cm="1">
        <f t="array" ref="J1653">INDEX(Archetypes!$G$8:$H$16,$G1653,($H$2+1))+$N$2</f>
        <v>26124</v>
      </c>
      <c r="K1653" s="41" cm="1">
        <f t="array" ref="K1653">INDEX(Archetypes!$J$8:$J$16,$G1653)</f>
        <v>3.2210000000000001</v>
      </c>
      <c r="L1653" s="24" cm="1">
        <f t="array" ref="L1653">INDEX(Archetypes!$I$8:$I$16,$G1653)</f>
        <v>90.076000000000008</v>
      </c>
      <c r="M1653" s="41">
        <f t="shared" si="459"/>
        <v>27.942</v>
      </c>
      <c r="N1653" s="84">
        <f t="shared" si="433"/>
        <v>0.31020471601758515</v>
      </c>
      <c r="O1653" s="41">
        <f t="shared" si="434"/>
        <v>27.942</v>
      </c>
      <c r="P1653" s="64">
        <f t="shared" si="472"/>
        <v>3.9917142857142855</v>
      </c>
      <c r="Q1653" s="80">
        <f t="shared" si="460"/>
        <v>3.9917142857142855</v>
      </c>
      <c r="R1653" s="80">
        <f t="shared" si="461"/>
        <v>0</v>
      </c>
      <c r="S1653" s="64">
        <f t="shared" si="462"/>
        <v>27.942</v>
      </c>
      <c r="T1653" s="64">
        <f t="shared" si="435"/>
        <v>0</v>
      </c>
      <c r="U1653" s="64">
        <f t="shared" si="463"/>
        <v>0</v>
      </c>
      <c r="V1653" s="80">
        <f t="shared" si="464"/>
        <v>1</v>
      </c>
      <c r="W1653" s="80">
        <f t="shared" si="465"/>
        <v>0</v>
      </c>
      <c r="X1653" s="80">
        <f t="shared" si="466"/>
        <v>0</v>
      </c>
      <c r="Y1653" s="4">
        <f t="shared" si="436"/>
        <v>13.01</v>
      </c>
      <c r="Z1653" s="4">
        <f t="shared" si="437"/>
        <v>4.0391182862465067</v>
      </c>
      <c r="AA1653" s="64">
        <f t="shared" si="467"/>
        <v>8537.7209999999995</v>
      </c>
      <c r="AB1653" s="81">
        <f t="shared" si="468"/>
        <v>1110.7575021</v>
      </c>
      <c r="AC1653">
        <f t="shared" si="469"/>
        <v>1.0000000239636369</v>
      </c>
      <c r="AD1653" s="49">
        <f t="shared" si="438"/>
        <v>4443.0300084</v>
      </c>
      <c r="AE1653" s="3">
        <f t="shared" si="439"/>
        <v>110000</v>
      </c>
      <c r="AF1653" s="3">
        <f t="shared" si="440"/>
        <v>100000</v>
      </c>
      <c r="AG1653" s="2">
        <f t="shared" si="441"/>
        <v>1</v>
      </c>
      <c r="AH1653" s="49">
        <f t="shared" si="442"/>
        <v>25124</v>
      </c>
      <c r="AI1653" s="49">
        <f t="shared" si="443"/>
        <v>9955.9507341048902</v>
      </c>
      <c r="AJ1653" s="27" cm="1">
        <f t="array" ref="AJ1653">INDEX(Archetypes!Q$8:Q$16,$G1653)</f>
        <v>1022</v>
      </c>
      <c r="AK1653" s="27" cm="1">
        <f t="array" ref="AK1653">INDEX(Archetypes!R$8:R$16,$G1653)</f>
        <v>1039</v>
      </c>
      <c r="AL1653" s="27" cm="1">
        <f t="array" ref="AL1653">INDEX(Archetypes!S$8:S$16,$G1653)</f>
        <v>1139</v>
      </c>
      <c r="AM1653" s="5">
        <f t="shared" si="470"/>
        <v>1039</v>
      </c>
      <c r="AN1653" s="5">
        <f t="shared" si="444"/>
        <v>4156</v>
      </c>
      <c r="AO1653" s="49">
        <f t="shared" si="445"/>
        <v>69802.980742504893</v>
      </c>
      <c r="AP1653" s="61" cm="1">
        <f t="array" ref="AP1653">INDEX(Archetypes!$K$8:$N$16,$G1653,$I$2+1+2*$H$2)</f>
        <v>20099</v>
      </c>
      <c r="AQ1653" s="41" cm="1">
        <f t="array" ref="AQ1653">INDEX(Archetypes!$O$8:$P$16,$G1653,$AB$2)</f>
        <v>50</v>
      </c>
      <c r="AR1653" s="4">
        <f t="shared" si="446"/>
        <v>12.348800000000001</v>
      </c>
      <c r="AS1653" s="5">
        <f t="shared" si="447"/>
        <v>3395.92</v>
      </c>
      <c r="AT1653" s="8">
        <f t="shared" si="448"/>
        <v>2497</v>
      </c>
      <c r="AU1653">
        <f t="shared" si="449"/>
        <v>1</v>
      </c>
      <c r="AV1653" s="49">
        <f t="shared" si="450"/>
        <v>13583.68</v>
      </c>
      <c r="AW1653" s="49">
        <f t="shared" si="451"/>
        <v>20099</v>
      </c>
      <c r="AX1653" s="61">
        <f t="shared" si="452"/>
        <v>7809.2668515756386</v>
      </c>
      <c r="AY1653" s="27" cm="1">
        <f t="array" ref="AY1653">INDEX(Archetypes!T$8:T$16,$G1653)</f>
        <v>1012</v>
      </c>
      <c r="AZ1653" s="27" cm="1">
        <f t="array" ref="AZ1653">INDEX(Archetypes!U$8:U$16,$G1653)</f>
        <v>1497</v>
      </c>
      <c r="BA1653" s="27" cm="1">
        <f t="array" ref="BA1653">INDEX(Archetypes!V$8:V$16,$G1653)</f>
        <v>1668</v>
      </c>
      <c r="BB1653" s="5">
        <f t="shared" si="471"/>
        <v>1497</v>
      </c>
      <c r="BC1653" s="5">
        <f t="shared" si="453"/>
        <v>5988</v>
      </c>
      <c r="BD1653" s="60">
        <f t="shared" si="454"/>
        <v>67578.946851575631</v>
      </c>
      <c r="BE1653" s="28">
        <f t="shared" si="455"/>
        <v>-2224.0338909292623</v>
      </c>
      <c r="BF1653" s="75">
        <f t="shared" si="456"/>
        <v>6.9985406581199996</v>
      </c>
      <c r="BG1653" s="75">
        <f t="shared" si="457"/>
        <v>23.371919999999999</v>
      </c>
      <c r="BH1653" s="11">
        <f t="shared" si="473"/>
        <v>33736.60838107983</v>
      </c>
      <c r="BI1653" s="95">
        <f t="shared" si="474"/>
        <v>3</v>
      </c>
      <c r="BJ1653" t="b">
        <f t="shared" si="475"/>
        <v>0</v>
      </c>
      <c r="BK1653" s="43">
        <v>-23063.806602369499</v>
      </c>
      <c r="BL1653" s="37">
        <f t="shared" si="458"/>
        <v>20839.772711440237</v>
      </c>
    </row>
    <row r="1654" spans="1:64" x14ac:dyDescent="0.35">
      <c r="A1654" s="3">
        <v>27500</v>
      </c>
      <c r="D1654" s="6">
        <v>90</v>
      </c>
      <c r="E1654" s="6"/>
      <c r="F1654" s="6">
        <f t="shared" si="431"/>
        <v>150</v>
      </c>
      <c r="G1654" s="7">
        <v>9</v>
      </c>
      <c r="H1654" s="79" cm="1">
        <f t="array" ref="H1654">INDEX(Archetypes!$F$8:$F$16,$G1654)</f>
        <v>312.60000000000002</v>
      </c>
      <c r="I1654" s="7">
        <f t="shared" si="432"/>
        <v>1</v>
      </c>
      <c r="J1654" s="27" cm="1">
        <f t="array" ref="J1654">INDEX(Archetypes!$G$8:$H$16,$G1654,($H$2+1))+$N$2</f>
        <v>27151</v>
      </c>
      <c r="K1654" s="41" cm="1">
        <f t="array" ref="K1654">INDEX(Archetypes!$J$8:$J$16,$G1654)</f>
        <v>3.1960000000000002</v>
      </c>
      <c r="L1654" s="24" cm="1">
        <f t="array" ref="L1654">INDEX(Archetypes!$I$8:$I$16,$G1654)</f>
        <v>98.868750000000006</v>
      </c>
      <c r="M1654" s="41">
        <f t="shared" si="459"/>
        <v>28.16</v>
      </c>
      <c r="N1654" s="84">
        <f t="shared" si="433"/>
        <v>0.28482204943422468</v>
      </c>
      <c r="O1654" s="41">
        <f t="shared" si="434"/>
        <v>28.16</v>
      </c>
      <c r="P1654" s="64">
        <f t="shared" si="472"/>
        <v>4.0228571428571431</v>
      </c>
      <c r="Q1654" s="80">
        <f t="shared" si="460"/>
        <v>4.0228571428571431</v>
      </c>
      <c r="R1654" s="80">
        <f t="shared" si="461"/>
        <v>0</v>
      </c>
      <c r="S1654" s="64">
        <f t="shared" si="462"/>
        <v>28.160000000000004</v>
      </c>
      <c r="T1654" s="64">
        <f t="shared" si="435"/>
        <v>0</v>
      </c>
      <c r="U1654" s="64">
        <f t="shared" si="463"/>
        <v>-3.5527136788005009E-15</v>
      </c>
      <c r="V1654" s="80">
        <f t="shared" si="464"/>
        <v>1.0000000000000002</v>
      </c>
      <c r="W1654" s="80">
        <f t="shared" si="465"/>
        <v>0</v>
      </c>
      <c r="X1654" s="80">
        <f t="shared" si="466"/>
        <v>-1.261617073437678E-16</v>
      </c>
      <c r="Y1654" s="4">
        <f t="shared" si="436"/>
        <v>13.009999999999996</v>
      </c>
      <c r="Z1654" s="4">
        <f t="shared" si="437"/>
        <v>4.0707133917396732</v>
      </c>
      <c r="AA1654" s="64">
        <f t="shared" si="467"/>
        <v>8604.5059999999994</v>
      </c>
      <c r="AB1654" s="81">
        <f t="shared" si="468"/>
        <v>1119.4462305999996</v>
      </c>
      <c r="AC1654">
        <f t="shared" si="469"/>
        <v>0.99999995723636548</v>
      </c>
      <c r="AD1654" s="49">
        <f t="shared" si="438"/>
        <v>4477.7849223999983</v>
      </c>
      <c r="AE1654" s="3">
        <f t="shared" si="439"/>
        <v>110000</v>
      </c>
      <c r="AF1654" s="3">
        <f t="shared" si="440"/>
        <v>100000</v>
      </c>
      <c r="AG1654" s="2">
        <f t="shared" si="441"/>
        <v>1</v>
      </c>
      <c r="AH1654" s="49">
        <f t="shared" si="442"/>
        <v>26151</v>
      </c>
      <c r="AI1654" s="49">
        <f t="shared" si="443"/>
        <v>10354.981385210327</v>
      </c>
      <c r="AJ1654" s="27" cm="1">
        <f t="array" ref="AJ1654">INDEX(Archetypes!Q$8:Q$16,$G1654)</f>
        <v>1022</v>
      </c>
      <c r="AK1654" s="27" cm="1">
        <f t="array" ref="AK1654">INDEX(Archetypes!R$8:R$16,$G1654)</f>
        <v>1039</v>
      </c>
      <c r="AL1654" s="27" cm="1">
        <f t="array" ref="AL1654">INDEX(Archetypes!S$8:S$16,$G1654)</f>
        <v>1139</v>
      </c>
      <c r="AM1654" s="5">
        <f t="shared" si="470"/>
        <v>1039</v>
      </c>
      <c r="AN1654" s="5">
        <f t="shared" si="444"/>
        <v>4156</v>
      </c>
      <c r="AO1654" s="49">
        <f t="shared" si="445"/>
        <v>72290.76630761032</v>
      </c>
      <c r="AP1654" s="61" cm="1">
        <f t="array" ref="AP1654">INDEX(Archetypes!$K$8:$N$16,$G1654,$I$2+1+2*$H$2)</f>
        <v>20920</v>
      </c>
      <c r="AQ1654" s="41" cm="1">
        <f t="array" ref="AQ1654">INDEX(Archetypes!$O$8:$P$16,$G1654,$AB$2)</f>
        <v>50</v>
      </c>
      <c r="AR1654" s="4">
        <f t="shared" si="446"/>
        <v>12.348800000000001</v>
      </c>
      <c r="AS1654" s="5">
        <f t="shared" si="447"/>
        <v>3395.92</v>
      </c>
      <c r="AT1654" s="8">
        <f t="shared" si="448"/>
        <v>2497</v>
      </c>
      <c r="AU1654">
        <f t="shared" si="449"/>
        <v>1</v>
      </c>
      <c r="AV1654" s="49">
        <f t="shared" si="450"/>
        <v>13583.68</v>
      </c>
      <c r="AW1654" s="49">
        <f t="shared" si="451"/>
        <v>20920</v>
      </c>
      <c r="AX1654" s="61">
        <f t="shared" si="452"/>
        <v>8128.2582484184468</v>
      </c>
      <c r="AY1654" s="27" cm="1">
        <f t="array" ref="AY1654">INDEX(Archetypes!T$8:T$16,$G1654)</f>
        <v>1012</v>
      </c>
      <c r="AZ1654" s="27" cm="1">
        <f t="array" ref="AZ1654">INDEX(Archetypes!U$8:U$16,$G1654)</f>
        <v>1497</v>
      </c>
      <c r="BA1654" s="27" cm="1">
        <f t="array" ref="BA1654">INDEX(Archetypes!V$8:V$16,$G1654)</f>
        <v>1668</v>
      </c>
      <c r="BB1654" s="5">
        <f t="shared" si="471"/>
        <v>1497</v>
      </c>
      <c r="BC1654" s="5">
        <f t="shared" si="453"/>
        <v>5988</v>
      </c>
      <c r="BD1654" s="60">
        <f t="shared" si="454"/>
        <v>69539.938248418446</v>
      </c>
      <c r="BE1654" s="28">
        <f t="shared" si="455"/>
        <v>-2750.8280591918738</v>
      </c>
      <c r="BF1654" s="75">
        <f t="shared" si="456"/>
        <v>7.053285658320001</v>
      </c>
      <c r="BG1654" s="75">
        <f t="shared" si="457"/>
        <v>23.371919999999999</v>
      </c>
      <c r="BH1654" s="11">
        <f t="shared" si="473"/>
        <v>33736.60838107983</v>
      </c>
      <c r="BI1654" s="95">
        <f t="shared" si="474"/>
        <v>3</v>
      </c>
      <c r="BJ1654" t="b">
        <f t="shared" si="475"/>
        <v>0</v>
      </c>
      <c r="BK1654" s="43">
        <v>-24917.0723689734</v>
      </c>
      <c r="BL1654" s="37">
        <f t="shared" si="458"/>
        <v>22166.244309781527</v>
      </c>
    </row>
    <row r="1655" spans="1:64" x14ac:dyDescent="0.35">
      <c r="A1655" s="3">
        <v>27500</v>
      </c>
      <c r="D1655" s="6">
        <v>105</v>
      </c>
      <c r="E1655" s="6"/>
      <c r="F1655" s="6">
        <f t="shared" si="431"/>
        <v>175</v>
      </c>
      <c r="G1655" s="7">
        <v>4</v>
      </c>
      <c r="H1655" s="79" cm="1">
        <f t="array" ref="H1655">INDEX(Archetypes!$F$8:$F$16,$G1655)</f>
        <v>188.9</v>
      </c>
      <c r="I1655" s="7">
        <f t="shared" si="432"/>
        <v>1</v>
      </c>
      <c r="J1655" s="27" cm="1">
        <f t="array" ref="J1655">INDEX(Archetypes!$G$8:$H$16,$G1655,($H$2+1))+$N$2</f>
        <v>14619</v>
      </c>
      <c r="K1655" s="41" cm="1">
        <f t="array" ref="K1655">INDEX(Archetypes!$J$8:$J$16,$G1655)</f>
        <v>3.3879999999999999</v>
      </c>
      <c r="L1655" s="24" cm="1">
        <f t="array" ref="L1655">INDEX(Archetypes!$I$8:$I$16,$G1655)</f>
        <v>57.854166666666664</v>
      </c>
      <c r="M1655" s="41">
        <f t="shared" si="459"/>
        <v>30.992000000000001</v>
      </c>
      <c r="N1655" s="84">
        <f t="shared" si="433"/>
        <v>0.5356917536910335</v>
      </c>
      <c r="O1655" s="41">
        <f t="shared" si="434"/>
        <v>30.992000000000001</v>
      </c>
      <c r="P1655" s="64">
        <f t="shared" si="472"/>
        <v>4.4274285714285719</v>
      </c>
      <c r="Q1655" s="80">
        <f t="shared" si="460"/>
        <v>4.4274285714285719</v>
      </c>
      <c r="R1655" s="80">
        <f t="shared" si="461"/>
        <v>0</v>
      </c>
      <c r="S1655" s="64">
        <f t="shared" si="462"/>
        <v>30.992000000000004</v>
      </c>
      <c r="T1655" s="64">
        <f t="shared" si="435"/>
        <v>0</v>
      </c>
      <c r="U1655" s="64">
        <f t="shared" si="463"/>
        <v>-3.5527136788005009E-15</v>
      </c>
      <c r="V1655" s="80">
        <f t="shared" si="464"/>
        <v>1.0000000000000002</v>
      </c>
      <c r="W1655" s="80">
        <f t="shared" si="465"/>
        <v>0</v>
      </c>
      <c r="X1655" s="80">
        <f t="shared" si="466"/>
        <v>-1.1463324983223094E-16</v>
      </c>
      <c r="Y1655" s="4">
        <f t="shared" si="436"/>
        <v>13.009999999999998</v>
      </c>
      <c r="Z1655" s="4">
        <f t="shared" si="437"/>
        <v>3.8400236127508851</v>
      </c>
      <c r="AA1655" s="64">
        <f t="shared" si="467"/>
        <v>8116.8829999999998</v>
      </c>
      <c r="AB1655" s="81">
        <f t="shared" si="468"/>
        <v>1056.0064782999998</v>
      </c>
      <c r="AC1655">
        <f t="shared" si="469"/>
        <v>1.0000000144000003</v>
      </c>
      <c r="AD1655" s="49">
        <f t="shared" si="438"/>
        <v>4224.0259131999992</v>
      </c>
      <c r="AE1655" s="3">
        <f t="shared" si="439"/>
        <v>110000</v>
      </c>
      <c r="AF1655" s="3">
        <f t="shared" si="440"/>
        <v>100000</v>
      </c>
      <c r="AG1655" s="2">
        <f t="shared" si="441"/>
        <v>1</v>
      </c>
      <c r="AH1655" s="49">
        <f t="shared" si="442"/>
        <v>13619</v>
      </c>
      <c r="AI1655" s="49">
        <f t="shared" si="443"/>
        <v>5485.7972375439795</v>
      </c>
      <c r="AJ1655" s="27" cm="1">
        <f t="array" ref="AJ1655">INDEX(Archetypes!Q$8:Q$16,$G1655)</f>
        <v>1022</v>
      </c>
      <c r="AK1655" s="27" cm="1">
        <f t="array" ref="AK1655">INDEX(Archetypes!R$8:R$16,$G1655)</f>
        <v>1039</v>
      </c>
      <c r="AL1655" s="27" cm="1">
        <f t="array" ref="AL1655">INDEX(Archetypes!S$8:S$16,$G1655)</f>
        <v>1139</v>
      </c>
      <c r="AM1655" s="5">
        <f t="shared" si="470"/>
        <v>1039</v>
      </c>
      <c r="AN1655" s="5">
        <f t="shared" si="444"/>
        <v>4156</v>
      </c>
      <c r="AO1655" s="49">
        <f t="shared" si="445"/>
        <v>42103.823150743978</v>
      </c>
      <c r="AP1655" s="61" cm="1">
        <f t="array" ref="AP1655">INDEX(Archetypes!$K$8:$N$16,$G1655,$I$2+1+2*$H$2)</f>
        <v>10895</v>
      </c>
      <c r="AQ1655" s="41" cm="1">
        <f t="array" ref="AQ1655">INDEX(Archetypes!$O$8:$P$16,$G1655,$AB$2)</f>
        <v>50</v>
      </c>
      <c r="AR1655" s="4">
        <f t="shared" si="446"/>
        <v>12.348800000000001</v>
      </c>
      <c r="AS1655" s="5">
        <f t="shared" si="447"/>
        <v>3395.92</v>
      </c>
      <c r="AT1655" s="8">
        <f t="shared" si="448"/>
        <v>2497</v>
      </c>
      <c r="AU1655">
        <f t="shared" si="449"/>
        <v>1</v>
      </c>
      <c r="AV1655" s="49">
        <f t="shared" si="450"/>
        <v>13583.68</v>
      </c>
      <c r="AW1655" s="49">
        <f t="shared" si="451"/>
        <v>10895</v>
      </c>
      <c r="AX1655" s="61">
        <f t="shared" si="452"/>
        <v>4233.1440543269109</v>
      </c>
      <c r="AY1655" s="27" cm="1">
        <f t="array" ref="AY1655">INDEX(Archetypes!T$8:T$16,$G1655)</f>
        <v>1012</v>
      </c>
      <c r="AZ1655" s="27" cm="1">
        <f t="array" ref="AZ1655">INDEX(Archetypes!U$8:U$16,$G1655)</f>
        <v>1497</v>
      </c>
      <c r="BA1655" s="27" cm="1">
        <f t="array" ref="BA1655">INDEX(Archetypes!V$8:V$16,$G1655)</f>
        <v>1668</v>
      </c>
      <c r="BB1655" s="5">
        <f t="shared" si="471"/>
        <v>1497</v>
      </c>
      <c r="BC1655" s="5">
        <f t="shared" si="453"/>
        <v>5988</v>
      </c>
      <c r="BD1655" s="60">
        <f t="shared" si="454"/>
        <v>45594.824054326913</v>
      </c>
      <c r="BE1655" s="28">
        <f t="shared" si="455"/>
        <v>3491.0009035829353</v>
      </c>
      <c r="BF1655" s="75">
        <f t="shared" si="456"/>
        <v>6.6535713327600003</v>
      </c>
      <c r="BG1655" s="75">
        <f t="shared" si="457"/>
        <v>23.371919999999999</v>
      </c>
      <c r="BH1655" s="11">
        <f t="shared" si="473"/>
        <v>42103.823150743978</v>
      </c>
      <c r="BI1655" s="95">
        <f t="shared" si="474"/>
        <v>4</v>
      </c>
      <c r="BJ1655" t="b">
        <f t="shared" si="475"/>
        <v>1</v>
      </c>
      <c r="BK1655" s="43">
        <v>-2641.1759819138679</v>
      </c>
      <c r="BL1655" s="37">
        <f t="shared" si="458"/>
        <v>6132.1768854968032</v>
      </c>
    </row>
    <row r="1656" spans="1:64" x14ac:dyDescent="0.35">
      <c r="A1656" s="3">
        <v>27500</v>
      </c>
      <c r="D1656" s="6">
        <v>105</v>
      </c>
      <c r="E1656" s="6"/>
      <c r="F1656" s="6">
        <f t="shared" si="431"/>
        <v>175</v>
      </c>
      <c r="G1656" s="7">
        <v>5</v>
      </c>
      <c r="H1656" s="79" cm="1">
        <f t="array" ref="H1656">INDEX(Archetypes!$F$8:$F$16,$G1656)</f>
        <v>213.7</v>
      </c>
      <c r="I1656" s="7">
        <f t="shared" si="432"/>
        <v>1</v>
      </c>
      <c r="J1656" s="27" cm="1">
        <f t="array" ref="J1656">INDEX(Archetypes!$G$8:$H$16,$G1656,($H$2+1))+$N$2</f>
        <v>16092</v>
      </c>
      <c r="K1656" s="41" cm="1">
        <f t="array" ref="K1656">INDEX(Archetypes!$J$8:$J$16,$G1656)</f>
        <v>3.3130000000000002</v>
      </c>
      <c r="L1656" s="24" cm="1">
        <f t="array" ref="L1656">INDEX(Archetypes!$I$8:$I$16,$G1656)</f>
        <v>65.243478260869566</v>
      </c>
      <c r="M1656" s="41">
        <f t="shared" si="459"/>
        <v>31.693000000000001</v>
      </c>
      <c r="N1656" s="84">
        <f t="shared" si="433"/>
        <v>0.4857650273224044</v>
      </c>
      <c r="O1656" s="41">
        <f t="shared" si="434"/>
        <v>31.693000000000001</v>
      </c>
      <c r="P1656" s="64">
        <f t="shared" si="472"/>
        <v>4.527571428571429</v>
      </c>
      <c r="Q1656" s="80">
        <f t="shared" si="460"/>
        <v>4.527571428571429</v>
      </c>
      <c r="R1656" s="80">
        <f t="shared" si="461"/>
        <v>0</v>
      </c>
      <c r="S1656" s="64">
        <f t="shared" si="462"/>
        <v>31.693000000000005</v>
      </c>
      <c r="T1656" s="64">
        <f t="shared" si="435"/>
        <v>0</v>
      </c>
      <c r="U1656" s="64">
        <f t="shared" si="463"/>
        <v>-3.5527136788005009E-15</v>
      </c>
      <c r="V1656" s="80">
        <f t="shared" si="464"/>
        <v>1.0000000000000002</v>
      </c>
      <c r="W1656" s="80">
        <f t="shared" si="465"/>
        <v>0</v>
      </c>
      <c r="X1656" s="80">
        <f t="shared" si="466"/>
        <v>-1.1209774015714829E-16</v>
      </c>
      <c r="Y1656" s="4">
        <f t="shared" si="436"/>
        <v>13.009999999999998</v>
      </c>
      <c r="Z1656" s="4">
        <f t="shared" si="437"/>
        <v>3.9269544219740409</v>
      </c>
      <c r="AA1656" s="64">
        <f t="shared" si="467"/>
        <v>8300.634</v>
      </c>
      <c r="AB1656" s="81">
        <f t="shared" si="468"/>
        <v>1079.9124833999997</v>
      </c>
      <c r="AC1656">
        <f t="shared" si="469"/>
        <v>0.99999998392727307</v>
      </c>
      <c r="AD1656" s="49">
        <f t="shared" si="438"/>
        <v>4319.6499335999988</v>
      </c>
      <c r="AE1656" s="3">
        <f t="shared" si="439"/>
        <v>110000</v>
      </c>
      <c r="AF1656" s="3">
        <f t="shared" si="440"/>
        <v>100000</v>
      </c>
      <c r="AG1656" s="2">
        <f t="shared" si="441"/>
        <v>1</v>
      </c>
      <c r="AH1656" s="49">
        <f t="shared" si="442"/>
        <v>15092</v>
      </c>
      <c r="AI1656" s="49">
        <f t="shared" si="443"/>
        <v>6058.1167595287006</v>
      </c>
      <c r="AJ1656" s="27" cm="1">
        <f t="array" ref="AJ1656">INDEX(Archetypes!Q$8:Q$16,$G1656)</f>
        <v>1022</v>
      </c>
      <c r="AK1656" s="27" cm="1">
        <f t="array" ref="AK1656">INDEX(Archetypes!R$8:R$16,$G1656)</f>
        <v>1039</v>
      </c>
      <c r="AL1656" s="27" cm="1">
        <f t="array" ref="AL1656">INDEX(Archetypes!S$8:S$16,$G1656)</f>
        <v>1139</v>
      </c>
      <c r="AM1656" s="5">
        <f t="shared" si="470"/>
        <v>1039</v>
      </c>
      <c r="AN1656" s="5">
        <f t="shared" si="444"/>
        <v>4156</v>
      </c>
      <c r="AO1656" s="49">
        <f t="shared" si="445"/>
        <v>45717.766693128695</v>
      </c>
      <c r="AP1656" s="61" cm="1">
        <f t="array" ref="AP1656">INDEX(Archetypes!$K$8:$N$16,$G1656,$I$2+1+2*$H$2)</f>
        <v>12073</v>
      </c>
      <c r="AQ1656" s="41" cm="1">
        <f t="array" ref="AQ1656">INDEX(Archetypes!$O$8:$P$16,$G1656,$AB$2)</f>
        <v>50</v>
      </c>
      <c r="AR1656" s="4">
        <f t="shared" si="446"/>
        <v>12.348800000000001</v>
      </c>
      <c r="AS1656" s="5">
        <f t="shared" si="447"/>
        <v>3395.92</v>
      </c>
      <c r="AT1656" s="8">
        <f t="shared" si="448"/>
        <v>2497</v>
      </c>
      <c r="AU1656">
        <f t="shared" si="449"/>
        <v>1</v>
      </c>
      <c r="AV1656" s="49">
        <f t="shared" si="450"/>
        <v>13583.68</v>
      </c>
      <c r="AW1656" s="49">
        <f t="shared" si="451"/>
        <v>12073</v>
      </c>
      <c r="AX1656" s="61">
        <f t="shared" si="452"/>
        <v>4690.8442558869938</v>
      </c>
      <c r="AY1656" s="27" cm="1">
        <f t="array" ref="AY1656">INDEX(Archetypes!T$8:T$16,$G1656)</f>
        <v>1012</v>
      </c>
      <c r="AZ1656" s="27" cm="1">
        <f t="array" ref="AZ1656">INDEX(Archetypes!U$8:U$16,$G1656)</f>
        <v>1497</v>
      </c>
      <c r="BA1656" s="27" cm="1">
        <f t="array" ref="BA1656">INDEX(Archetypes!V$8:V$16,$G1656)</f>
        <v>1668</v>
      </c>
      <c r="BB1656" s="5">
        <f t="shared" si="471"/>
        <v>1497</v>
      </c>
      <c r="BC1656" s="5">
        <f t="shared" si="453"/>
        <v>5988</v>
      </c>
      <c r="BD1656" s="60">
        <f t="shared" si="454"/>
        <v>48408.524255886994</v>
      </c>
      <c r="BE1656" s="28">
        <f t="shared" si="455"/>
        <v>2690.7575627582992</v>
      </c>
      <c r="BF1656" s="75">
        <f t="shared" si="456"/>
        <v>6.8041957024800013</v>
      </c>
      <c r="BG1656" s="75">
        <f t="shared" si="457"/>
        <v>23.371919999999999</v>
      </c>
      <c r="BH1656" s="11">
        <f t="shared" si="473"/>
        <v>42103.823150743978</v>
      </c>
      <c r="BI1656" s="95">
        <f t="shared" si="474"/>
        <v>4</v>
      </c>
      <c r="BJ1656" t="b">
        <f t="shared" si="475"/>
        <v>0</v>
      </c>
      <c r="BK1656" s="43">
        <v>-5389.2319224585663</v>
      </c>
      <c r="BL1656" s="37">
        <f t="shared" si="458"/>
        <v>8079.9894852168654</v>
      </c>
    </row>
    <row r="1657" spans="1:64" x14ac:dyDescent="0.35">
      <c r="A1657" s="3">
        <v>27500</v>
      </c>
      <c r="D1657" s="6">
        <v>105</v>
      </c>
      <c r="E1657" s="6"/>
      <c r="F1657" s="6">
        <f t="shared" si="431"/>
        <v>175</v>
      </c>
      <c r="G1657" s="7">
        <v>6</v>
      </c>
      <c r="H1657" s="79" cm="1">
        <f t="array" ref="H1657">INDEX(Archetypes!$F$8:$F$16,$G1657)</f>
        <v>239.1</v>
      </c>
      <c r="I1657" s="7">
        <f t="shared" si="432"/>
        <v>1</v>
      </c>
      <c r="J1657" s="27" cm="1">
        <f t="array" ref="J1657">INDEX(Archetypes!$G$8:$H$16,$G1657,($H$2+1))+$N$2</f>
        <v>18581</v>
      </c>
      <c r="K1657" s="41" cm="1">
        <f t="array" ref="K1657">INDEX(Archetypes!$J$8:$J$16,$G1657)</f>
        <v>3.327</v>
      </c>
      <c r="L1657" s="24" cm="1">
        <f t="array" ref="L1657">INDEX(Archetypes!$I$8:$I$16,$G1657)</f>
        <v>72.380645161290317</v>
      </c>
      <c r="M1657" s="41">
        <f t="shared" si="459"/>
        <v>31.56</v>
      </c>
      <c r="N1657" s="84">
        <f t="shared" si="433"/>
        <v>0.43602816650325343</v>
      </c>
      <c r="O1657" s="41">
        <f t="shared" si="434"/>
        <v>31.56</v>
      </c>
      <c r="P1657" s="64">
        <f t="shared" si="472"/>
        <v>4.508571428571428</v>
      </c>
      <c r="Q1657" s="80">
        <f t="shared" si="460"/>
        <v>4.508571428571428</v>
      </c>
      <c r="R1657" s="80">
        <f t="shared" si="461"/>
        <v>0</v>
      </c>
      <c r="S1657" s="64">
        <f t="shared" si="462"/>
        <v>31.559999999999995</v>
      </c>
      <c r="T1657" s="64">
        <f t="shared" si="435"/>
        <v>0</v>
      </c>
      <c r="U1657" s="64">
        <f t="shared" si="463"/>
        <v>3.5527136788005009E-15</v>
      </c>
      <c r="V1657" s="80">
        <f t="shared" si="464"/>
        <v>0.99999999999999989</v>
      </c>
      <c r="W1657" s="80">
        <f t="shared" si="465"/>
        <v>0</v>
      </c>
      <c r="X1657" s="80">
        <f t="shared" si="466"/>
        <v>1.1257014191383084E-16</v>
      </c>
      <c r="Y1657" s="4">
        <f t="shared" si="436"/>
        <v>13.010000000000003</v>
      </c>
      <c r="Z1657" s="4">
        <f t="shared" si="437"/>
        <v>3.9104298166516394</v>
      </c>
      <c r="AA1657" s="64">
        <f t="shared" si="467"/>
        <v>8265.7049999999999</v>
      </c>
      <c r="AB1657" s="81">
        <f t="shared" si="468"/>
        <v>1075.3682205000002</v>
      </c>
      <c r="AC1657">
        <f t="shared" si="469"/>
        <v>0.99999998054545503</v>
      </c>
      <c r="AD1657" s="49">
        <f t="shared" si="438"/>
        <v>4301.4728820000009</v>
      </c>
      <c r="AE1657" s="3">
        <f t="shared" si="439"/>
        <v>110000</v>
      </c>
      <c r="AF1657" s="3">
        <f t="shared" si="440"/>
        <v>100000</v>
      </c>
      <c r="AG1657" s="2">
        <f t="shared" si="441"/>
        <v>1</v>
      </c>
      <c r="AH1657" s="49">
        <f t="shared" si="442"/>
        <v>17581</v>
      </c>
      <c r="AI1657" s="49">
        <f t="shared" si="443"/>
        <v>7025.1929918572632</v>
      </c>
      <c r="AJ1657" s="27" cm="1">
        <f t="array" ref="AJ1657">INDEX(Archetypes!Q$8:Q$16,$G1657)</f>
        <v>1022</v>
      </c>
      <c r="AK1657" s="27" cm="1">
        <f t="array" ref="AK1657">INDEX(Archetypes!R$8:R$16,$G1657)</f>
        <v>1039</v>
      </c>
      <c r="AL1657" s="27" cm="1">
        <f t="array" ref="AL1657">INDEX(Archetypes!S$8:S$16,$G1657)</f>
        <v>1139</v>
      </c>
      <c r="AM1657" s="5">
        <f t="shared" si="470"/>
        <v>1039</v>
      </c>
      <c r="AN1657" s="5">
        <f t="shared" si="444"/>
        <v>4156</v>
      </c>
      <c r="AO1657" s="49">
        <f t="shared" si="445"/>
        <v>51644.665873857266</v>
      </c>
      <c r="AP1657" s="61" cm="1">
        <f t="array" ref="AP1657">INDEX(Archetypes!$K$8:$N$16,$G1657,$I$2+1+2*$H$2)</f>
        <v>14065</v>
      </c>
      <c r="AQ1657" s="41" cm="1">
        <f t="array" ref="AQ1657">INDEX(Archetypes!$O$8:$P$16,$G1657,$AB$2)</f>
        <v>50</v>
      </c>
      <c r="AR1657" s="4">
        <f t="shared" si="446"/>
        <v>12.348800000000001</v>
      </c>
      <c r="AS1657" s="5">
        <f t="shared" si="447"/>
        <v>3395.92</v>
      </c>
      <c r="AT1657" s="8">
        <f t="shared" si="448"/>
        <v>2497</v>
      </c>
      <c r="AU1657">
        <f t="shared" si="449"/>
        <v>1</v>
      </c>
      <c r="AV1657" s="49">
        <f t="shared" si="450"/>
        <v>13583.68</v>
      </c>
      <c r="AW1657" s="49">
        <f t="shared" si="451"/>
        <v>14065</v>
      </c>
      <c r="AX1657" s="61">
        <f t="shared" si="452"/>
        <v>5464.816073805232</v>
      </c>
      <c r="AY1657" s="27" cm="1">
        <f t="array" ref="AY1657">INDEX(Archetypes!T$8:T$16,$G1657)</f>
        <v>1012</v>
      </c>
      <c r="AZ1657" s="27" cm="1">
        <f t="array" ref="AZ1657">INDEX(Archetypes!U$8:U$16,$G1657)</f>
        <v>1497</v>
      </c>
      <c r="BA1657" s="27" cm="1">
        <f t="array" ref="BA1657">INDEX(Archetypes!V$8:V$16,$G1657)</f>
        <v>1668</v>
      </c>
      <c r="BB1657" s="5">
        <f t="shared" si="471"/>
        <v>1497</v>
      </c>
      <c r="BC1657" s="5">
        <f t="shared" si="453"/>
        <v>5988</v>
      </c>
      <c r="BD1657" s="60">
        <f t="shared" si="454"/>
        <v>53166.496073805232</v>
      </c>
      <c r="BE1657" s="28">
        <f t="shared" si="455"/>
        <v>1521.8301999479663</v>
      </c>
      <c r="BF1657" s="75">
        <f t="shared" si="456"/>
        <v>6.7755637026000004</v>
      </c>
      <c r="BG1657" s="75">
        <f t="shared" si="457"/>
        <v>23.371919999999999</v>
      </c>
      <c r="BH1657" s="11">
        <f t="shared" si="473"/>
        <v>42103.823150743978</v>
      </c>
      <c r="BI1657" s="95">
        <f t="shared" si="474"/>
        <v>4</v>
      </c>
      <c r="BJ1657" t="b">
        <f t="shared" si="475"/>
        <v>0</v>
      </c>
      <c r="BK1657" s="43">
        <v>-9677.0518633780302</v>
      </c>
      <c r="BL1657" s="37">
        <f t="shared" si="458"/>
        <v>11198.882063325997</v>
      </c>
    </row>
    <row r="1658" spans="1:64" x14ac:dyDescent="0.35">
      <c r="A1658" s="3">
        <v>27500</v>
      </c>
      <c r="D1658" s="6">
        <v>105</v>
      </c>
      <c r="E1658" s="6"/>
      <c r="F1658" s="6">
        <f t="shared" si="431"/>
        <v>175</v>
      </c>
      <c r="G1658" s="7">
        <v>7</v>
      </c>
      <c r="H1658" s="79" cm="1">
        <f t="array" ref="H1658">INDEX(Archetypes!$F$8:$F$16,$G1658)</f>
        <v>262.60000000000002</v>
      </c>
      <c r="I1658" s="7">
        <f t="shared" si="432"/>
        <v>1</v>
      </c>
      <c r="J1658" s="27" cm="1">
        <f t="array" ref="J1658">INDEX(Archetypes!$G$8:$H$16,$G1658,($H$2+1))+$N$2</f>
        <v>22881</v>
      </c>
      <c r="K1658" s="41" cm="1">
        <f t="array" ref="K1658">INDEX(Archetypes!$J$8:$J$16,$G1658)</f>
        <v>3.2349999999999999</v>
      </c>
      <c r="L1658" s="24" cm="1">
        <f t="array" ref="L1658">INDEX(Archetypes!$I$8:$I$16,$G1658)</f>
        <v>81.644444444444446</v>
      </c>
      <c r="M1658" s="41">
        <f t="shared" si="459"/>
        <v>32.457000000000001</v>
      </c>
      <c r="N1658" s="84">
        <f t="shared" si="433"/>
        <v>0.39754082743603703</v>
      </c>
      <c r="O1658" s="41">
        <f t="shared" si="434"/>
        <v>32.457000000000001</v>
      </c>
      <c r="P1658" s="64">
        <f t="shared" si="472"/>
        <v>4.6367142857142856</v>
      </c>
      <c r="Q1658" s="80">
        <f t="shared" si="460"/>
        <v>4.6367142857142856</v>
      </c>
      <c r="R1658" s="80">
        <f t="shared" si="461"/>
        <v>0</v>
      </c>
      <c r="S1658" s="64">
        <f t="shared" si="462"/>
        <v>32.457000000000001</v>
      </c>
      <c r="T1658" s="64">
        <f t="shared" si="435"/>
        <v>0</v>
      </c>
      <c r="U1658" s="64">
        <f t="shared" si="463"/>
        <v>0</v>
      </c>
      <c r="V1658" s="80">
        <f t="shared" si="464"/>
        <v>1</v>
      </c>
      <c r="W1658" s="80">
        <f t="shared" si="465"/>
        <v>0</v>
      </c>
      <c r="X1658" s="80">
        <f t="shared" si="466"/>
        <v>0</v>
      </c>
      <c r="Y1658" s="4">
        <f t="shared" si="436"/>
        <v>13.01</v>
      </c>
      <c r="Z1658" s="4">
        <f t="shared" si="437"/>
        <v>4.0216383307573418</v>
      </c>
      <c r="AA1658" s="64">
        <f t="shared" si="467"/>
        <v>8500.7729999999992</v>
      </c>
      <c r="AB1658" s="81">
        <f t="shared" si="468"/>
        <v>1105.9505672999999</v>
      </c>
      <c r="AC1658">
        <f t="shared" si="469"/>
        <v>0.99999997618181879</v>
      </c>
      <c r="AD1658" s="49">
        <f t="shared" si="438"/>
        <v>4423.8022691999995</v>
      </c>
      <c r="AE1658" s="3">
        <f t="shared" si="439"/>
        <v>110000</v>
      </c>
      <c r="AF1658" s="3">
        <f t="shared" si="440"/>
        <v>100000</v>
      </c>
      <c r="AG1658" s="2">
        <f t="shared" si="441"/>
        <v>1</v>
      </c>
      <c r="AH1658" s="49">
        <f t="shared" si="442"/>
        <v>21881</v>
      </c>
      <c r="AI1658" s="49">
        <f t="shared" si="443"/>
        <v>8695.9152895723364</v>
      </c>
      <c r="AJ1658" s="27" cm="1">
        <f t="array" ref="AJ1658">INDEX(Archetypes!Q$8:Q$16,$G1658)</f>
        <v>1022</v>
      </c>
      <c r="AK1658" s="27" cm="1">
        <f t="array" ref="AK1658">INDEX(Archetypes!R$8:R$16,$G1658)</f>
        <v>1039</v>
      </c>
      <c r="AL1658" s="27" cm="1">
        <f t="array" ref="AL1658">INDEX(Archetypes!S$8:S$16,$G1658)</f>
        <v>1139</v>
      </c>
      <c r="AM1658" s="5">
        <f t="shared" si="470"/>
        <v>1039</v>
      </c>
      <c r="AN1658" s="5">
        <f t="shared" si="444"/>
        <v>4156</v>
      </c>
      <c r="AO1658" s="49">
        <f t="shared" si="445"/>
        <v>62037.71755877234</v>
      </c>
      <c r="AP1658" s="61" cm="1">
        <f t="array" ref="AP1658">INDEX(Archetypes!$K$8:$N$16,$G1658,$I$2+1+2*$H$2)</f>
        <v>17505</v>
      </c>
      <c r="AQ1658" s="41" cm="1">
        <f t="array" ref="AQ1658">INDEX(Archetypes!$O$8:$P$16,$G1658,$AB$2)</f>
        <v>50</v>
      </c>
      <c r="AR1658" s="4">
        <f t="shared" si="446"/>
        <v>12.348800000000001</v>
      </c>
      <c r="AS1658" s="5">
        <f t="shared" si="447"/>
        <v>3395.92</v>
      </c>
      <c r="AT1658" s="8">
        <f t="shared" si="448"/>
        <v>2497</v>
      </c>
      <c r="AU1658">
        <f t="shared" si="449"/>
        <v>1</v>
      </c>
      <c r="AV1658" s="49">
        <f t="shared" si="450"/>
        <v>13583.68</v>
      </c>
      <c r="AW1658" s="49">
        <f t="shared" si="451"/>
        <v>17505</v>
      </c>
      <c r="AX1658" s="61">
        <f t="shared" si="452"/>
        <v>6801.3939119772904</v>
      </c>
      <c r="AY1658" s="27" cm="1">
        <f t="array" ref="AY1658">INDEX(Archetypes!T$8:T$16,$G1658)</f>
        <v>1012</v>
      </c>
      <c r="AZ1658" s="27" cm="1">
        <f t="array" ref="AZ1658">INDEX(Archetypes!U$8:U$16,$G1658)</f>
        <v>1497</v>
      </c>
      <c r="BA1658" s="27" cm="1">
        <f t="array" ref="BA1658">INDEX(Archetypes!V$8:V$16,$G1658)</f>
        <v>1668</v>
      </c>
      <c r="BB1658" s="5">
        <f t="shared" si="471"/>
        <v>1497</v>
      </c>
      <c r="BC1658" s="5">
        <f t="shared" si="453"/>
        <v>5988</v>
      </c>
      <c r="BD1658" s="60">
        <f t="shared" si="454"/>
        <v>61383.073911977292</v>
      </c>
      <c r="BE1658" s="28">
        <f t="shared" si="455"/>
        <v>-654.64364679504797</v>
      </c>
      <c r="BF1658" s="75">
        <f t="shared" si="456"/>
        <v>6.9682536435599998</v>
      </c>
      <c r="BG1658" s="75">
        <f t="shared" si="457"/>
        <v>23.371919999999999</v>
      </c>
      <c r="BH1658" s="11">
        <f t="shared" si="473"/>
        <v>42103.823150743978</v>
      </c>
      <c r="BI1658" s="95">
        <f t="shared" si="474"/>
        <v>4</v>
      </c>
      <c r="BJ1658" t="b">
        <f t="shared" si="475"/>
        <v>0</v>
      </c>
      <c r="BK1658" s="43">
        <v>-17392.725173890969</v>
      </c>
      <c r="BL1658" s="37">
        <f t="shared" si="458"/>
        <v>16738.081527095921</v>
      </c>
    </row>
    <row r="1659" spans="1:64" x14ac:dyDescent="0.35">
      <c r="A1659" s="3">
        <v>27500</v>
      </c>
      <c r="D1659" s="6">
        <v>105</v>
      </c>
      <c r="E1659" s="6"/>
      <c r="F1659" s="6">
        <f t="shared" si="431"/>
        <v>175</v>
      </c>
      <c r="G1659" s="7">
        <v>8</v>
      </c>
      <c r="H1659" s="79" cm="1">
        <f t="array" ref="H1659">INDEX(Archetypes!$F$8:$F$16,$G1659)</f>
        <v>285.8</v>
      </c>
      <c r="I1659" s="7">
        <f t="shared" si="432"/>
        <v>1</v>
      </c>
      <c r="J1659" s="27" cm="1">
        <f t="array" ref="J1659">INDEX(Archetypes!$G$8:$H$16,$G1659,($H$2+1))+$N$2</f>
        <v>26124</v>
      </c>
      <c r="K1659" s="41" cm="1">
        <f t="array" ref="K1659">INDEX(Archetypes!$J$8:$J$16,$G1659)</f>
        <v>3.2210000000000001</v>
      </c>
      <c r="L1659" s="24" cm="1">
        <f t="array" ref="L1659">INDEX(Archetypes!$I$8:$I$16,$G1659)</f>
        <v>90.076000000000008</v>
      </c>
      <c r="M1659" s="41">
        <f t="shared" si="459"/>
        <v>32.598999999999997</v>
      </c>
      <c r="N1659" s="84">
        <f t="shared" si="433"/>
        <v>0.36190550202051597</v>
      </c>
      <c r="O1659" s="41">
        <f t="shared" si="434"/>
        <v>32.598999999999997</v>
      </c>
      <c r="P1659" s="64">
        <f t="shared" si="472"/>
        <v>4.6569999999999991</v>
      </c>
      <c r="Q1659" s="80">
        <f t="shared" si="460"/>
        <v>4.6569999999999991</v>
      </c>
      <c r="R1659" s="80">
        <f t="shared" si="461"/>
        <v>0</v>
      </c>
      <c r="S1659" s="64">
        <f t="shared" si="462"/>
        <v>32.598999999999997</v>
      </c>
      <c r="T1659" s="64">
        <f t="shared" si="435"/>
        <v>0</v>
      </c>
      <c r="U1659" s="64">
        <f t="shared" si="463"/>
        <v>0</v>
      </c>
      <c r="V1659" s="80">
        <f t="shared" si="464"/>
        <v>1</v>
      </c>
      <c r="W1659" s="80">
        <f t="shared" si="465"/>
        <v>0</v>
      </c>
      <c r="X1659" s="80">
        <f t="shared" si="466"/>
        <v>0</v>
      </c>
      <c r="Y1659" s="4">
        <f t="shared" si="436"/>
        <v>13.01</v>
      </c>
      <c r="Z1659" s="4">
        <f t="shared" si="437"/>
        <v>4.0391182862465067</v>
      </c>
      <c r="AA1659" s="64">
        <f t="shared" si="467"/>
        <v>8537.7209999999995</v>
      </c>
      <c r="AB1659" s="81">
        <f t="shared" si="468"/>
        <v>1110.7575021</v>
      </c>
      <c r="AC1659">
        <f t="shared" si="469"/>
        <v>1.0000000239636369</v>
      </c>
      <c r="AD1659" s="49">
        <f t="shared" si="438"/>
        <v>4443.0300084</v>
      </c>
      <c r="AE1659" s="3">
        <f t="shared" si="439"/>
        <v>110000</v>
      </c>
      <c r="AF1659" s="3">
        <f t="shared" si="440"/>
        <v>100000</v>
      </c>
      <c r="AG1659" s="2">
        <f t="shared" si="441"/>
        <v>1</v>
      </c>
      <c r="AH1659" s="49">
        <f t="shared" si="442"/>
        <v>25124</v>
      </c>
      <c r="AI1659" s="49">
        <f t="shared" si="443"/>
        <v>9955.9507341048902</v>
      </c>
      <c r="AJ1659" s="27" cm="1">
        <f t="array" ref="AJ1659">INDEX(Archetypes!Q$8:Q$16,$G1659)</f>
        <v>1022</v>
      </c>
      <c r="AK1659" s="27" cm="1">
        <f t="array" ref="AK1659">INDEX(Archetypes!R$8:R$16,$G1659)</f>
        <v>1039</v>
      </c>
      <c r="AL1659" s="27" cm="1">
        <f t="array" ref="AL1659">INDEX(Archetypes!S$8:S$16,$G1659)</f>
        <v>1139</v>
      </c>
      <c r="AM1659" s="5">
        <f t="shared" si="470"/>
        <v>1039</v>
      </c>
      <c r="AN1659" s="5">
        <f t="shared" si="444"/>
        <v>4156</v>
      </c>
      <c r="AO1659" s="49">
        <f t="shared" si="445"/>
        <v>69802.980742504893</v>
      </c>
      <c r="AP1659" s="61" cm="1">
        <f t="array" ref="AP1659">INDEX(Archetypes!$K$8:$N$16,$G1659,$I$2+1+2*$H$2)</f>
        <v>20099</v>
      </c>
      <c r="AQ1659" s="41" cm="1">
        <f t="array" ref="AQ1659">INDEX(Archetypes!$O$8:$P$16,$G1659,$AB$2)</f>
        <v>50</v>
      </c>
      <c r="AR1659" s="4">
        <f t="shared" si="446"/>
        <v>12.348800000000001</v>
      </c>
      <c r="AS1659" s="5">
        <f t="shared" si="447"/>
        <v>3395.92</v>
      </c>
      <c r="AT1659" s="8">
        <f t="shared" si="448"/>
        <v>2497</v>
      </c>
      <c r="AU1659">
        <f t="shared" si="449"/>
        <v>1</v>
      </c>
      <c r="AV1659" s="49">
        <f t="shared" si="450"/>
        <v>13583.68</v>
      </c>
      <c r="AW1659" s="49">
        <f t="shared" si="451"/>
        <v>20099</v>
      </c>
      <c r="AX1659" s="61">
        <f t="shared" si="452"/>
        <v>7809.2668515756386</v>
      </c>
      <c r="AY1659" s="27" cm="1">
        <f t="array" ref="AY1659">INDEX(Archetypes!T$8:T$16,$G1659)</f>
        <v>1012</v>
      </c>
      <c r="AZ1659" s="27" cm="1">
        <f t="array" ref="AZ1659">INDEX(Archetypes!U$8:U$16,$G1659)</f>
        <v>1497</v>
      </c>
      <c r="BA1659" s="27" cm="1">
        <f t="array" ref="BA1659">INDEX(Archetypes!V$8:V$16,$G1659)</f>
        <v>1668</v>
      </c>
      <c r="BB1659" s="5">
        <f t="shared" si="471"/>
        <v>1497</v>
      </c>
      <c r="BC1659" s="5">
        <f t="shared" si="453"/>
        <v>5988</v>
      </c>
      <c r="BD1659" s="60">
        <f t="shared" si="454"/>
        <v>67578.946851575631</v>
      </c>
      <c r="BE1659" s="28">
        <f t="shared" si="455"/>
        <v>-2224.0338909292623</v>
      </c>
      <c r="BF1659" s="75">
        <f t="shared" si="456"/>
        <v>6.9985406581199996</v>
      </c>
      <c r="BG1659" s="75">
        <f t="shared" si="457"/>
        <v>23.371919999999999</v>
      </c>
      <c r="BH1659" s="11">
        <f t="shared" si="473"/>
        <v>42103.823150743978</v>
      </c>
      <c r="BI1659" s="95">
        <f t="shared" si="474"/>
        <v>4</v>
      </c>
      <c r="BJ1659" t="b">
        <f t="shared" si="475"/>
        <v>0</v>
      </c>
      <c r="BK1659" s="43">
        <v>-23063.806602369499</v>
      </c>
      <c r="BL1659" s="37">
        <f t="shared" si="458"/>
        <v>20839.772711440237</v>
      </c>
    </row>
    <row r="1660" spans="1:64" x14ac:dyDescent="0.35">
      <c r="A1660" s="3">
        <v>27500</v>
      </c>
      <c r="D1660" s="6">
        <v>105</v>
      </c>
      <c r="E1660" s="6"/>
      <c r="F1660" s="6">
        <f t="shared" si="431"/>
        <v>175</v>
      </c>
      <c r="G1660" s="7">
        <v>9</v>
      </c>
      <c r="H1660" s="79" cm="1">
        <f t="array" ref="H1660">INDEX(Archetypes!$F$8:$F$16,$G1660)</f>
        <v>312.60000000000002</v>
      </c>
      <c r="I1660" s="7">
        <f t="shared" si="432"/>
        <v>1</v>
      </c>
      <c r="J1660" s="27" cm="1">
        <f t="array" ref="J1660">INDEX(Archetypes!$G$8:$H$16,$G1660,($H$2+1))+$N$2</f>
        <v>27151</v>
      </c>
      <c r="K1660" s="41" cm="1">
        <f t="array" ref="K1660">INDEX(Archetypes!$J$8:$J$16,$G1660)</f>
        <v>3.1960000000000002</v>
      </c>
      <c r="L1660" s="24" cm="1">
        <f t="array" ref="L1660">INDEX(Archetypes!$I$8:$I$16,$G1660)</f>
        <v>98.868750000000006</v>
      </c>
      <c r="M1660" s="41">
        <f t="shared" si="459"/>
        <v>32.853999999999999</v>
      </c>
      <c r="N1660" s="84">
        <f t="shared" si="433"/>
        <v>0.3322991339528415</v>
      </c>
      <c r="O1660" s="41">
        <f t="shared" si="434"/>
        <v>32.853999999999999</v>
      </c>
      <c r="P1660" s="64">
        <f t="shared" si="472"/>
        <v>4.6934285714285711</v>
      </c>
      <c r="Q1660" s="80">
        <f t="shared" si="460"/>
        <v>4.6934285714285711</v>
      </c>
      <c r="R1660" s="80">
        <f t="shared" si="461"/>
        <v>0</v>
      </c>
      <c r="S1660" s="64">
        <f t="shared" si="462"/>
        <v>32.853999999999999</v>
      </c>
      <c r="T1660" s="64">
        <f t="shared" si="435"/>
        <v>0</v>
      </c>
      <c r="U1660" s="64">
        <f t="shared" si="463"/>
        <v>0</v>
      </c>
      <c r="V1660" s="80">
        <f t="shared" si="464"/>
        <v>1</v>
      </c>
      <c r="W1660" s="80">
        <f t="shared" si="465"/>
        <v>0</v>
      </c>
      <c r="X1660" s="80">
        <f t="shared" si="466"/>
        <v>0</v>
      </c>
      <c r="Y1660" s="4">
        <f t="shared" si="436"/>
        <v>13.01</v>
      </c>
      <c r="Z1660" s="4">
        <f t="shared" si="437"/>
        <v>4.0707133917396741</v>
      </c>
      <c r="AA1660" s="64">
        <f t="shared" si="467"/>
        <v>8604.5059999999994</v>
      </c>
      <c r="AB1660" s="81">
        <f t="shared" si="468"/>
        <v>1119.4462305999998</v>
      </c>
      <c r="AC1660">
        <f t="shared" si="469"/>
        <v>0.99999995723636548</v>
      </c>
      <c r="AD1660" s="49">
        <f t="shared" si="438"/>
        <v>4477.7849223999992</v>
      </c>
      <c r="AE1660" s="3">
        <f t="shared" si="439"/>
        <v>110000</v>
      </c>
      <c r="AF1660" s="3">
        <f t="shared" si="440"/>
        <v>100000</v>
      </c>
      <c r="AG1660" s="2">
        <f t="shared" si="441"/>
        <v>1</v>
      </c>
      <c r="AH1660" s="49">
        <f t="shared" si="442"/>
        <v>26151</v>
      </c>
      <c r="AI1660" s="49">
        <f t="shared" si="443"/>
        <v>10354.981385210327</v>
      </c>
      <c r="AJ1660" s="27" cm="1">
        <f t="array" ref="AJ1660">INDEX(Archetypes!Q$8:Q$16,$G1660)</f>
        <v>1022</v>
      </c>
      <c r="AK1660" s="27" cm="1">
        <f t="array" ref="AK1660">INDEX(Archetypes!R$8:R$16,$G1660)</f>
        <v>1039</v>
      </c>
      <c r="AL1660" s="27" cm="1">
        <f t="array" ref="AL1660">INDEX(Archetypes!S$8:S$16,$G1660)</f>
        <v>1139</v>
      </c>
      <c r="AM1660" s="5">
        <f t="shared" si="470"/>
        <v>1039</v>
      </c>
      <c r="AN1660" s="5">
        <f t="shared" si="444"/>
        <v>4156</v>
      </c>
      <c r="AO1660" s="49">
        <f t="shared" si="445"/>
        <v>72290.76630761032</v>
      </c>
      <c r="AP1660" s="61" cm="1">
        <f t="array" ref="AP1660">INDEX(Archetypes!$K$8:$N$16,$G1660,$I$2+1+2*$H$2)</f>
        <v>20920</v>
      </c>
      <c r="AQ1660" s="41" cm="1">
        <f t="array" ref="AQ1660">INDEX(Archetypes!$O$8:$P$16,$G1660,$AB$2)</f>
        <v>50</v>
      </c>
      <c r="AR1660" s="4">
        <f t="shared" si="446"/>
        <v>12.348800000000001</v>
      </c>
      <c r="AS1660" s="5">
        <f t="shared" si="447"/>
        <v>3395.92</v>
      </c>
      <c r="AT1660" s="8">
        <f t="shared" si="448"/>
        <v>2497</v>
      </c>
      <c r="AU1660">
        <f t="shared" si="449"/>
        <v>1</v>
      </c>
      <c r="AV1660" s="49">
        <f t="shared" si="450"/>
        <v>13583.68</v>
      </c>
      <c r="AW1660" s="49">
        <f t="shared" si="451"/>
        <v>20920</v>
      </c>
      <c r="AX1660" s="61">
        <f t="shared" si="452"/>
        <v>8128.2582484184468</v>
      </c>
      <c r="AY1660" s="27" cm="1">
        <f t="array" ref="AY1660">INDEX(Archetypes!T$8:T$16,$G1660)</f>
        <v>1012</v>
      </c>
      <c r="AZ1660" s="27" cm="1">
        <f t="array" ref="AZ1660">INDEX(Archetypes!U$8:U$16,$G1660)</f>
        <v>1497</v>
      </c>
      <c r="BA1660" s="27" cm="1">
        <f t="array" ref="BA1660">INDEX(Archetypes!V$8:V$16,$G1660)</f>
        <v>1668</v>
      </c>
      <c r="BB1660" s="5">
        <f t="shared" si="471"/>
        <v>1497</v>
      </c>
      <c r="BC1660" s="5">
        <f t="shared" si="453"/>
        <v>5988</v>
      </c>
      <c r="BD1660" s="60">
        <f t="shared" si="454"/>
        <v>69539.938248418446</v>
      </c>
      <c r="BE1660" s="28">
        <f t="shared" si="455"/>
        <v>-2750.8280591918738</v>
      </c>
      <c r="BF1660" s="75">
        <f t="shared" si="456"/>
        <v>7.0532856583199992</v>
      </c>
      <c r="BG1660" s="75">
        <f t="shared" si="457"/>
        <v>23.371919999999999</v>
      </c>
      <c r="BH1660" s="11">
        <f t="shared" si="473"/>
        <v>42103.823150743978</v>
      </c>
      <c r="BI1660" s="95">
        <f t="shared" si="474"/>
        <v>4</v>
      </c>
      <c r="BJ1660" t="b">
        <f t="shared" si="475"/>
        <v>0</v>
      </c>
      <c r="BK1660" s="43">
        <v>-24917.0723689734</v>
      </c>
      <c r="BL1660" s="37">
        <f t="shared" si="458"/>
        <v>22166.244309781527</v>
      </c>
    </row>
    <row r="1661" spans="1:64" x14ac:dyDescent="0.35">
      <c r="A1661" s="3">
        <v>27500</v>
      </c>
      <c r="D1661" s="6">
        <v>120</v>
      </c>
      <c r="E1661" s="6"/>
      <c r="F1661" s="6">
        <f t="shared" si="431"/>
        <v>200</v>
      </c>
      <c r="G1661" s="7">
        <v>5</v>
      </c>
      <c r="H1661" s="79" cm="1">
        <f t="array" ref="H1661">INDEX(Archetypes!$F$8:$F$16,$G1661)</f>
        <v>213.7</v>
      </c>
      <c r="I1661" s="7">
        <f t="shared" si="432"/>
        <v>1</v>
      </c>
      <c r="J1661" s="27" cm="1">
        <f t="array" ref="J1661">INDEX(Archetypes!$G$8:$H$16,$G1661,($H$2+1))+$N$2</f>
        <v>16092</v>
      </c>
      <c r="K1661" s="41" cm="1">
        <f t="array" ref="K1661">INDEX(Archetypes!$J$8:$J$16,$G1661)</f>
        <v>3.3130000000000002</v>
      </c>
      <c r="L1661" s="24" cm="1">
        <f t="array" ref="L1661">INDEX(Archetypes!$I$8:$I$16,$G1661)</f>
        <v>65.243478260869566</v>
      </c>
      <c r="M1661" s="41">
        <f t="shared" si="459"/>
        <v>36.220999999999997</v>
      </c>
      <c r="N1661" s="84">
        <f t="shared" si="433"/>
        <v>0.55516660002665597</v>
      </c>
      <c r="O1661" s="41">
        <f t="shared" si="434"/>
        <v>36.220999999999997</v>
      </c>
      <c r="P1661" s="64">
        <f t="shared" si="472"/>
        <v>5.1744285714285709</v>
      </c>
      <c r="Q1661" s="80">
        <f t="shared" si="460"/>
        <v>5.1744285714285709</v>
      </c>
      <c r="R1661" s="80">
        <f t="shared" si="461"/>
        <v>0</v>
      </c>
      <c r="S1661" s="64">
        <f t="shared" si="462"/>
        <v>36.220999999999997</v>
      </c>
      <c r="T1661" s="64">
        <f t="shared" si="435"/>
        <v>0</v>
      </c>
      <c r="U1661" s="64">
        <f t="shared" si="463"/>
        <v>0</v>
      </c>
      <c r="V1661" s="80">
        <f t="shared" si="464"/>
        <v>1</v>
      </c>
      <c r="W1661" s="80">
        <f t="shared" si="465"/>
        <v>0</v>
      </c>
      <c r="X1661" s="80">
        <f t="shared" si="466"/>
        <v>0</v>
      </c>
      <c r="Y1661" s="4">
        <f t="shared" si="436"/>
        <v>13.01</v>
      </c>
      <c r="Z1661" s="4">
        <f t="shared" si="437"/>
        <v>3.9269544219740413</v>
      </c>
      <c r="AA1661" s="64">
        <f t="shared" si="467"/>
        <v>8300.634</v>
      </c>
      <c r="AB1661" s="81">
        <f t="shared" si="468"/>
        <v>1079.9124834000002</v>
      </c>
      <c r="AC1661">
        <f t="shared" si="469"/>
        <v>0.99999998392727274</v>
      </c>
      <c r="AD1661" s="49">
        <f t="shared" si="438"/>
        <v>4319.6499336000006</v>
      </c>
      <c r="AE1661" s="3">
        <f t="shared" si="439"/>
        <v>110000</v>
      </c>
      <c r="AF1661" s="3">
        <f t="shared" si="440"/>
        <v>100000</v>
      </c>
      <c r="AG1661" s="2">
        <f t="shared" si="441"/>
        <v>1</v>
      </c>
      <c r="AH1661" s="49">
        <f t="shared" si="442"/>
        <v>15092</v>
      </c>
      <c r="AI1661" s="49">
        <f t="shared" si="443"/>
        <v>6058.1167595287006</v>
      </c>
      <c r="AJ1661" s="27" cm="1">
        <f t="array" ref="AJ1661">INDEX(Archetypes!Q$8:Q$16,$G1661)</f>
        <v>1022</v>
      </c>
      <c r="AK1661" s="27" cm="1">
        <f t="array" ref="AK1661">INDEX(Archetypes!R$8:R$16,$G1661)</f>
        <v>1039</v>
      </c>
      <c r="AL1661" s="27" cm="1">
        <f t="array" ref="AL1661">INDEX(Archetypes!S$8:S$16,$G1661)</f>
        <v>1139</v>
      </c>
      <c r="AM1661" s="5">
        <f t="shared" si="470"/>
        <v>1039</v>
      </c>
      <c r="AN1661" s="5">
        <f t="shared" si="444"/>
        <v>4156</v>
      </c>
      <c r="AO1661" s="49">
        <f t="shared" si="445"/>
        <v>45717.766693128695</v>
      </c>
      <c r="AP1661" s="61" cm="1">
        <f t="array" ref="AP1661">INDEX(Archetypes!$K$8:$N$16,$G1661,$I$2+1+2*$H$2)</f>
        <v>12073</v>
      </c>
      <c r="AQ1661" s="41" cm="1">
        <f t="array" ref="AQ1661">INDEX(Archetypes!$O$8:$P$16,$G1661,$AB$2)</f>
        <v>50</v>
      </c>
      <c r="AR1661" s="4">
        <f t="shared" si="446"/>
        <v>12.348800000000001</v>
      </c>
      <c r="AS1661" s="5">
        <f t="shared" si="447"/>
        <v>3395.92</v>
      </c>
      <c r="AT1661" s="8">
        <f t="shared" si="448"/>
        <v>2497</v>
      </c>
      <c r="AU1661">
        <f t="shared" si="449"/>
        <v>1</v>
      </c>
      <c r="AV1661" s="49">
        <f t="shared" si="450"/>
        <v>13583.68</v>
      </c>
      <c r="AW1661" s="49">
        <f t="shared" si="451"/>
        <v>12073</v>
      </c>
      <c r="AX1661" s="61">
        <f t="shared" si="452"/>
        <v>4690.8442558869938</v>
      </c>
      <c r="AY1661" s="27" cm="1">
        <f t="array" ref="AY1661">INDEX(Archetypes!T$8:T$16,$G1661)</f>
        <v>1012</v>
      </c>
      <c r="AZ1661" s="27" cm="1">
        <f t="array" ref="AZ1661">INDEX(Archetypes!U$8:U$16,$G1661)</f>
        <v>1497</v>
      </c>
      <c r="BA1661" s="27" cm="1">
        <f t="array" ref="BA1661">INDEX(Archetypes!V$8:V$16,$G1661)</f>
        <v>1668</v>
      </c>
      <c r="BB1661" s="5">
        <f t="shared" si="471"/>
        <v>1497</v>
      </c>
      <c r="BC1661" s="5">
        <f t="shared" si="453"/>
        <v>5988</v>
      </c>
      <c r="BD1661" s="60">
        <f t="shared" si="454"/>
        <v>48408.524255886994</v>
      </c>
      <c r="BE1661" s="28">
        <f t="shared" si="455"/>
        <v>2690.7575627582992</v>
      </c>
      <c r="BF1661" s="75">
        <f t="shared" si="456"/>
        <v>6.8041957024800004</v>
      </c>
      <c r="BG1661" s="75">
        <f t="shared" si="457"/>
        <v>23.371919999999999</v>
      </c>
      <c r="BH1661" s="11">
        <f t="shared" si="473"/>
        <v>45717.766693128695</v>
      </c>
      <c r="BI1661" s="95">
        <f t="shared" si="474"/>
        <v>5</v>
      </c>
      <c r="BJ1661" t="b">
        <f t="shared" si="475"/>
        <v>1</v>
      </c>
      <c r="BK1661" s="43">
        <v>-5389.2319224585663</v>
      </c>
      <c r="BL1661" s="37">
        <f t="shared" si="458"/>
        <v>8079.9894852168654</v>
      </c>
    </row>
    <row r="1662" spans="1:64" x14ac:dyDescent="0.35">
      <c r="A1662" s="3">
        <v>27500</v>
      </c>
      <c r="D1662" s="6">
        <v>120</v>
      </c>
      <c r="E1662" s="6"/>
      <c r="F1662" s="6">
        <f t="shared" si="431"/>
        <v>200</v>
      </c>
      <c r="G1662" s="7">
        <v>6</v>
      </c>
      <c r="H1662" s="79" cm="1">
        <f t="array" ref="H1662">INDEX(Archetypes!$F$8:$F$16,$G1662)</f>
        <v>239.1</v>
      </c>
      <c r="I1662" s="7">
        <f t="shared" si="432"/>
        <v>1</v>
      </c>
      <c r="J1662" s="27" cm="1">
        <f t="array" ref="J1662">INDEX(Archetypes!$G$8:$H$16,$G1662,($H$2+1))+$N$2</f>
        <v>18581</v>
      </c>
      <c r="K1662" s="41" cm="1">
        <f t="array" ref="K1662">INDEX(Archetypes!$J$8:$J$16,$G1662)</f>
        <v>3.327</v>
      </c>
      <c r="L1662" s="24" cm="1">
        <f t="array" ref="L1662">INDEX(Archetypes!$I$8:$I$16,$G1662)</f>
        <v>72.380645161290317</v>
      </c>
      <c r="M1662" s="41">
        <f t="shared" si="459"/>
        <v>36.069000000000003</v>
      </c>
      <c r="N1662" s="84">
        <f t="shared" si="433"/>
        <v>0.49832382565291033</v>
      </c>
      <c r="O1662" s="41">
        <f t="shared" si="434"/>
        <v>36.069000000000003</v>
      </c>
      <c r="P1662" s="64">
        <f t="shared" si="472"/>
        <v>5.1527142857142865</v>
      </c>
      <c r="Q1662" s="80">
        <f t="shared" si="460"/>
        <v>5.1527142857142865</v>
      </c>
      <c r="R1662" s="80">
        <f t="shared" si="461"/>
        <v>0</v>
      </c>
      <c r="S1662" s="64">
        <f t="shared" si="462"/>
        <v>36.069000000000003</v>
      </c>
      <c r="T1662" s="64">
        <f t="shared" si="435"/>
        <v>0</v>
      </c>
      <c r="U1662" s="64">
        <f t="shared" si="463"/>
        <v>0</v>
      </c>
      <c r="V1662" s="80">
        <f t="shared" si="464"/>
        <v>1</v>
      </c>
      <c r="W1662" s="80">
        <f t="shared" si="465"/>
        <v>0</v>
      </c>
      <c r="X1662" s="80">
        <f t="shared" si="466"/>
        <v>0</v>
      </c>
      <c r="Y1662" s="4">
        <f t="shared" si="436"/>
        <v>13.01</v>
      </c>
      <c r="Z1662" s="4">
        <f t="shared" si="437"/>
        <v>3.910429816651638</v>
      </c>
      <c r="AA1662" s="64">
        <f t="shared" si="467"/>
        <v>8265.7049999999999</v>
      </c>
      <c r="AB1662" s="81">
        <f t="shared" si="468"/>
        <v>1075.3682205</v>
      </c>
      <c r="AC1662">
        <f t="shared" si="469"/>
        <v>0.9999999805454548</v>
      </c>
      <c r="AD1662" s="49">
        <f t="shared" si="438"/>
        <v>4301.472882</v>
      </c>
      <c r="AE1662" s="3">
        <f t="shared" si="439"/>
        <v>110000</v>
      </c>
      <c r="AF1662" s="3">
        <f t="shared" si="440"/>
        <v>100000</v>
      </c>
      <c r="AG1662" s="2">
        <f t="shared" si="441"/>
        <v>1</v>
      </c>
      <c r="AH1662" s="49">
        <f t="shared" si="442"/>
        <v>17581</v>
      </c>
      <c r="AI1662" s="49">
        <f t="shared" si="443"/>
        <v>7025.1929918572632</v>
      </c>
      <c r="AJ1662" s="27" cm="1">
        <f t="array" ref="AJ1662">INDEX(Archetypes!Q$8:Q$16,$G1662)</f>
        <v>1022</v>
      </c>
      <c r="AK1662" s="27" cm="1">
        <f t="array" ref="AK1662">INDEX(Archetypes!R$8:R$16,$G1662)</f>
        <v>1039</v>
      </c>
      <c r="AL1662" s="27" cm="1">
        <f t="array" ref="AL1662">INDEX(Archetypes!S$8:S$16,$G1662)</f>
        <v>1139</v>
      </c>
      <c r="AM1662" s="5">
        <f t="shared" si="470"/>
        <v>1039</v>
      </c>
      <c r="AN1662" s="5">
        <f t="shared" si="444"/>
        <v>4156</v>
      </c>
      <c r="AO1662" s="49">
        <f t="shared" si="445"/>
        <v>51644.665873857266</v>
      </c>
      <c r="AP1662" s="61" cm="1">
        <f t="array" ref="AP1662">INDEX(Archetypes!$K$8:$N$16,$G1662,$I$2+1+2*$H$2)</f>
        <v>14065</v>
      </c>
      <c r="AQ1662" s="41" cm="1">
        <f t="array" ref="AQ1662">INDEX(Archetypes!$O$8:$P$16,$G1662,$AB$2)</f>
        <v>50</v>
      </c>
      <c r="AR1662" s="4">
        <f t="shared" si="446"/>
        <v>12.348800000000001</v>
      </c>
      <c r="AS1662" s="5">
        <f t="shared" si="447"/>
        <v>3395.92</v>
      </c>
      <c r="AT1662" s="8">
        <f t="shared" si="448"/>
        <v>2497</v>
      </c>
      <c r="AU1662">
        <f t="shared" si="449"/>
        <v>1</v>
      </c>
      <c r="AV1662" s="49">
        <f t="shared" si="450"/>
        <v>13583.68</v>
      </c>
      <c r="AW1662" s="49">
        <f t="shared" si="451"/>
        <v>14065</v>
      </c>
      <c r="AX1662" s="61">
        <f t="shared" si="452"/>
        <v>5464.816073805232</v>
      </c>
      <c r="AY1662" s="27" cm="1">
        <f t="array" ref="AY1662">INDEX(Archetypes!T$8:T$16,$G1662)</f>
        <v>1012</v>
      </c>
      <c r="AZ1662" s="27" cm="1">
        <f t="array" ref="AZ1662">INDEX(Archetypes!U$8:U$16,$G1662)</f>
        <v>1497</v>
      </c>
      <c r="BA1662" s="27" cm="1">
        <f t="array" ref="BA1662">INDEX(Archetypes!V$8:V$16,$G1662)</f>
        <v>1668</v>
      </c>
      <c r="BB1662" s="5">
        <f t="shared" si="471"/>
        <v>1497</v>
      </c>
      <c r="BC1662" s="5">
        <f t="shared" si="453"/>
        <v>5988</v>
      </c>
      <c r="BD1662" s="60">
        <f t="shared" si="454"/>
        <v>53166.496073805232</v>
      </c>
      <c r="BE1662" s="28">
        <f t="shared" si="455"/>
        <v>1521.8301999479663</v>
      </c>
      <c r="BF1662" s="75">
        <f t="shared" si="456"/>
        <v>6.7755637026000004</v>
      </c>
      <c r="BG1662" s="75">
        <f t="shared" si="457"/>
        <v>23.371919999999999</v>
      </c>
      <c r="BH1662" s="11">
        <f t="shared" si="473"/>
        <v>45717.766693128695</v>
      </c>
      <c r="BI1662" s="95">
        <f t="shared" si="474"/>
        <v>5</v>
      </c>
      <c r="BJ1662" t="b">
        <f t="shared" si="475"/>
        <v>0</v>
      </c>
      <c r="BK1662" s="43">
        <v>-9677.0518633780302</v>
      </c>
      <c r="BL1662" s="37">
        <f t="shared" si="458"/>
        <v>11198.882063325997</v>
      </c>
    </row>
    <row r="1663" spans="1:64" x14ac:dyDescent="0.35">
      <c r="A1663" s="3">
        <v>27500</v>
      </c>
      <c r="D1663" s="6">
        <v>120</v>
      </c>
      <c r="E1663" s="6"/>
      <c r="F1663" s="6">
        <f t="shared" si="431"/>
        <v>200</v>
      </c>
      <c r="G1663" s="7">
        <v>7</v>
      </c>
      <c r="H1663" s="79" cm="1">
        <f t="array" ref="H1663">INDEX(Archetypes!$F$8:$F$16,$G1663)</f>
        <v>262.60000000000002</v>
      </c>
      <c r="I1663" s="7">
        <f t="shared" si="432"/>
        <v>1</v>
      </c>
      <c r="J1663" s="27" cm="1">
        <f t="array" ref="J1663">INDEX(Archetypes!$G$8:$H$16,$G1663,($H$2+1))+$N$2</f>
        <v>22881</v>
      </c>
      <c r="K1663" s="41" cm="1">
        <f t="array" ref="K1663">INDEX(Archetypes!$J$8:$J$16,$G1663)</f>
        <v>3.2349999999999999</v>
      </c>
      <c r="L1663" s="24" cm="1">
        <f t="array" ref="L1663">INDEX(Archetypes!$I$8:$I$16,$G1663)</f>
        <v>81.644444444444446</v>
      </c>
      <c r="M1663" s="41">
        <f t="shared" si="459"/>
        <v>37.094000000000001</v>
      </c>
      <c r="N1663" s="84">
        <f t="shared" si="433"/>
        <v>0.45433587370713119</v>
      </c>
      <c r="O1663" s="41">
        <f t="shared" si="434"/>
        <v>37.094000000000001</v>
      </c>
      <c r="P1663" s="64">
        <f t="shared" si="472"/>
        <v>5.2991428571428569</v>
      </c>
      <c r="Q1663" s="80">
        <f t="shared" si="460"/>
        <v>5.2991428571428569</v>
      </c>
      <c r="R1663" s="80">
        <f t="shared" si="461"/>
        <v>0</v>
      </c>
      <c r="S1663" s="64">
        <f t="shared" si="462"/>
        <v>37.094000000000001</v>
      </c>
      <c r="T1663" s="64">
        <f t="shared" si="435"/>
        <v>0</v>
      </c>
      <c r="U1663" s="64">
        <f t="shared" si="463"/>
        <v>0</v>
      </c>
      <c r="V1663" s="80">
        <f t="shared" si="464"/>
        <v>1</v>
      </c>
      <c r="W1663" s="80">
        <f t="shared" si="465"/>
        <v>0</v>
      </c>
      <c r="X1663" s="80">
        <f t="shared" si="466"/>
        <v>0</v>
      </c>
      <c r="Y1663" s="4">
        <f t="shared" si="436"/>
        <v>13.01</v>
      </c>
      <c r="Z1663" s="4">
        <f t="shared" si="437"/>
        <v>4.0216383307573418</v>
      </c>
      <c r="AA1663" s="64">
        <f t="shared" si="467"/>
        <v>8500.7729999999992</v>
      </c>
      <c r="AB1663" s="81">
        <f t="shared" si="468"/>
        <v>1105.9505672999999</v>
      </c>
      <c r="AC1663">
        <f t="shared" si="469"/>
        <v>0.99999997618181879</v>
      </c>
      <c r="AD1663" s="49">
        <f t="shared" si="438"/>
        <v>4423.8022691999995</v>
      </c>
      <c r="AE1663" s="3">
        <f t="shared" si="439"/>
        <v>110000</v>
      </c>
      <c r="AF1663" s="3">
        <f t="shared" si="440"/>
        <v>100000</v>
      </c>
      <c r="AG1663" s="2">
        <f t="shared" si="441"/>
        <v>1</v>
      </c>
      <c r="AH1663" s="49">
        <f t="shared" si="442"/>
        <v>21881</v>
      </c>
      <c r="AI1663" s="49">
        <f t="shared" si="443"/>
        <v>8695.9152895723364</v>
      </c>
      <c r="AJ1663" s="27" cm="1">
        <f t="array" ref="AJ1663">INDEX(Archetypes!Q$8:Q$16,$G1663)</f>
        <v>1022</v>
      </c>
      <c r="AK1663" s="27" cm="1">
        <f t="array" ref="AK1663">INDEX(Archetypes!R$8:R$16,$G1663)</f>
        <v>1039</v>
      </c>
      <c r="AL1663" s="27" cm="1">
        <f t="array" ref="AL1663">INDEX(Archetypes!S$8:S$16,$G1663)</f>
        <v>1139</v>
      </c>
      <c r="AM1663" s="5">
        <f t="shared" si="470"/>
        <v>1039</v>
      </c>
      <c r="AN1663" s="5">
        <f t="shared" si="444"/>
        <v>4156</v>
      </c>
      <c r="AO1663" s="49">
        <f t="shared" si="445"/>
        <v>62037.71755877234</v>
      </c>
      <c r="AP1663" s="61" cm="1">
        <f t="array" ref="AP1663">INDEX(Archetypes!$K$8:$N$16,$G1663,$I$2+1+2*$H$2)</f>
        <v>17505</v>
      </c>
      <c r="AQ1663" s="41" cm="1">
        <f t="array" ref="AQ1663">INDEX(Archetypes!$O$8:$P$16,$G1663,$AB$2)</f>
        <v>50</v>
      </c>
      <c r="AR1663" s="4">
        <f t="shared" si="446"/>
        <v>12.348800000000001</v>
      </c>
      <c r="AS1663" s="5">
        <f t="shared" si="447"/>
        <v>3395.92</v>
      </c>
      <c r="AT1663" s="8">
        <f t="shared" si="448"/>
        <v>2497</v>
      </c>
      <c r="AU1663">
        <f t="shared" si="449"/>
        <v>1</v>
      </c>
      <c r="AV1663" s="49">
        <f t="shared" si="450"/>
        <v>13583.68</v>
      </c>
      <c r="AW1663" s="49">
        <f t="shared" si="451"/>
        <v>17505</v>
      </c>
      <c r="AX1663" s="61">
        <f t="shared" si="452"/>
        <v>6801.3939119772904</v>
      </c>
      <c r="AY1663" s="27" cm="1">
        <f t="array" ref="AY1663">INDEX(Archetypes!T$8:T$16,$G1663)</f>
        <v>1012</v>
      </c>
      <c r="AZ1663" s="27" cm="1">
        <f t="array" ref="AZ1663">INDEX(Archetypes!U$8:U$16,$G1663)</f>
        <v>1497</v>
      </c>
      <c r="BA1663" s="27" cm="1">
        <f t="array" ref="BA1663">INDEX(Archetypes!V$8:V$16,$G1663)</f>
        <v>1668</v>
      </c>
      <c r="BB1663" s="5">
        <f t="shared" si="471"/>
        <v>1497</v>
      </c>
      <c r="BC1663" s="5">
        <f t="shared" si="453"/>
        <v>5988</v>
      </c>
      <c r="BD1663" s="60">
        <f t="shared" si="454"/>
        <v>61383.073911977292</v>
      </c>
      <c r="BE1663" s="28">
        <f t="shared" si="455"/>
        <v>-654.64364679504797</v>
      </c>
      <c r="BF1663" s="75">
        <f t="shared" si="456"/>
        <v>6.9682536435599998</v>
      </c>
      <c r="BG1663" s="75">
        <f t="shared" si="457"/>
        <v>23.371919999999999</v>
      </c>
      <c r="BH1663" s="11">
        <f t="shared" si="473"/>
        <v>45717.766693128695</v>
      </c>
      <c r="BI1663" s="95">
        <f t="shared" si="474"/>
        <v>5</v>
      </c>
      <c r="BJ1663" t="b">
        <f t="shared" si="475"/>
        <v>0</v>
      </c>
      <c r="BK1663" s="43">
        <v>-17392.725173890969</v>
      </c>
      <c r="BL1663" s="37">
        <f t="shared" si="458"/>
        <v>16738.081527095921</v>
      </c>
    </row>
    <row r="1664" spans="1:64" x14ac:dyDescent="0.35">
      <c r="A1664" s="3">
        <v>27500</v>
      </c>
      <c r="D1664" s="6">
        <v>120</v>
      </c>
      <c r="E1664" s="6"/>
      <c r="F1664" s="6">
        <f t="shared" si="431"/>
        <v>200</v>
      </c>
      <c r="G1664" s="7">
        <v>8</v>
      </c>
      <c r="H1664" s="79" cm="1">
        <f t="array" ref="H1664">INDEX(Archetypes!$F$8:$F$16,$G1664)</f>
        <v>285.8</v>
      </c>
      <c r="I1664" s="7">
        <f t="shared" si="432"/>
        <v>1</v>
      </c>
      <c r="J1664" s="27" cm="1">
        <f t="array" ref="J1664">INDEX(Archetypes!$G$8:$H$16,$G1664,($H$2+1))+$N$2</f>
        <v>26124</v>
      </c>
      <c r="K1664" s="41" cm="1">
        <f t="array" ref="K1664">INDEX(Archetypes!$J$8:$J$16,$G1664)</f>
        <v>3.2210000000000001</v>
      </c>
      <c r="L1664" s="24" cm="1">
        <f t="array" ref="L1664">INDEX(Archetypes!$I$8:$I$16,$G1664)</f>
        <v>90.076000000000008</v>
      </c>
      <c r="M1664" s="41">
        <f t="shared" si="459"/>
        <v>37.256</v>
      </c>
      <c r="N1664" s="84">
        <f t="shared" si="433"/>
        <v>0.41360628802344684</v>
      </c>
      <c r="O1664" s="41">
        <f t="shared" si="434"/>
        <v>37.256</v>
      </c>
      <c r="P1664" s="64">
        <f t="shared" si="472"/>
        <v>5.3222857142857141</v>
      </c>
      <c r="Q1664" s="80">
        <f t="shared" si="460"/>
        <v>5.3222857142857141</v>
      </c>
      <c r="R1664" s="80">
        <f t="shared" si="461"/>
        <v>0</v>
      </c>
      <c r="S1664" s="64">
        <f t="shared" si="462"/>
        <v>37.256</v>
      </c>
      <c r="T1664" s="64">
        <f t="shared" si="435"/>
        <v>0</v>
      </c>
      <c r="U1664" s="64">
        <f t="shared" si="463"/>
        <v>0</v>
      </c>
      <c r="V1664" s="80">
        <f t="shared" si="464"/>
        <v>1</v>
      </c>
      <c r="W1664" s="80">
        <f t="shared" si="465"/>
        <v>0</v>
      </c>
      <c r="X1664" s="80">
        <f t="shared" si="466"/>
        <v>0</v>
      </c>
      <c r="Y1664" s="4">
        <f t="shared" si="436"/>
        <v>13.01</v>
      </c>
      <c r="Z1664" s="4">
        <f t="shared" si="437"/>
        <v>4.0391182862465067</v>
      </c>
      <c r="AA1664" s="64">
        <f t="shared" si="467"/>
        <v>8537.7209999999995</v>
      </c>
      <c r="AB1664" s="81">
        <f t="shared" si="468"/>
        <v>1110.7575021</v>
      </c>
      <c r="AC1664">
        <f t="shared" si="469"/>
        <v>1.0000000239636369</v>
      </c>
      <c r="AD1664" s="49">
        <f t="shared" si="438"/>
        <v>4443.0300084</v>
      </c>
      <c r="AE1664" s="3">
        <f t="shared" si="439"/>
        <v>110000</v>
      </c>
      <c r="AF1664" s="3">
        <f t="shared" si="440"/>
        <v>100000</v>
      </c>
      <c r="AG1664" s="2">
        <f t="shared" si="441"/>
        <v>1</v>
      </c>
      <c r="AH1664" s="49">
        <f t="shared" si="442"/>
        <v>25124</v>
      </c>
      <c r="AI1664" s="49">
        <f t="shared" si="443"/>
        <v>9955.9507341048902</v>
      </c>
      <c r="AJ1664" s="27" cm="1">
        <f t="array" ref="AJ1664">INDEX(Archetypes!Q$8:Q$16,$G1664)</f>
        <v>1022</v>
      </c>
      <c r="AK1664" s="27" cm="1">
        <f t="array" ref="AK1664">INDEX(Archetypes!R$8:R$16,$G1664)</f>
        <v>1039</v>
      </c>
      <c r="AL1664" s="27" cm="1">
        <f t="array" ref="AL1664">INDEX(Archetypes!S$8:S$16,$G1664)</f>
        <v>1139</v>
      </c>
      <c r="AM1664" s="5">
        <f t="shared" si="470"/>
        <v>1039</v>
      </c>
      <c r="AN1664" s="5">
        <f t="shared" si="444"/>
        <v>4156</v>
      </c>
      <c r="AO1664" s="49">
        <f t="shared" si="445"/>
        <v>69802.980742504893</v>
      </c>
      <c r="AP1664" s="61" cm="1">
        <f t="array" ref="AP1664">INDEX(Archetypes!$K$8:$N$16,$G1664,$I$2+1+2*$H$2)</f>
        <v>20099</v>
      </c>
      <c r="AQ1664" s="41" cm="1">
        <f t="array" ref="AQ1664">INDEX(Archetypes!$O$8:$P$16,$G1664,$AB$2)</f>
        <v>50</v>
      </c>
      <c r="AR1664" s="4">
        <f t="shared" si="446"/>
        <v>12.348800000000001</v>
      </c>
      <c r="AS1664" s="5">
        <f t="shared" si="447"/>
        <v>3395.92</v>
      </c>
      <c r="AT1664" s="8">
        <f t="shared" si="448"/>
        <v>2497</v>
      </c>
      <c r="AU1664">
        <f t="shared" si="449"/>
        <v>1</v>
      </c>
      <c r="AV1664" s="49">
        <f t="shared" si="450"/>
        <v>13583.68</v>
      </c>
      <c r="AW1664" s="49">
        <f t="shared" si="451"/>
        <v>20099</v>
      </c>
      <c r="AX1664" s="61">
        <f t="shared" si="452"/>
        <v>7809.2668515756386</v>
      </c>
      <c r="AY1664" s="27" cm="1">
        <f t="array" ref="AY1664">INDEX(Archetypes!T$8:T$16,$G1664)</f>
        <v>1012</v>
      </c>
      <c r="AZ1664" s="27" cm="1">
        <f t="array" ref="AZ1664">INDEX(Archetypes!U$8:U$16,$G1664)</f>
        <v>1497</v>
      </c>
      <c r="BA1664" s="27" cm="1">
        <f t="array" ref="BA1664">INDEX(Archetypes!V$8:V$16,$G1664)</f>
        <v>1668</v>
      </c>
      <c r="BB1664" s="5">
        <f t="shared" si="471"/>
        <v>1497</v>
      </c>
      <c r="BC1664" s="5">
        <f t="shared" si="453"/>
        <v>5988</v>
      </c>
      <c r="BD1664" s="60">
        <f t="shared" si="454"/>
        <v>67578.946851575631</v>
      </c>
      <c r="BE1664" s="28">
        <f t="shared" si="455"/>
        <v>-2224.0338909292623</v>
      </c>
      <c r="BF1664" s="75">
        <f t="shared" si="456"/>
        <v>6.9985406581199996</v>
      </c>
      <c r="BG1664" s="75">
        <f t="shared" si="457"/>
        <v>23.371919999999999</v>
      </c>
      <c r="BH1664" s="11">
        <f t="shared" si="473"/>
        <v>45717.766693128695</v>
      </c>
      <c r="BI1664" s="95">
        <f t="shared" si="474"/>
        <v>5</v>
      </c>
      <c r="BJ1664" t="b">
        <f t="shared" si="475"/>
        <v>0</v>
      </c>
      <c r="BK1664" s="43">
        <v>-23063.806602369499</v>
      </c>
      <c r="BL1664" s="37">
        <f t="shared" si="458"/>
        <v>20839.772711440237</v>
      </c>
    </row>
    <row r="1665" spans="1:64" x14ac:dyDescent="0.35">
      <c r="A1665" s="3">
        <v>27500</v>
      </c>
      <c r="D1665" s="6">
        <v>120</v>
      </c>
      <c r="E1665" s="6"/>
      <c r="F1665" s="6">
        <f t="shared" si="431"/>
        <v>200</v>
      </c>
      <c r="G1665" s="7">
        <v>9</v>
      </c>
      <c r="H1665" s="79" cm="1">
        <f t="array" ref="H1665">INDEX(Archetypes!$F$8:$F$16,$G1665)</f>
        <v>312.60000000000002</v>
      </c>
      <c r="I1665" s="7">
        <f t="shared" si="432"/>
        <v>1</v>
      </c>
      <c r="J1665" s="27" cm="1">
        <f t="array" ref="J1665">INDEX(Archetypes!$G$8:$H$16,$G1665,($H$2+1))+$N$2</f>
        <v>27151</v>
      </c>
      <c r="K1665" s="41" cm="1">
        <f t="array" ref="K1665">INDEX(Archetypes!$J$8:$J$16,$G1665)</f>
        <v>3.1960000000000002</v>
      </c>
      <c r="L1665" s="24" cm="1">
        <f t="array" ref="L1665">INDEX(Archetypes!$I$8:$I$16,$G1665)</f>
        <v>98.868750000000006</v>
      </c>
      <c r="M1665" s="41">
        <f t="shared" si="459"/>
        <v>37.546999999999997</v>
      </c>
      <c r="N1665" s="84">
        <f t="shared" si="433"/>
        <v>0.37976610405208922</v>
      </c>
      <c r="O1665" s="41">
        <f t="shared" si="434"/>
        <v>37.546999999999997</v>
      </c>
      <c r="P1665" s="64">
        <f t="shared" si="472"/>
        <v>5.3638571428571424</v>
      </c>
      <c r="Q1665" s="80">
        <f t="shared" si="460"/>
        <v>5.3638571428571424</v>
      </c>
      <c r="R1665" s="80">
        <f t="shared" si="461"/>
        <v>0</v>
      </c>
      <c r="S1665" s="64">
        <f t="shared" si="462"/>
        <v>37.546999999999997</v>
      </c>
      <c r="T1665" s="64">
        <f t="shared" si="435"/>
        <v>0</v>
      </c>
      <c r="U1665" s="64">
        <f t="shared" si="463"/>
        <v>0</v>
      </c>
      <c r="V1665" s="80">
        <f t="shared" si="464"/>
        <v>1</v>
      </c>
      <c r="W1665" s="80">
        <f t="shared" si="465"/>
        <v>0</v>
      </c>
      <c r="X1665" s="80">
        <f t="shared" si="466"/>
        <v>0</v>
      </c>
      <c r="Y1665" s="4">
        <f t="shared" si="436"/>
        <v>13.01</v>
      </c>
      <c r="Z1665" s="4">
        <f t="shared" si="437"/>
        <v>4.0707133917396741</v>
      </c>
      <c r="AA1665" s="64">
        <f t="shared" si="467"/>
        <v>8604.5059999999994</v>
      </c>
      <c r="AB1665" s="81">
        <f t="shared" si="468"/>
        <v>1119.4462305999998</v>
      </c>
      <c r="AC1665">
        <f t="shared" si="469"/>
        <v>0.99999995723636548</v>
      </c>
      <c r="AD1665" s="49">
        <f t="shared" si="438"/>
        <v>4477.7849223999992</v>
      </c>
      <c r="AE1665" s="3">
        <f t="shared" si="439"/>
        <v>110000</v>
      </c>
      <c r="AF1665" s="3">
        <f t="shared" si="440"/>
        <v>100000</v>
      </c>
      <c r="AG1665" s="2">
        <f t="shared" si="441"/>
        <v>1</v>
      </c>
      <c r="AH1665" s="49">
        <f t="shared" si="442"/>
        <v>26151</v>
      </c>
      <c r="AI1665" s="49">
        <f t="shared" si="443"/>
        <v>10354.981385210327</v>
      </c>
      <c r="AJ1665" s="27" cm="1">
        <f t="array" ref="AJ1665">INDEX(Archetypes!Q$8:Q$16,$G1665)</f>
        <v>1022</v>
      </c>
      <c r="AK1665" s="27" cm="1">
        <f t="array" ref="AK1665">INDEX(Archetypes!R$8:R$16,$G1665)</f>
        <v>1039</v>
      </c>
      <c r="AL1665" s="27" cm="1">
        <f t="array" ref="AL1665">INDEX(Archetypes!S$8:S$16,$G1665)</f>
        <v>1139</v>
      </c>
      <c r="AM1665" s="5">
        <f t="shared" si="470"/>
        <v>1039</v>
      </c>
      <c r="AN1665" s="5">
        <f t="shared" si="444"/>
        <v>4156</v>
      </c>
      <c r="AO1665" s="49">
        <f t="shared" si="445"/>
        <v>72290.76630761032</v>
      </c>
      <c r="AP1665" s="61" cm="1">
        <f t="array" ref="AP1665">INDEX(Archetypes!$K$8:$N$16,$G1665,$I$2+1+2*$H$2)</f>
        <v>20920</v>
      </c>
      <c r="AQ1665" s="41" cm="1">
        <f t="array" ref="AQ1665">INDEX(Archetypes!$O$8:$P$16,$G1665,$AB$2)</f>
        <v>50</v>
      </c>
      <c r="AR1665" s="4">
        <f t="shared" si="446"/>
        <v>12.348800000000001</v>
      </c>
      <c r="AS1665" s="5">
        <f t="shared" si="447"/>
        <v>3395.92</v>
      </c>
      <c r="AT1665" s="8">
        <f t="shared" si="448"/>
        <v>2497</v>
      </c>
      <c r="AU1665">
        <f t="shared" si="449"/>
        <v>1</v>
      </c>
      <c r="AV1665" s="49">
        <f t="shared" si="450"/>
        <v>13583.68</v>
      </c>
      <c r="AW1665" s="49">
        <f t="shared" si="451"/>
        <v>20920</v>
      </c>
      <c r="AX1665" s="61">
        <f t="shared" si="452"/>
        <v>8128.2582484184468</v>
      </c>
      <c r="AY1665" s="27" cm="1">
        <f t="array" ref="AY1665">INDEX(Archetypes!T$8:T$16,$G1665)</f>
        <v>1012</v>
      </c>
      <c r="AZ1665" s="27" cm="1">
        <f t="array" ref="AZ1665">INDEX(Archetypes!U$8:U$16,$G1665)</f>
        <v>1497</v>
      </c>
      <c r="BA1665" s="27" cm="1">
        <f t="array" ref="BA1665">INDEX(Archetypes!V$8:V$16,$G1665)</f>
        <v>1668</v>
      </c>
      <c r="BB1665" s="5">
        <f t="shared" si="471"/>
        <v>1497</v>
      </c>
      <c r="BC1665" s="5">
        <f t="shared" si="453"/>
        <v>5988</v>
      </c>
      <c r="BD1665" s="60">
        <f t="shared" si="454"/>
        <v>69539.938248418446</v>
      </c>
      <c r="BE1665" s="28">
        <f t="shared" si="455"/>
        <v>-2750.8280591918738</v>
      </c>
      <c r="BF1665" s="75">
        <f t="shared" si="456"/>
        <v>7.0532856583199992</v>
      </c>
      <c r="BG1665" s="75">
        <f t="shared" si="457"/>
        <v>23.371919999999999</v>
      </c>
      <c r="BH1665" s="11">
        <f t="shared" si="473"/>
        <v>45717.766693128695</v>
      </c>
      <c r="BI1665" s="95">
        <f t="shared" si="474"/>
        <v>5</v>
      </c>
      <c r="BJ1665" t="b">
        <f t="shared" si="475"/>
        <v>0</v>
      </c>
      <c r="BK1665" s="43">
        <v>-24917.0723689734</v>
      </c>
      <c r="BL1665" s="37">
        <f t="shared" si="458"/>
        <v>22166.244309781527</v>
      </c>
    </row>
    <row r="1666" spans="1:64" x14ac:dyDescent="0.35">
      <c r="A1666" s="3">
        <v>27500</v>
      </c>
      <c r="D1666" s="6">
        <v>135</v>
      </c>
      <c r="E1666" s="6"/>
      <c r="F1666" s="6">
        <f t="shared" si="431"/>
        <v>225</v>
      </c>
      <c r="G1666" s="7">
        <v>6</v>
      </c>
      <c r="H1666" s="79" cm="1">
        <f t="array" ref="H1666">INDEX(Archetypes!$F$8:$F$16,$G1666)</f>
        <v>239.1</v>
      </c>
      <c r="I1666" s="7">
        <f t="shared" si="432"/>
        <v>1</v>
      </c>
      <c r="J1666" s="27" cm="1">
        <f t="array" ref="J1666">INDEX(Archetypes!$G$8:$H$16,$G1666,($H$2+1))+$N$2</f>
        <v>18581</v>
      </c>
      <c r="K1666" s="41" cm="1">
        <f t="array" ref="K1666">INDEX(Archetypes!$J$8:$J$16,$G1666)</f>
        <v>3.327</v>
      </c>
      <c r="L1666" s="24" cm="1">
        <f t="array" ref="L1666">INDEX(Archetypes!$I$8:$I$16,$G1666)</f>
        <v>72.380645161290317</v>
      </c>
      <c r="M1666" s="41">
        <f t="shared" si="459"/>
        <v>40.576999999999998</v>
      </c>
      <c r="N1666" s="84">
        <f t="shared" si="433"/>
        <v>0.5606056689544523</v>
      </c>
      <c r="O1666" s="41">
        <f t="shared" si="434"/>
        <v>40.576999999999998</v>
      </c>
      <c r="P1666" s="64">
        <f t="shared" si="472"/>
        <v>5.7967142857142857</v>
      </c>
      <c r="Q1666" s="80">
        <f t="shared" si="460"/>
        <v>5.7967142857142857</v>
      </c>
      <c r="R1666" s="80">
        <f t="shared" si="461"/>
        <v>0</v>
      </c>
      <c r="S1666" s="64">
        <f t="shared" si="462"/>
        <v>40.576999999999998</v>
      </c>
      <c r="T1666" s="64">
        <f t="shared" si="435"/>
        <v>0</v>
      </c>
      <c r="U1666" s="64">
        <f t="shared" si="463"/>
        <v>0</v>
      </c>
      <c r="V1666" s="80">
        <f t="shared" si="464"/>
        <v>1</v>
      </c>
      <c r="W1666" s="80">
        <f t="shared" si="465"/>
        <v>0</v>
      </c>
      <c r="X1666" s="80">
        <f t="shared" si="466"/>
        <v>0</v>
      </c>
      <c r="Y1666" s="4">
        <f t="shared" si="436"/>
        <v>13.01</v>
      </c>
      <c r="Z1666" s="4">
        <f t="shared" si="437"/>
        <v>3.910429816651638</v>
      </c>
      <c r="AA1666" s="64">
        <f t="shared" si="467"/>
        <v>8265.7049999999999</v>
      </c>
      <c r="AB1666" s="81">
        <f t="shared" si="468"/>
        <v>1075.3682205</v>
      </c>
      <c r="AC1666">
        <f t="shared" si="469"/>
        <v>0.9999999805454548</v>
      </c>
      <c r="AD1666" s="49">
        <f t="shared" si="438"/>
        <v>4301.472882</v>
      </c>
      <c r="AE1666" s="3">
        <f t="shared" si="439"/>
        <v>110000</v>
      </c>
      <c r="AF1666" s="3">
        <f t="shared" si="440"/>
        <v>100000</v>
      </c>
      <c r="AG1666" s="2">
        <f t="shared" si="441"/>
        <v>1</v>
      </c>
      <c r="AH1666" s="49">
        <f t="shared" si="442"/>
        <v>17581</v>
      </c>
      <c r="AI1666" s="49">
        <f t="shared" si="443"/>
        <v>7025.1929918572632</v>
      </c>
      <c r="AJ1666" s="27" cm="1">
        <f t="array" ref="AJ1666">INDEX(Archetypes!Q$8:Q$16,$G1666)</f>
        <v>1022</v>
      </c>
      <c r="AK1666" s="27" cm="1">
        <f t="array" ref="AK1666">INDEX(Archetypes!R$8:R$16,$G1666)</f>
        <v>1039</v>
      </c>
      <c r="AL1666" s="27" cm="1">
        <f t="array" ref="AL1666">INDEX(Archetypes!S$8:S$16,$G1666)</f>
        <v>1139</v>
      </c>
      <c r="AM1666" s="5">
        <f t="shared" si="470"/>
        <v>1039</v>
      </c>
      <c r="AN1666" s="5">
        <f t="shared" si="444"/>
        <v>4156</v>
      </c>
      <c r="AO1666" s="49">
        <f t="shared" si="445"/>
        <v>51644.665873857266</v>
      </c>
      <c r="AP1666" s="61" cm="1">
        <f t="array" ref="AP1666">INDEX(Archetypes!$K$8:$N$16,$G1666,$I$2+1+2*$H$2)</f>
        <v>14065</v>
      </c>
      <c r="AQ1666" s="41" cm="1">
        <f t="array" ref="AQ1666">INDEX(Archetypes!$O$8:$P$16,$G1666,$AB$2)</f>
        <v>50</v>
      </c>
      <c r="AR1666" s="4">
        <f t="shared" si="446"/>
        <v>12.348800000000001</v>
      </c>
      <c r="AS1666" s="5">
        <f t="shared" si="447"/>
        <v>3395.92</v>
      </c>
      <c r="AT1666" s="8">
        <f t="shared" si="448"/>
        <v>2497</v>
      </c>
      <c r="AU1666">
        <f t="shared" si="449"/>
        <v>1</v>
      </c>
      <c r="AV1666" s="49">
        <f t="shared" si="450"/>
        <v>13583.68</v>
      </c>
      <c r="AW1666" s="49">
        <f t="shared" si="451"/>
        <v>14065</v>
      </c>
      <c r="AX1666" s="61">
        <f t="shared" si="452"/>
        <v>5464.816073805232</v>
      </c>
      <c r="AY1666" s="27" cm="1">
        <f t="array" ref="AY1666">INDEX(Archetypes!T$8:T$16,$G1666)</f>
        <v>1012</v>
      </c>
      <c r="AZ1666" s="27" cm="1">
        <f t="array" ref="AZ1666">INDEX(Archetypes!U$8:U$16,$G1666)</f>
        <v>1497</v>
      </c>
      <c r="BA1666" s="27" cm="1">
        <f t="array" ref="BA1666">INDEX(Archetypes!V$8:V$16,$G1666)</f>
        <v>1668</v>
      </c>
      <c r="BB1666" s="5">
        <f t="shared" si="471"/>
        <v>1497</v>
      </c>
      <c r="BC1666" s="5">
        <f t="shared" si="453"/>
        <v>5988</v>
      </c>
      <c r="BD1666" s="60">
        <f t="shared" si="454"/>
        <v>53166.496073805232</v>
      </c>
      <c r="BE1666" s="28">
        <f t="shared" si="455"/>
        <v>1521.8301999479663</v>
      </c>
      <c r="BF1666" s="75">
        <f t="shared" si="456"/>
        <v>6.7755637026000004</v>
      </c>
      <c r="BG1666" s="75">
        <f t="shared" si="457"/>
        <v>23.371919999999999</v>
      </c>
      <c r="BH1666" s="11">
        <f t="shared" si="473"/>
        <v>51644.665873857266</v>
      </c>
      <c r="BI1666" s="95">
        <f t="shared" si="474"/>
        <v>6</v>
      </c>
      <c r="BJ1666" t="b">
        <f t="shared" si="475"/>
        <v>1</v>
      </c>
      <c r="BK1666" s="43">
        <v>-9677.0518633780302</v>
      </c>
      <c r="BL1666" s="37">
        <f t="shared" si="458"/>
        <v>11198.882063325997</v>
      </c>
    </row>
    <row r="1667" spans="1:64" x14ac:dyDescent="0.35">
      <c r="A1667" s="3">
        <v>27500</v>
      </c>
      <c r="D1667" s="6">
        <v>135</v>
      </c>
      <c r="E1667" s="6"/>
      <c r="F1667" s="6">
        <f t="shared" si="431"/>
        <v>225</v>
      </c>
      <c r="G1667" s="7">
        <v>7</v>
      </c>
      <c r="H1667" s="79" cm="1">
        <f t="array" ref="H1667">INDEX(Archetypes!$F$8:$F$16,$G1667)</f>
        <v>262.60000000000002</v>
      </c>
      <c r="I1667" s="7">
        <f t="shared" si="432"/>
        <v>1</v>
      </c>
      <c r="J1667" s="27" cm="1">
        <f t="array" ref="J1667">INDEX(Archetypes!$G$8:$H$16,$G1667,($H$2+1))+$N$2</f>
        <v>22881</v>
      </c>
      <c r="K1667" s="41" cm="1">
        <f t="array" ref="K1667">INDEX(Archetypes!$J$8:$J$16,$G1667)</f>
        <v>3.2349999999999999</v>
      </c>
      <c r="L1667" s="24" cm="1">
        <f t="array" ref="L1667">INDEX(Archetypes!$I$8:$I$16,$G1667)</f>
        <v>81.644444444444446</v>
      </c>
      <c r="M1667" s="41">
        <f t="shared" si="459"/>
        <v>41.731000000000002</v>
      </c>
      <c r="N1667" s="84">
        <f t="shared" si="433"/>
        <v>0.51113091997822535</v>
      </c>
      <c r="O1667" s="41">
        <f t="shared" si="434"/>
        <v>41.731000000000002</v>
      </c>
      <c r="P1667" s="64">
        <f t="shared" si="472"/>
        <v>5.9615714285714292</v>
      </c>
      <c r="Q1667" s="80">
        <f t="shared" si="460"/>
        <v>5.9615714285714292</v>
      </c>
      <c r="R1667" s="80">
        <f t="shared" si="461"/>
        <v>0</v>
      </c>
      <c r="S1667" s="64">
        <f t="shared" si="462"/>
        <v>41.731000000000002</v>
      </c>
      <c r="T1667" s="64">
        <f t="shared" si="435"/>
        <v>0</v>
      </c>
      <c r="U1667" s="64">
        <f t="shared" si="463"/>
        <v>0</v>
      </c>
      <c r="V1667" s="80">
        <f t="shared" si="464"/>
        <v>1</v>
      </c>
      <c r="W1667" s="80">
        <f t="shared" si="465"/>
        <v>0</v>
      </c>
      <c r="X1667" s="80">
        <f t="shared" si="466"/>
        <v>0</v>
      </c>
      <c r="Y1667" s="4">
        <f t="shared" si="436"/>
        <v>13.01</v>
      </c>
      <c r="Z1667" s="4">
        <f t="shared" si="437"/>
        <v>4.0216383307573418</v>
      </c>
      <c r="AA1667" s="64">
        <f t="shared" si="467"/>
        <v>8500.7729999999992</v>
      </c>
      <c r="AB1667" s="81">
        <f t="shared" si="468"/>
        <v>1105.9505672999999</v>
      </c>
      <c r="AC1667">
        <f t="shared" si="469"/>
        <v>0.99999997618181879</v>
      </c>
      <c r="AD1667" s="49">
        <f t="shared" si="438"/>
        <v>4423.8022691999995</v>
      </c>
      <c r="AE1667" s="3">
        <f t="shared" si="439"/>
        <v>110000</v>
      </c>
      <c r="AF1667" s="3">
        <f t="shared" si="440"/>
        <v>100000</v>
      </c>
      <c r="AG1667" s="2">
        <f t="shared" si="441"/>
        <v>1</v>
      </c>
      <c r="AH1667" s="49">
        <f t="shared" si="442"/>
        <v>21881</v>
      </c>
      <c r="AI1667" s="49">
        <f t="shared" si="443"/>
        <v>8695.9152895723364</v>
      </c>
      <c r="AJ1667" s="27" cm="1">
        <f t="array" ref="AJ1667">INDEX(Archetypes!Q$8:Q$16,$G1667)</f>
        <v>1022</v>
      </c>
      <c r="AK1667" s="27" cm="1">
        <f t="array" ref="AK1667">INDEX(Archetypes!R$8:R$16,$G1667)</f>
        <v>1039</v>
      </c>
      <c r="AL1667" s="27" cm="1">
        <f t="array" ref="AL1667">INDEX(Archetypes!S$8:S$16,$G1667)</f>
        <v>1139</v>
      </c>
      <c r="AM1667" s="5">
        <f t="shared" si="470"/>
        <v>1039</v>
      </c>
      <c r="AN1667" s="5">
        <f t="shared" si="444"/>
        <v>4156</v>
      </c>
      <c r="AO1667" s="49">
        <f t="shared" si="445"/>
        <v>62037.71755877234</v>
      </c>
      <c r="AP1667" s="61" cm="1">
        <f t="array" ref="AP1667">INDEX(Archetypes!$K$8:$N$16,$G1667,$I$2+1+2*$H$2)</f>
        <v>17505</v>
      </c>
      <c r="AQ1667" s="41" cm="1">
        <f t="array" ref="AQ1667">INDEX(Archetypes!$O$8:$P$16,$G1667,$AB$2)</f>
        <v>50</v>
      </c>
      <c r="AR1667" s="4">
        <f t="shared" si="446"/>
        <v>12.348800000000001</v>
      </c>
      <c r="AS1667" s="5">
        <f t="shared" si="447"/>
        <v>3395.92</v>
      </c>
      <c r="AT1667" s="8">
        <f t="shared" si="448"/>
        <v>2497</v>
      </c>
      <c r="AU1667">
        <f t="shared" si="449"/>
        <v>1</v>
      </c>
      <c r="AV1667" s="49">
        <f t="shared" si="450"/>
        <v>13583.68</v>
      </c>
      <c r="AW1667" s="49">
        <f t="shared" si="451"/>
        <v>17505</v>
      </c>
      <c r="AX1667" s="61">
        <f t="shared" si="452"/>
        <v>6801.3939119772904</v>
      </c>
      <c r="AY1667" s="27" cm="1">
        <f t="array" ref="AY1667">INDEX(Archetypes!T$8:T$16,$G1667)</f>
        <v>1012</v>
      </c>
      <c r="AZ1667" s="27" cm="1">
        <f t="array" ref="AZ1667">INDEX(Archetypes!U$8:U$16,$G1667)</f>
        <v>1497</v>
      </c>
      <c r="BA1667" s="27" cm="1">
        <f t="array" ref="BA1667">INDEX(Archetypes!V$8:V$16,$G1667)</f>
        <v>1668</v>
      </c>
      <c r="BB1667" s="5">
        <f t="shared" si="471"/>
        <v>1497</v>
      </c>
      <c r="BC1667" s="5">
        <f t="shared" si="453"/>
        <v>5988</v>
      </c>
      <c r="BD1667" s="60">
        <f t="shared" si="454"/>
        <v>61383.073911977292</v>
      </c>
      <c r="BE1667" s="28">
        <f t="shared" si="455"/>
        <v>-654.64364679504797</v>
      </c>
      <c r="BF1667" s="75">
        <f t="shared" si="456"/>
        <v>6.9682536435599998</v>
      </c>
      <c r="BG1667" s="75">
        <f t="shared" si="457"/>
        <v>23.371919999999999</v>
      </c>
      <c r="BH1667" s="11">
        <f t="shared" si="473"/>
        <v>51644.665873857266</v>
      </c>
      <c r="BI1667" s="95">
        <f t="shared" si="474"/>
        <v>6</v>
      </c>
      <c r="BJ1667" t="b">
        <f t="shared" si="475"/>
        <v>0</v>
      </c>
      <c r="BK1667" s="43">
        <v>-17392.725173890969</v>
      </c>
      <c r="BL1667" s="37">
        <f t="shared" si="458"/>
        <v>16738.081527095921</v>
      </c>
    </row>
    <row r="1668" spans="1:64" x14ac:dyDescent="0.35">
      <c r="A1668" s="3">
        <v>27500</v>
      </c>
      <c r="D1668" s="6">
        <v>135</v>
      </c>
      <c r="E1668" s="6"/>
      <c r="F1668" s="6">
        <f t="shared" si="431"/>
        <v>225</v>
      </c>
      <c r="G1668" s="7">
        <v>8</v>
      </c>
      <c r="H1668" s="79" cm="1">
        <f t="array" ref="H1668">INDEX(Archetypes!$F$8:$F$16,$G1668)</f>
        <v>285.8</v>
      </c>
      <c r="I1668" s="7">
        <f t="shared" si="432"/>
        <v>1</v>
      </c>
      <c r="J1668" s="27" cm="1">
        <f t="array" ref="J1668">INDEX(Archetypes!$G$8:$H$16,$G1668,($H$2+1))+$N$2</f>
        <v>26124</v>
      </c>
      <c r="K1668" s="41" cm="1">
        <f t="array" ref="K1668">INDEX(Archetypes!$J$8:$J$16,$G1668)</f>
        <v>3.2210000000000001</v>
      </c>
      <c r="L1668" s="24" cm="1">
        <f t="array" ref="L1668">INDEX(Archetypes!$I$8:$I$16,$G1668)</f>
        <v>90.076000000000008</v>
      </c>
      <c r="M1668" s="41">
        <f t="shared" si="459"/>
        <v>41.911999999999999</v>
      </c>
      <c r="N1668" s="84">
        <f t="shared" si="433"/>
        <v>0.46529597229006614</v>
      </c>
      <c r="O1668" s="41">
        <f t="shared" si="434"/>
        <v>41.911999999999999</v>
      </c>
      <c r="P1668" s="64">
        <f t="shared" si="472"/>
        <v>5.9874285714285715</v>
      </c>
      <c r="Q1668" s="80">
        <f t="shared" si="460"/>
        <v>5.9874285714285715</v>
      </c>
      <c r="R1668" s="80">
        <f t="shared" si="461"/>
        <v>0</v>
      </c>
      <c r="S1668" s="64">
        <f t="shared" si="462"/>
        <v>41.911999999999999</v>
      </c>
      <c r="T1668" s="64">
        <f t="shared" si="435"/>
        <v>0</v>
      </c>
      <c r="U1668" s="64">
        <f t="shared" si="463"/>
        <v>0</v>
      </c>
      <c r="V1668" s="80">
        <f t="shared" si="464"/>
        <v>1</v>
      </c>
      <c r="W1668" s="80">
        <f t="shared" si="465"/>
        <v>0</v>
      </c>
      <c r="X1668" s="80">
        <f t="shared" si="466"/>
        <v>0</v>
      </c>
      <c r="Y1668" s="4">
        <f t="shared" si="436"/>
        <v>13.01</v>
      </c>
      <c r="Z1668" s="4">
        <f t="shared" si="437"/>
        <v>4.0391182862465067</v>
      </c>
      <c r="AA1668" s="64">
        <f t="shared" si="467"/>
        <v>8537.7209999999995</v>
      </c>
      <c r="AB1668" s="81">
        <f t="shared" si="468"/>
        <v>1110.7575021</v>
      </c>
      <c r="AC1668">
        <f t="shared" si="469"/>
        <v>1.0000000239636369</v>
      </c>
      <c r="AD1668" s="49">
        <f t="shared" si="438"/>
        <v>4443.0300084</v>
      </c>
      <c r="AE1668" s="3">
        <f t="shared" si="439"/>
        <v>110000</v>
      </c>
      <c r="AF1668" s="3">
        <f t="shared" si="440"/>
        <v>100000</v>
      </c>
      <c r="AG1668" s="2">
        <f t="shared" si="441"/>
        <v>1</v>
      </c>
      <c r="AH1668" s="49">
        <f t="shared" si="442"/>
        <v>25124</v>
      </c>
      <c r="AI1668" s="49">
        <f t="shared" si="443"/>
        <v>9955.9507341048902</v>
      </c>
      <c r="AJ1668" s="27" cm="1">
        <f t="array" ref="AJ1668">INDEX(Archetypes!Q$8:Q$16,$G1668)</f>
        <v>1022</v>
      </c>
      <c r="AK1668" s="27" cm="1">
        <f t="array" ref="AK1668">INDEX(Archetypes!R$8:R$16,$G1668)</f>
        <v>1039</v>
      </c>
      <c r="AL1668" s="27" cm="1">
        <f t="array" ref="AL1668">INDEX(Archetypes!S$8:S$16,$G1668)</f>
        <v>1139</v>
      </c>
      <c r="AM1668" s="5">
        <f t="shared" si="470"/>
        <v>1039</v>
      </c>
      <c r="AN1668" s="5">
        <f t="shared" si="444"/>
        <v>4156</v>
      </c>
      <c r="AO1668" s="49">
        <f t="shared" si="445"/>
        <v>69802.980742504893</v>
      </c>
      <c r="AP1668" s="61" cm="1">
        <f t="array" ref="AP1668">INDEX(Archetypes!$K$8:$N$16,$G1668,$I$2+1+2*$H$2)</f>
        <v>20099</v>
      </c>
      <c r="AQ1668" s="41" cm="1">
        <f t="array" ref="AQ1668">INDEX(Archetypes!$O$8:$P$16,$G1668,$AB$2)</f>
        <v>50</v>
      </c>
      <c r="AR1668" s="4">
        <f t="shared" si="446"/>
        <v>12.348800000000001</v>
      </c>
      <c r="AS1668" s="5">
        <f t="shared" si="447"/>
        <v>3395.92</v>
      </c>
      <c r="AT1668" s="8">
        <f t="shared" si="448"/>
        <v>2497</v>
      </c>
      <c r="AU1668">
        <f t="shared" si="449"/>
        <v>1</v>
      </c>
      <c r="AV1668" s="49">
        <f t="shared" si="450"/>
        <v>13583.68</v>
      </c>
      <c r="AW1668" s="49">
        <f t="shared" si="451"/>
        <v>20099</v>
      </c>
      <c r="AX1668" s="61">
        <f t="shared" si="452"/>
        <v>7809.2668515756386</v>
      </c>
      <c r="AY1668" s="27" cm="1">
        <f t="array" ref="AY1668">INDEX(Archetypes!T$8:T$16,$G1668)</f>
        <v>1012</v>
      </c>
      <c r="AZ1668" s="27" cm="1">
        <f t="array" ref="AZ1668">INDEX(Archetypes!U$8:U$16,$G1668)</f>
        <v>1497</v>
      </c>
      <c r="BA1668" s="27" cm="1">
        <f t="array" ref="BA1668">INDEX(Archetypes!V$8:V$16,$G1668)</f>
        <v>1668</v>
      </c>
      <c r="BB1668" s="5">
        <f t="shared" si="471"/>
        <v>1497</v>
      </c>
      <c r="BC1668" s="5">
        <f t="shared" si="453"/>
        <v>5988</v>
      </c>
      <c r="BD1668" s="60">
        <f t="shared" si="454"/>
        <v>67578.946851575631</v>
      </c>
      <c r="BE1668" s="28">
        <f t="shared" si="455"/>
        <v>-2224.0338909292623</v>
      </c>
      <c r="BF1668" s="75">
        <f t="shared" si="456"/>
        <v>6.9985406581199996</v>
      </c>
      <c r="BG1668" s="75">
        <f t="shared" si="457"/>
        <v>23.371919999999999</v>
      </c>
      <c r="BH1668" s="11">
        <f t="shared" si="473"/>
        <v>51644.665873857266</v>
      </c>
      <c r="BI1668" s="95">
        <f t="shared" si="474"/>
        <v>6</v>
      </c>
      <c r="BJ1668" t="b">
        <f t="shared" si="475"/>
        <v>0</v>
      </c>
      <c r="BK1668" s="43">
        <v>-23063.806602369499</v>
      </c>
      <c r="BL1668" s="37">
        <f t="shared" si="458"/>
        <v>20839.772711440237</v>
      </c>
    </row>
    <row r="1669" spans="1:64" x14ac:dyDescent="0.35">
      <c r="A1669" s="3">
        <v>27500</v>
      </c>
      <c r="D1669" s="6">
        <v>135</v>
      </c>
      <c r="E1669" s="6"/>
      <c r="F1669" s="6">
        <f t="shared" si="431"/>
        <v>225</v>
      </c>
      <c r="G1669" s="7">
        <v>9</v>
      </c>
      <c r="H1669" s="79" cm="1">
        <f t="array" ref="H1669">INDEX(Archetypes!$F$8:$F$16,$G1669)</f>
        <v>312.60000000000002</v>
      </c>
      <c r="I1669" s="7">
        <f t="shared" si="432"/>
        <v>1</v>
      </c>
      <c r="J1669" s="27" cm="1">
        <f t="array" ref="J1669">INDEX(Archetypes!$G$8:$H$16,$G1669,($H$2+1))+$N$2</f>
        <v>27151</v>
      </c>
      <c r="K1669" s="41" cm="1">
        <f t="array" ref="K1669">INDEX(Archetypes!$J$8:$J$16,$G1669)</f>
        <v>3.1960000000000002</v>
      </c>
      <c r="L1669" s="24" cm="1">
        <f t="array" ref="L1669">INDEX(Archetypes!$I$8:$I$16,$G1669)</f>
        <v>98.868750000000006</v>
      </c>
      <c r="M1669" s="41">
        <f t="shared" si="459"/>
        <v>42.24</v>
      </c>
      <c r="N1669" s="84">
        <f t="shared" si="433"/>
        <v>0.42723307415133699</v>
      </c>
      <c r="O1669" s="41">
        <f t="shared" si="434"/>
        <v>42.24</v>
      </c>
      <c r="P1669" s="64">
        <f t="shared" si="472"/>
        <v>6.0342857142857147</v>
      </c>
      <c r="Q1669" s="80">
        <f t="shared" si="460"/>
        <v>6.0342857142857147</v>
      </c>
      <c r="R1669" s="80">
        <f t="shared" si="461"/>
        <v>0</v>
      </c>
      <c r="S1669" s="64">
        <f t="shared" si="462"/>
        <v>42.24</v>
      </c>
      <c r="T1669" s="64">
        <f t="shared" si="435"/>
        <v>0</v>
      </c>
      <c r="U1669" s="64">
        <f t="shared" si="463"/>
        <v>0</v>
      </c>
      <c r="V1669" s="80">
        <f t="shared" si="464"/>
        <v>1</v>
      </c>
      <c r="W1669" s="80">
        <f t="shared" si="465"/>
        <v>0</v>
      </c>
      <c r="X1669" s="80">
        <f t="shared" si="466"/>
        <v>0</v>
      </c>
      <c r="Y1669" s="4">
        <f t="shared" si="436"/>
        <v>13.01</v>
      </c>
      <c r="Z1669" s="4">
        <f t="shared" si="437"/>
        <v>4.0707133917396741</v>
      </c>
      <c r="AA1669" s="64">
        <f t="shared" si="467"/>
        <v>8604.5059999999994</v>
      </c>
      <c r="AB1669" s="81">
        <f t="shared" si="468"/>
        <v>1119.4462305999998</v>
      </c>
      <c r="AC1669">
        <f t="shared" si="469"/>
        <v>0.99999995723636548</v>
      </c>
      <c r="AD1669" s="49">
        <f t="shared" si="438"/>
        <v>4477.7849223999992</v>
      </c>
      <c r="AE1669" s="3">
        <f t="shared" si="439"/>
        <v>110000</v>
      </c>
      <c r="AF1669" s="3">
        <f t="shared" si="440"/>
        <v>100000</v>
      </c>
      <c r="AG1669" s="2">
        <f t="shared" si="441"/>
        <v>1</v>
      </c>
      <c r="AH1669" s="49">
        <f t="shared" si="442"/>
        <v>26151</v>
      </c>
      <c r="AI1669" s="49">
        <f t="shared" si="443"/>
        <v>10354.981385210327</v>
      </c>
      <c r="AJ1669" s="27" cm="1">
        <f t="array" ref="AJ1669">INDEX(Archetypes!Q$8:Q$16,$G1669)</f>
        <v>1022</v>
      </c>
      <c r="AK1669" s="27" cm="1">
        <f t="array" ref="AK1669">INDEX(Archetypes!R$8:R$16,$G1669)</f>
        <v>1039</v>
      </c>
      <c r="AL1669" s="27" cm="1">
        <f t="array" ref="AL1669">INDEX(Archetypes!S$8:S$16,$G1669)</f>
        <v>1139</v>
      </c>
      <c r="AM1669" s="5">
        <f t="shared" si="470"/>
        <v>1039</v>
      </c>
      <c r="AN1669" s="5">
        <f t="shared" si="444"/>
        <v>4156</v>
      </c>
      <c r="AO1669" s="49">
        <f t="shared" si="445"/>
        <v>72290.76630761032</v>
      </c>
      <c r="AP1669" s="61" cm="1">
        <f t="array" ref="AP1669">INDEX(Archetypes!$K$8:$N$16,$G1669,$I$2+1+2*$H$2)</f>
        <v>20920</v>
      </c>
      <c r="AQ1669" s="41" cm="1">
        <f t="array" ref="AQ1669">INDEX(Archetypes!$O$8:$P$16,$G1669,$AB$2)</f>
        <v>50</v>
      </c>
      <c r="AR1669" s="4">
        <f t="shared" si="446"/>
        <v>12.348800000000001</v>
      </c>
      <c r="AS1669" s="5">
        <f t="shared" si="447"/>
        <v>3395.92</v>
      </c>
      <c r="AT1669" s="8">
        <f t="shared" si="448"/>
        <v>2497</v>
      </c>
      <c r="AU1669">
        <f t="shared" si="449"/>
        <v>1</v>
      </c>
      <c r="AV1669" s="49">
        <f t="shared" si="450"/>
        <v>13583.68</v>
      </c>
      <c r="AW1669" s="49">
        <f t="shared" si="451"/>
        <v>20920</v>
      </c>
      <c r="AX1669" s="61">
        <f t="shared" si="452"/>
        <v>8128.2582484184468</v>
      </c>
      <c r="AY1669" s="27" cm="1">
        <f t="array" ref="AY1669">INDEX(Archetypes!T$8:T$16,$G1669)</f>
        <v>1012</v>
      </c>
      <c r="AZ1669" s="27" cm="1">
        <f t="array" ref="AZ1669">INDEX(Archetypes!U$8:U$16,$G1669)</f>
        <v>1497</v>
      </c>
      <c r="BA1669" s="27" cm="1">
        <f t="array" ref="BA1669">INDEX(Archetypes!V$8:V$16,$G1669)</f>
        <v>1668</v>
      </c>
      <c r="BB1669" s="5">
        <f t="shared" si="471"/>
        <v>1497</v>
      </c>
      <c r="BC1669" s="5">
        <f t="shared" si="453"/>
        <v>5988</v>
      </c>
      <c r="BD1669" s="60">
        <f t="shared" si="454"/>
        <v>69539.938248418446</v>
      </c>
      <c r="BE1669" s="28">
        <f t="shared" si="455"/>
        <v>-2750.8280591918738</v>
      </c>
      <c r="BF1669" s="75">
        <f t="shared" si="456"/>
        <v>7.0532856583199992</v>
      </c>
      <c r="BG1669" s="75">
        <f t="shared" si="457"/>
        <v>23.371919999999999</v>
      </c>
      <c r="BH1669" s="11">
        <f t="shared" si="473"/>
        <v>51644.665873857266</v>
      </c>
      <c r="BI1669" s="95">
        <f t="shared" si="474"/>
        <v>6</v>
      </c>
      <c r="BJ1669" t="b">
        <f t="shared" si="475"/>
        <v>0</v>
      </c>
      <c r="BK1669" s="43">
        <v>-24917.0723689734</v>
      </c>
      <c r="BL1669" s="37">
        <f t="shared" si="458"/>
        <v>22166.244309781527</v>
      </c>
    </row>
    <row r="1670" spans="1:64" x14ac:dyDescent="0.35">
      <c r="A1670" s="3">
        <v>27500</v>
      </c>
      <c r="D1670" s="6">
        <v>150</v>
      </c>
      <c r="E1670" s="6"/>
      <c r="F1670" s="6">
        <f t="shared" si="431"/>
        <v>250</v>
      </c>
      <c r="G1670" s="7">
        <v>7</v>
      </c>
      <c r="H1670" s="79" cm="1">
        <f t="array" ref="H1670">INDEX(Archetypes!$F$8:$F$16,$G1670)</f>
        <v>262.60000000000002</v>
      </c>
      <c r="I1670" s="7">
        <f t="shared" si="432"/>
        <v>1</v>
      </c>
      <c r="J1670" s="27" cm="1">
        <f t="array" ref="J1670">INDEX(Archetypes!$G$8:$H$16,$G1670,($H$2+1))+$N$2</f>
        <v>22881</v>
      </c>
      <c r="K1670" s="41" cm="1">
        <f t="array" ref="K1670">INDEX(Archetypes!$J$8:$J$16,$G1670)</f>
        <v>3.2349999999999999</v>
      </c>
      <c r="L1670" s="24" cm="1">
        <f t="array" ref="L1670">INDEX(Archetypes!$I$8:$I$16,$G1670)</f>
        <v>81.644444444444446</v>
      </c>
      <c r="M1670" s="41">
        <f t="shared" si="459"/>
        <v>46.368000000000002</v>
      </c>
      <c r="N1670" s="84">
        <f t="shared" si="433"/>
        <v>0.56792596624931957</v>
      </c>
      <c r="O1670" s="41">
        <f t="shared" si="434"/>
        <v>46.368000000000002</v>
      </c>
      <c r="P1670" s="64">
        <f t="shared" si="472"/>
        <v>6.6240000000000006</v>
      </c>
      <c r="Q1670" s="80">
        <f t="shared" si="460"/>
        <v>6.6240000000000006</v>
      </c>
      <c r="R1670" s="80">
        <f t="shared" si="461"/>
        <v>0</v>
      </c>
      <c r="S1670" s="64">
        <f t="shared" si="462"/>
        <v>46.368000000000002</v>
      </c>
      <c r="T1670" s="64">
        <f t="shared" si="435"/>
        <v>0</v>
      </c>
      <c r="U1670" s="64">
        <f t="shared" si="463"/>
        <v>0</v>
      </c>
      <c r="V1670" s="80">
        <f t="shared" si="464"/>
        <v>1</v>
      </c>
      <c r="W1670" s="80">
        <f t="shared" si="465"/>
        <v>0</v>
      </c>
      <c r="X1670" s="80">
        <f t="shared" si="466"/>
        <v>0</v>
      </c>
      <c r="Y1670" s="4">
        <f t="shared" si="436"/>
        <v>13.01</v>
      </c>
      <c r="Z1670" s="4">
        <f t="shared" si="437"/>
        <v>4.0216383307573418</v>
      </c>
      <c r="AA1670" s="64">
        <f t="shared" si="467"/>
        <v>8500.7729999999992</v>
      </c>
      <c r="AB1670" s="81">
        <f t="shared" si="468"/>
        <v>1105.9505672999999</v>
      </c>
      <c r="AC1670">
        <f t="shared" si="469"/>
        <v>0.99999997618181879</v>
      </c>
      <c r="AD1670" s="49">
        <f t="shared" si="438"/>
        <v>4423.8022691999995</v>
      </c>
      <c r="AE1670" s="3">
        <f t="shared" si="439"/>
        <v>110000</v>
      </c>
      <c r="AF1670" s="3">
        <f t="shared" si="440"/>
        <v>100000</v>
      </c>
      <c r="AG1670" s="2">
        <f t="shared" si="441"/>
        <v>1</v>
      </c>
      <c r="AH1670" s="49">
        <f t="shared" si="442"/>
        <v>21881</v>
      </c>
      <c r="AI1670" s="49">
        <f t="shared" si="443"/>
        <v>8695.9152895723364</v>
      </c>
      <c r="AJ1670" s="27" cm="1">
        <f t="array" ref="AJ1670">INDEX(Archetypes!Q$8:Q$16,$G1670)</f>
        <v>1022</v>
      </c>
      <c r="AK1670" s="27" cm="1">
        <f t="array" ref="AK1670">INDEX(Archetypes!R$8:R$16,$G1670)</f>
        <v>1039</v>
      </c>
      <c r="AL1670" s="27" cm="1">
        <f t="array" ref="AL1670">INDEX(Archetypes!S$8:S$16,$G1670)</f>
        <v>1139</v>
      </c>
      <c r="AM1670" s="5">
        <f t="shared" si="470"/>
        <v>1039</v>
      </c>
      <c r="AN1670" s="5">
        <f t="shared" si="444"/>
        <v>4156</v>
      </c>
      <c r="AO1670" s="49">
        <f t="shared" si="445"/>
        <v>62037.71755877234</v>
      </c>
      <c r="AP1670" s="61" cm="1">
        <f t="array" ref="AP1670">INDEX(Archetypes!$K$8:$N$16,$G1670,$I$2+1+2*$H$2)</f>
        <v>17505</v>
      </c>
      <c r="AQ1670" s="41" cm="1">
        <f t="array" ref="AQ1670">INDEX(Archetypes!$O$8:$P$16,$G1670,$AB$2)</f>
        <v>50</v>
      </c>
      <c r="AR1670" s="4">
        <f t="shared" si="446"/>
        <v>12.348800000000001</v>
      </c>
      <c r="AS1670" s="5">
        <f t="shared" si="447"/>
        <v>3395.92</v>
      </c>
      <c r="AT1670" s="8">
        <f t="shared" si="448"/>
        <v>2497</v>
      </c>
      <c r="AU1670">
        <f t="shared" si="449"/>
        <v>1</v>
      </c>
      <c r="AV1670" s="49">
        <f t="shared" si="450"/>
        <v>13583.68</v>
      </c>
      <c r="AW1670" s="49">
        <f t="shared" si="451"/>
        <v>17505</v>
      </c>
      <c r="AX1670" s="61">
        <f t="shared" si="452"/>
        <v>6801.3939119772904</v>
      </c>
      <c r="AY1670" s="27" cm="1">
        <f t="array" ref="AY1670">INDEX(Archetypes!T$8:T$16,$G1670)</f>
        <v>1012</v>
      </c>
      <c r="AZ1670" s="27" cm="1">
        <f t="array" ref="AZ1670">INDEX(Archetypes!U$8:U$16,$G1670)</f>
        <v>1497</v>
      </c>
      <c r="BA1670" s="27" cm="1">
        <f t="array" ref="BA1670">INDEX(Archetypes!V$8:V$16,$G1670)</f>
        <v>1668</v>
      </c>
      <c r="BB1670" s="5">
        <f t="shared" si="471"/>
        <v>1497</v>
      </c>
      <c r="BC1670" s="5">
        <f t="shared" si="453"/>
        <v>5988</v>
      </c>
      <c r="BD1670" s="60">
        <f t="shared" si="454"/>
        <v>61383.073911977292</v>
      </c>
      <c r="BE1670" s="28">
        <f t="shared" si="455"/>
        <v>-654.64364679504797</v>
      </c>
      <c r="BF1670" s="75">
        <f t="shared" si="456"/>
        <v>6.9682536435599998</v>
      </c>
      <c r="BG1670" s="75">
        <f t="shared" si="457"/>
        <v>23.371919999999999</v>
      </c>
      <c r="BH1670" s="11">
        <f t="shared" si="473"/>
        <v>62037.71755877234</v>
      </c>
      <c r="BI1670" s="95">
        <f t="shared" si="474"/>
        <v>7</v>
      </c>
      <c r="BJ1670" t="b">
        <f t="shared" si="475"/>
        <v>1</v>
      </c>
      <c r="BK1670" s="43">
        <v>-17392.725173890969</v>
      </c>
      <c r="BL1670" s="37">
        <f t="shared" si="458"/>
        <v>16738.081527095921</v>
      </c>
    </row>
    <row r="1671" spans="1:64" x14ac:dyDescent="0.35">
      <c r="A1671" s="3">
        <v>27500</v>
      </c>
      <c r="D1671" s="6">
        <v>150</v>
      </c>
      <c r="E1671" s="6"/>
      <c r="F1671" s="6">
        <f t="shared" si="431"/>
        <v>250</v>
      </c>
      <c r="G1671" s="7">
        <v>8</v>
      </c>
      <c r="H1671" s="79" cm="1">
        <f t="array" ref="H1671">INDEX(Archetypes!$F$8:$F$16,$G1671)</f>
        <v>285.8</v>
      </c>
      <c r="I1671" s="7">
        <f t="shared" si="432"/>
        <v>1</v>
      </c>
      <c r="J1671" s="27" cm="1">
        <f t="array" ref="J1671">INDEX(Archetypes!$G$8:$H$16,$G1671,($H$2+1))+$N$2</f>
        <v>26124</v>
      </c>
      <c r="K1671" s="41" cm="1">
        <f t="array" ref="K1671">INDEX(Archetypes!$J$8:$J$16,$G1671)</f>
        <v>3.2210000000000001</v>
      </c>
      <c r="L1671" s="24" cm="1">
        <f t="array" ref="L1671">INDEX(Archetypes!$I$8:$I$16,$G1671)</f>
        <v>90.076000000000008</v>
      </c>
      <c r="M1671" s="41">
        <f t="shared" si="459"/>
        <v>46.569000000000003</v>
      </c>
      <c r="N1671" s="84">
        <f t="shared" si="433"/>
        <v>0.51699675829299696</v>
      </c>
      <c r="O1671" s="41">
        <f t="shared" si="434"/>
        <v>46.569000000000003</v>
      </c>
      <c r="P1671" s="64">
        <f t="shared" si="472"/>
        <v>6.6527142857142865</v>
      </c>
      <c r="Q1671" s="80">
        <f t="shared" si="460"/>
        <v>6.6527142857142865</v>
      </c>
      <c r="R1671" s="80">
        <f t="shared" si="461"/>
        <v>0</v>
      </c>
      <c r="S1671" s="64">
        <f t="shared" si="462"/>
        <v>46.569000000000003</v>
      </c>
      <c r="T1671" s="64">
        <f t="shared" si="435"/>
        <v>0</v>
      </c>
      <c r="U1671" s="64">
        <f t="shared" si="463"/>
        <v>0</v>
      </c>
      <c r="V1671" s="80">
        <f t="shared" si="464"/>
        <v>1</v>
      </c>
      <c r="W1671" s="80">
        <f t="shared" si="465"/>
        <v>0</v>
      </c>
      <c r="X1671" s="80">
        <f t="shared" si="466"/>
        <v>0</v>
      </c>
      <c r="Y1671" s="4">
        <f t="shared" si="436"/>
        <v>13.01</v>
      </c>
      <c r="Z1671" s="4">
        <f t="shared" si="437"/>
        <v>4.0391182862465067</v>
      </c>
      <c r="AA1671" s="64">
        <f t="shared" si="467"/>
        <v>8537.7209999999995</v>
      </c>
      <c r="AB1671" s="81">
        <f t="shared" si="468"/>
        <v>1110.7575021</v>
      </c>
      <c r="AC1671">
        <f t="shared" si="469"/>
        <v>1.0000000239636369</v>
      </c>
      <c r="AD1671" s="49">
        <f t="shared" si="438"/>
        <v>4443.0300084</v>
      </c>
      <c r="AE1671" s="3">
        <f t="shared" si="439"/>
        <v>110000</v>
      </c>
      <c r="AF1671" s="3">
        <f t="shared" si="440"/>
        <v>100000</v>
      </c>
      <c r="AG1671" s="2">
        <f t="shared" si="441"/>
        <v>1</v>
      </c>
      <c r="AH1671" s="49">
        <f t="shared" si="442"/>
        <v>25124</v>
      </c>
      <c r="AI1671" s="49">
        <f t="shared" si="443"/>
        <v>9955.9507341048902</v>
      </c>
      <c r="AJ1671" s="27" cm="1">
        <f t="array" ref="AJ1671">INDEX(Archetypes!Q$8:Q$16,$G1671)</f>
        <v>1022</v>
      </c>
      <c r="AK1671" s="27" cm="1">
        <f t="array" ref="AK1671">INDEX(Archetypes!R$8:R$16,$G1671)</f>
        <v>1039</v>
      </c>
      <c r="AL1671" s="27" cm="1">
        <f t="array" ref="AL1671">INDEX(Archetypes!S$8:S$16,$G1671)</f>
        <v>1139</v>
      </c>
      <c r="AM1671" s="5">
        <f t="shared" si="470"/>
        <v>1039</v>
      </c>
      <c r="AN1671" s="5">
        <f t="shared" si="444"/>
        <v>4156</v>
      </c>
      <c r="AO1671" s="49">
        <f t="shared" si="445"/>
        <v>69802.980742504893</v>
      </c>
      <c r="AP1671" s="61" cm="1">
        <f t="array" ref="AP1671">INDEX(Archetypes!$K$8:$N$16,$G1671,$I$2+1+2*$H$2)</f>
        <v>20099</v>
      </c>
      <c r="AQ1671" s="41" cm="1">
        <f t="array" ref="AQ1671">INDEX(Archetypes!$O$8:$P$16,$G1671,$AB$2)</f>
        <v>50</v>
      </c>
      <c r="AR1671" s="4">
        <f t="shared" si="446"/>
        <v>12.348800000000001</v>
      </c>
      <c r="AS1671" s="5">
        <f t="shared" si="447"/>
        <v>3395.92</v>
      </c>
      <c r="AT1671" s="8">
        <f t="shared" si="448"/>
        <v>2497</v>
      </c>
      <c r="AU1671">
        <f t="shared" si="449"/>
        <v>1</v>
      </c>
      <c r="AV1671" s="49">
        <f t="shared" si="450"/>
        <v>13583.68</v>
      </c>
      <c r="AW1671" s="49">
        <f t="shared" si="451"/>
        <v>20099</v>
      </c>
      <c r="AX1671" s="61">
        <f t="shared" si="452"/>
        <v>7809.2668515756386</v>
      </c>
      <c r="AY1671" s="27" cm="1">
        <f t="array" ref="AY1671">INDEX(Archetypes!T$8:T$16,$G1671)</f>
        <v>1012</v>
      </c>
      <c r="AZ1671" s="27" cm="1">
        <f t="array" ref="AZ1671">INDEX(Archetypes!U$8:U$16,$G1671)</f>
        <v>1497</v>
      </c>
      <c r="BA1671" s="27" cm="1">
        <f t="array" ref="BA1671">INDEX(Archetypes!V$8:V$16,$G1671)</f>
        <v>1668</v>
      </c>
      <c r="BB1671" s="5">
        <f t="shared" si="471"/>
        <v>1497</v>
      </c>
      <c r="BC1671" s="5">
        <f t="shared" si="453"/>
        <v>5988</v>
      </c>
      <c r="BD1671" s="60">
        <f t="shared" si="454"/>
        <v>67578.946851575631</v>
      </c>
      <c r="BE1671" s="28">
        <f t="shared" si="455"/>
        <v>-2224.0338909292623</v>
      </c>
      <c r="BF1671" s="75">
        <f t="shared" si="456"/>
        <v>6.9985406581199996</v>
      </c>
      <c r="BG1671" s="75">
        <f t="shared" si="457"/>
        <v>23.371919999999999</v>
      </c>
      <c r="BH1671" s="11">
        <f t="shared" si="473"/>
        <v>62037.71755877234</v>
      </c>
      <c r="BI1671" s="95">
        <f t="shared" si="474"/>
        <v>7</v>
      </c>
      <c r="BJ1671" t="b">
        <f t="shared" si="475"/>
        <v>0</v>
      </c>
      <c r="BK1671" s="43">
        <v>-23063.806602369499</v>
      </c>
      <c r="BL1671" s="37">
        <f t="shared" si="458"/>
        <v>20839.772711440237</v>
      </c>
    </row>
    <row r="1672" spans="1:64" x14ac:dyDescent="0.35">
      <c r="A1672" s="3">
        <v>27500</v>
      </c>
      <c r="D1672" s="6">
        <v>150</v>
      </c>
      <c r="E1672" s="6"/>
      <c r="F1672" s="6">
        <f t="shared" si="431"/>
        <v>250</v>
      </c>
      <c r="G1672" s="7">
        <v>9</v>
      </c>
      <c r="H1672" s="79" cm="1">
        <f t="array" ref="H1672">INDEX(Archetypes!$F$8:$F$16,$G1672)</f>
        <v>312.60000000000002</v>
      </c>
      <c r="I1672" s="7">
        <f t="shared" si="432"/>
        <v>1</v>
      </c>
      <c r="J1672" s="27" cm="1">
        <f t="array" ref="J1672">INDEX(Archetypes!$G$8:$H$16,$G1672,($H$2+1))+$N$2</f>
        <v>27151</v>
      </c>
      <c r="K1672" s="41" cm="1">
        <f t="array" ref="K1672">INDEX(Archetypes!$J$8:$J$16,$G1672)</f>
        <v>3.1960000000000002</v>
      </c>
      <c r="L1672" s="24" cm="1">
        <f t="array" ref="L1672">INDEX(Archetypes!$I$8:$I$16,$G1672)</f>
        <v>98.868750000000006</v>
      </c>
      <c r="M1672" s="41">
        <f t="shared" si="459"/>
        <v>46.933999999999997</v>
      </c>
      <c r="N1672" s="84">
        <f t="shared" si="433"/>
        <v>0.47471015866995381</v>
      </c>
      <c r="O1672" s="41">
        <f t="shared" si="434"/>
        <v>46.933999999999997</v>
      </c>
      <c r="P1672" s="64">
        <f t="shared" si="472"/>
        <v>6.7048571428571426</v>
      </c>
      <c r="Q1672" s="80">
        <f t="shared" si="460"/>
        <v>6.7048571428571426</v>
      </c>
      <c r="R1672" s="80">
        <f t="shared" si="461"/>
        <v>0</v>
      </c>
      <c r="S1672" s="64">
        <f t="shared" si="462"/>
        <v>46.933999999999997</v>
      </c>
      <c r="T1672" s="64">
        <f t="shared" si="435"/>
        <v>0</v>
      </c>
      <c r="U1672" s="64">
        <f t="shared" si="463"/>
        <v>0</v>
      </c>
      <c r="V1672" s="80">
        <f t="shared" si="464"/>
        <v>1</v>
      </c>
      <c r="W1672" s="80">
        <f t="shared" si="465"/>
        <v>0</v>
      </c>
      <c r="X1672" s="80">
        <f t="shared" si="466"/>
        <v>0</v>
      </c>
      <c r="Y1672" s="4">
        <f t="shared" si="436"/>
        <v>13.01</v>
      </c>
      <c r="Z1672" s="4">
        <f t="shared" si="437"/>
        <v>4.0707133917396741</v>
      </c>
      <c r="AA1672" s="64">
        <f t="shared" si="467"/>
        <v>8604.5059999999994</v>
      </c>
      <c r="AB1672" s="81">
        <f t="shared" si="468"/>
        <v>1119.4462305999998</v>
      </c>
      <c r="AC1672">
        <f t="shared" si="469"/>
        <v>0.99999995723636548</v>
      </c>
      <c r="AD1672" s="49">
        <f t="shared" si="438"/>
        <v>4477.7849223999992</v>
      </c>
      <c r="AE1672" s="3">
        <f t="shared" si="439"/>
        <v>110000</v>
      </c>
      <c r="AF1672" s="3">
        <f t="shared" si="440"/>
        <v>100000</v>
      </c>
      <c r="AG1672" s="2">
        <f t="shared" si="441"/>
        <v>1</v>
      </c>
      <c r="AH1672" s="49">
        <f t="shared" si="442"/>
        <v>26151</v>
      </c>
      <c r="AI1672" s="49">
        <f t="shared" si="443"/>
        <v>10354.981385210327</v>
      </c>
      <c r="AJ1672" s="27" cm="1">
        <f t="array" ref="AJ1672">INDEX(Archetypes!Q$8:Q$16,$G1672)</f>
        <v>1022</v>
      </c>
      <c r="AK1672" s="27" cm="1">
        <f t="array" ref="AK1672">INDEX(Archetypes!R$8:R$16,$G1672)</f>
        <v>1039</v>
      </c>
      <c r="AL1672" s="27" cm="1">
        <f t="array" ref="AL1672">INDEX(Archetypes!S$8:S$16,$G1672)</f>
        <v>1139</v>
      </c>
      <c r="AM1672" s="5">
        <f t="shared" si="470"/>
        <v>1039</v>
      </c>
      <c r="AN1672" s="5">
        <f t="shared" si="444"/>
        <v>4156</v>
      </c>
      <c r="AO1672" s="49">
        <f t="shared" si="445"/>
        <v>72290.76630761032</v>
      </c>
      <c r="AP1672" s="61" cm="1">
        <f t="array" ref="AP1672">INDEX(Archetypes!$K$8:$N$16,$G1672,$I$2+1+2*$H$2)</f>
        <v>20920</v>
      </c>
      <c r="AQ1672" s="41" cm="1">
        <f t="array" ref="AQ1672">INDEX(Archetypes!$O$8:$P$16,$G1672,$AB$2)</f>
        <v>50</v>
      </c>
      <c r="AR1672" s="4">
        <f t="shared" si="446"/>
        <v>12.348800000000001</v>
      </c>
      <c r="AS1672" s="5">
        <f t="shared" si="447"/>
        <v>3395.92</v>
      </c>
      <c r="AT1672" s="8">
        <f t="shared" si="448"/>
        <v>2497</v>
      </c>
      <c r="AU1672">
        <f t="shared" si="449"/>
        <v>1</v>
      </c>
      <c r="AV1672" s="49">
        <f t="shared" si="450"/>
        <v>13583.68</v>
      </c>
      <c r="AW1672" s="49">
        <f t="shared" si="451"/>
        <v>20920</v>
      </c>
      <c r="AX1672" s="61">
        <f t="shared" si="452"/>
        <v>8128.2582484184468</v>
      </c>
      <c r="AY1672" s="27" cm="1">
        <f t="array" ref="AY1672">INDEX(Archetypes!T$8:T$16,$G1672)</f>
        <v>1012</v>
      </c>
      <c r="AZ1672" s="27" cm="1">
        <f t="array" ref="AZ1672">INDEX(Archetypes!U$8:U$16,$G1672)</f>
        <v>1497</v>
      </c>
      <c r="BA1672" s="27" cm="1">
        <f t="array" ref="BA1672">INDEX(Archetypes!V$8:V$16,$G1672)</f>
        <v>1668</v>
      </c>
      <c r="BB1672" s="5">
        <f t="shared" si="471"/>
        <v>1497</v>
      </c>
      <c r="BC1672" s="5">
        <f t="shared" si="453"/>
        <v>5988</v>
      </c>
      <c r="BD1672" s="60">
        <f t="shared" si="454"/>
        <v>69539.938248418446</v>
      </c>
      <c r="BE1672" s="28">
        <f t="shared" si="455"/>
        <v>-2750.8280591918738</v>
      </c>
      <c r="BF1672" s="75">
        <f t="shared" si="456"/>
        <v>7.0532856583199992</v>
      </c>
      <c r="BG1672" s="75">
        <f t="shared" si="457"/>
        <v>23.371919999999999</v>
      </c>
      <c r="BH1672" s="11">
        <f t="shared" si="473"/>
        <v>62037.71755877234</v>
      </c>
      <c r="BI1672" s="95">
        <f t="shared" si="474"/>
        <v>7</v>
      </c>
      <c r="BJ1672" t="b">
        <f t="shared" si="475"/>
        <v>0</v>
      </c>
      <c r="BK1672" s="43">
        <v>-24917.0723689734</v>
      </c>
      <c r="BL1672" s="37">
        <f t="shared" si="458"/>
        <v>22166.244309781527</v>
      </c>
    </row>
    <row r="1673" spans="1:64" x14ac:dyDescent="0.35">
      <c r="A1673" s="3">
        <v>27500</v>
      </c>
      <c r="D1673" s="6">
        <v>165</v>
      </c>
      <c r="E1673" s="6"/>
      <c r="F1673" s="6">
        <f t="shared" si="431"/>
        <v>275</v>
      </c>
      <c r="G1673" s="7">
        <v>8</v>
      </c>
      <c r="H1673" s="79" cm="1">
        <f t="array" ref="H1673">INDEX(Archetypes!$F$8:$F$16,$G1673)</f>
        <v>285.8</v>
      </c>
      <c r="I1673" s="7">
        <f t="shared" si="432"/>
        <v>1</v>
      </c>
      <c r="J1673" s="27" cm="1">
        <f t="array" ref="J1673">INDEX(Archetypes!$G$8:$H$16,$G1673,($H$2+1))+$N$2</f>
        <v>26124</v>
      </c>
      <c r="K1673" s="41" cm="1">
        <f t="array" ref="K1673">INDEX(Archetypes!$J$8:$J$16,$G1673)</f>
        <v>3.2210000000000001</v>
      </c>
      <c r="L1673" s="24" cm="1">
        <f t="array" ref="L1673">INDEX(Archetypes!$I$8:$I$16,$G1673)</f>
        <v>90.076000000000008</v>
      </c>
      <c r="M1673" s="41">
        <f t="shared" si="459"/>
        <v>51.225999999999999</v>
      </c>
      <c r="N1673" s="84">
        <f t="shared" si="433"/>
        <v>0.56869754429592778</v>
      </c>
      <c r="O1673" s="41">
        <f t="shared" si="434"/>
        <v>51.225999999999999</v>
      </c>
      <c r="P1673" s="64">
        <f t="shared" si="472"/>
        <v>7.3179999999999996</v>
      </c>
      <c r="Q1673" s="80">
        <f t="shared" si="460"/>
        <v>7</v>
      </c>
      <c r="R1673" s="80">
        <f t="shared" si="461"/>
        <v>0.31799999999999962</v>
      </c>
      <c r="S1673" s="64">
        <f t="shared" si="462"/>
        <v>49</v>
      </c>
      <c r="T1673" s="64">
        <f t="shared" si="435"/>
        <v>2.2259999999999973</v>
      </c>
      <c r="U1673" s="64">
        <f t="shared" si="463"/>
        <v>0</v>
      </c>
      <c r="V1673" s="80">
        <f t="shared" si="464"/>
        <v>0.95654550423613016</v>
      </c>
      <c r="W1673" s="80">
        <f t="shared" si="465"/>
        <v>4.3454495763869859E-2</v>
      </c>
      <c r="X1673" s="80">
        <f t="shared" si="466"/>
        <v>0</v>
      </c>
      <c r="Y1673" s="4">
        <f t="shared" si="436"/>
        <v>13.803044547690625</v>
      </c>
      <c r="Z1673" s="4">
        <f t="shared" si="437"/>
        <v>4.2853289499194736</v>
      </c>
      <c r="AA1673" s="64">
        <f t="shared" si="467"/>
        <v>8537.7209999999995</v>
      </c>
      <c r="AB1673" s="81">
        <f t="shared" si="468"/>
        <v>1178.4654329875375</v>
      </c>
      <c r="AC1673">
        <f t="shared" si="469"/>
        <v>1.0000000239636369</v>
      </c>
      <c r="AD1673" s="49">
        <f t="shared" si="438"/>
        <v>4713.86173195015</v>
      </c>
      <c r="AE1673" s="3">
        <f t="shared" si="439"/>
        <v>110000</v>
      </c>
      <c r="AF1673" s="3">
        <f t="shared" si="440"/>
        <v>100000</v>
      </c>
      <c r="AG1673" s="2">
        <f t="shared" si="441"/>
        <v>1</v>
      </c>
      <c r="AH1673" s="49">
        <f t="shared" si="442"/>
        <v>25124</v>
      </c>
      <c r="AI1673" s="49">
        <f t="shared" si="443"/>
        <v>9955.9507341048902</v>
      </c>
      <c r="AJ1673" s="27" cm="1">
        <f t="array" ref="AJ1673">INDEX(Archetypes!Q$8:Q$16,$G1673)</f>
        <v>1022</v>
      </c>
      <c r="AK1673" s="27" cm="1">
        <f t="array" ref="AK1673">INDEX(Archetypes!R$8:R$16,$G1673)</f>
        <v>1039</v>
      </c>
      <c r="AL1673" s="27" cm="1">
        <f t="array" ref="AL1673">INDEX(Archetypes!S$8:S$16,$G1673)</f>
        <v>1139</v>
      </c>
      <c r="AM1673" s="5">
        <f t="shared" si="470"/>
        <v>1039</v>
      </c>
      <c r="AN1673" s="5">
        <f t="shared" si="444"/>
        <v>4156</v>
      </c>
      <c r="AO1673" s="49">
        <f t="shared" si="445"/>
        <v>70073.812466055038</v>
      </c>
      <c r="AP1673" s="61" cm="1">
        <f t="array" ref="AP1673">INDEX(Archetypes!$K$8:$N$16,$G1673,$I$2+1+2*$H$2)</f>
        <v>20099</v>
      </c>
      <c r="AQ1673" s="41" cm="1">
        <f t="array" ref="AQ1673">INDEX(Archetypes!$O$8:$P$16,$G1673,$AB$2)</f>
        <v>50</v>
      </c>
      <c r="AR1673" s="4">
        <f t="shared" si="446"/>
        <v>12.348800000000001</v>
      </c>
      <c r="AS1673" s="5">
        <f t="shared" si="447"/>
        <v>3395.92</v>
      </c>
      <c r="AT1673" s="8">
        <f t="shared" si="448"/>
        <v>2497</v>
      </c>
      <c r="AU1673">
        <f t="shared" si="449"/>
        <v>1</v>
      </c>
      <c r="AV1673" s="49">
        <f t="shared" si="450"/>
        <v>13583.68</v>
      </c>
      <c r="AW1673" s="49">
        <f t="shared" si="451"/>
        <v>20099</v>
      </c>
      <c r="AX1673" s="61">
        <f t="shared" si="452"/>
        <v>7809.2668515756386</v>
      </c>
      <c r="AY1673" s="27" cm="1">
        <f t="array" ref="AY1673">INDEX(Archetypes!T$8:T$16,$G1673)</f>
        <v>1012</v>
      </c>
      <c r="AZ1673" s="27" cm="1">
        <f t="array" ref="AZ1673">INDEX(Archetypes!U$8:U$16,$G1673)</f>
        <v>1497</v>
      </c>
      <c r="BA1673" s="27" cm="1">
        <f t="array" ref="BA1673">INDEX(Archetypes!V$8:V$16,$G1673)</f>
        <v>1668</v>
      </c>
      <c r="BB1673" s="5">
        <f t="shared" si="471"/>
        <v>1497</v>
      </c>
      <c r="BC1673" s="5">
        <f t="shared" si="453"/>
        <v>5988</v>
      </c>
      <c r="BD1673" s="60">
        <f t="shared" si="454"/>
        <v>67578.946851575631</v>
      </c>
      <c r="BE1673" s="28">
        <f t="shared" si="455"/>
        <v>-2494.8656144794077</v>
      </c>
      <c r="BF1673" s="75">
        <f t="shared" si="456"/>
        <v>6.9985406581199996</v>
      </c>
      <c r="BG1673" s="75">
        <f t="shared" si="457"/>
        <v>23.371919999999999</v>
      </c>
      <c r="BH1673" s="11">
        <f t="shared" si="473"/>
        <v>70073.812466055038</v>
      </c>
      <c r="BI1673" s="95">
        <f t="shared" si="474"/>
        <v>8</v>
      </c>
      <c r="BJ1673" t="b">
        <f t="shared" si="475"/>
        <v>1</v>
      </c>
      <c r="BK1673" s="43">
        <v>-23605.47004946979</v>
      </c>
      <c r="BL1673" s="37">
        <f t="shared" si="458"/>
        <v>21110.604434990382</v>
      </c>
    </row>
    <row r="1674" spans="1:64" x14ac:dyDescent="0.35">
      <c r="A1674" s="3">
        <v>27500</v>
      </c>
      <c r="D1674" s="6">
        <v>165</v>
      </c>
      <c r="E1674" s="6"/>
      <c r="F1674" s="6">
        <f t="shared" si="431"/>
        <v>275</v>
      </c>
      <c r="G1674" s="7">
        <v>9</v>
      </c>
      <c r="H1674" s="79" cm="1">
        <f t="array" ref="H1674">INDEX(Archetypes!$F$8:$F$16,$G1674)</f>
        <v>312.60000000000002</v>
      </c>
      <c r="I1674" s="7">
        <f t="shared" si="432"/>
        <v>1</v>
      </c>
      <c r="J1674" s="27" cm="1">
        <f t="array" ref="J1674">INDEX(Archetypes!$G$8:$H$16,$G1674,($H$2+1))+$N$2</f>
        <v>27151</v>
      </c>
      <c r="K1674" s="41" cm="1">
        <f t="array" ref="K1674">INDEX(Archetypes!$J$8:$J$16,$G1674)</f>
        <v>3.1960000000000002</v>
      </c>
      <c r="L1674" s="24" cm="1">
        <f t="array" ref="L1674">INDEX(Archetypes!$I$8:$I$16,$G1674)</f>
        <v>98.868750000000006</v>
      </c>
      <c r="M1674" s="41">
        <f t="shared" si="459"/>
        <v>51.627000000000002</v>
      </c>
      <c r="N1674" s="84">
        <f t="shared" si="433"/>
        <v>0.52217712876920164</v>
      </c>
      <c r="O1674" s="41">
        <f t="shared" si="434"/>
        <v>51.627000000000002</v>
      </c>
      <c r="P1674" s="64">
        <f t="shared" si="472"/>
        <v>7.3752857142857149</v>
      </c>
      <c r="Q1674" s="80">
        <f t="shared" si="460"/>
        <v>7</v>
      </c>
      <c r="R1674" s="80">
        <f t="shared" si="461"/>
        <v>0.37528571428571489</v>
      </c>
      <c r="S1674" s="64">
        <f t="shared" si="462"/>
        <v>49</v>
      </c>
      <c r="T1674" s="64">
        <f t="shared" si="435"/>
        <v>2.6270000000000042</v>
      </c>
      <c r="U1674" s="64">
        <f t="shared" si="463"/>
        <v>0</v>
      </c>
      <c r="V1674" s="80">
        <f t="shared" si="464"/>
        <v>0.94911577275456638</v>
      </c>
      <c r="W1674" s="80">
        <f t="shared" si="465"/>
        <v>5.0884227245433671E-2</v>
      </c>
      <c r="X1674" s="80">
        <f t="shared" si="466"/>
        <v>0</v>
      </c>
      <c r="Y1674" s="4">
        <f t="shared" si="436"/>
        <v>13.938637147229166</v>
      </c>
      <c r="Z1674" s="4">
        <f t="shared" si="437"/>
        <v>4.3612757031380367</v>
      </c>
      <c r="AA1674" s="64">
        <f t="shared" si="467"/>
        <v>8604.5059999999994</v>
      </c>
      <c r="AB1674" s="81">
        <f t="shared" si="468"/>
        <v>1199.3508696515623</v>
      </c>
      <c r="AC1674">
        <f t="shared" si="469"/>
        <v>0.99999995723636548</v>
      </c>
      <c r="AD1674" s="49">
        <f t="shared" si="438"/>
        <v>4797.4034786062493</v>
      </c>
      <c r="AE1674" s="3">
        <f t="shared" si="439"/>
        <v>110000</v>
      </c>
      <c r="AF1674" s="3">
        <f t="shared" si="440"/>
        <v>100000</v>
      </c>
      <c r="AG1674" s="2">
        <f t="shared" si="441"/>
        <v>1</v>
      </c>
      <c r="AH1674" s="49">
        <f t="shared" si="442"/>
        <v>26151</v>
      </c>
      <c r="AI1674" s="49">
        <f t="shared" si="443"/>
        <v>10354.981385210327</v>
      </c>
      <c r="AJ1674" s="27" cm="1">
        <f t="array" ref="AJ1674">INDEX(Archetypes!Q$8:Q$16,$G1674)</f>
        <v>1022</v>
      </c>
      <c r="AK1674" s="27" cm="1">
        <f t="array" ref="AK1674">INDEX(Archetypes!R$8:R$16,$G1674)</f>
        <v>1039</v>
      </c>
      <c r="AL1674" s="27" cm="1">
        <f t="array" ref="AL1674">INDEX(Archetypes!S$8:S$16,$G1674)</f>
        <v>1139</v>
      </c>
      <c r="AM1674" s="5">
        <f t="shared" si="470"/>
        <v>1039</v>
      </c>
      <c r="AN1674" s="5">
        <f t="shared" si="444"/>
        <v>4156</v>
      </c>
      <c r="AO1674" s="49">
        <f t="shared" si="445"/>
        <v>72610.38486381658</v>
      </c>
      <c r="AP1674" s="61" cm="1">
        <f t="array" ref="AP1674">INDEX(Archetypes!$K$8:$N$16,$G1674,$I$2+1+2*$H$2)</f>
        <v>20920</v>
      </c>
      <c r="AQ1674" s="41" cm="1">
        <f t="array" ref="AQ1674">INDEX(Archetypes!$O$8:$P$16,$G1674,$AB$2)</f>
        <v>50</v>
      </c>
      <c r="AR1674" s="4">
        <f t="shared" si="446"/>
        <v>12.348800000000001</v>
      </c>
      <c r="AS1674" s="5">
        <f t="shared" si="447"/>
        <v>3395.92</v>
      </c>
      <c r="AT1674" s="8">
        <f t="shared" si="448"/>
        <v>2497</v>
      </c>
      <c r="AU1674">
        <f t="shared" si="449"/>
        <v>1</v>
      </c>
      <c r="AV1674" s="49">
        <f t="shared" si="450"/>
        <v>13583.68</v>
      </c>
      <c r="AW1674" s="49">
        <f t="shared" si="451"/>
        <v>20920</v>
      </c>
      <c r="AX1674" s="61">
        <f t="shared" si="452"/>
        <v>8128.2582484184468</v>
      </c>
      <c r="AY1674" s="27" cm="1">
        <f t="array" ref="AY1674">INDEX(Archetypes!T$8:T$16,$G1674)</f>
        <v>1012</v>
      </c>
      <c r="AZ1674" s="27" cm="1">
        <f t="array" ref="AZ1674">INDEX(Archetypes!U$8:U$16,$G1674)</f>
        <v>1497</v>
      </c>
      <c r="BA1674" s="27" cm="1">
        <f t="array" ref="BA1674">INDEX(Archetypes!V$8:V$16,$G1674)</f>
        <v>1668</v>
      </c>
      <c r="BB1674" s="5">
        <f t="shared" si="471"/>
        <v>1497</v>
      </c>
      <c r="BC1674" s="5">
        <f t="shared" si="453"/>
        <v>5988</v>
      </c>
      <c r="BD1674" s="60">
        <f t="shared" si="454"/>
        <v>69539.938248418446</v>
      </c>
      <c r="BE1674" s="28">
        <f t="shared" si="455"/>
        <v>-3070.4466153981339</v>
      </c>
      <c r="BF1674" s="75">
        <f t="shared" si="456"/>
        <v>7.0532856583199992</v>
      </c>
      <c r="BG1674" s="75">
        <f t="shared" si="457"/>
        <v>23.371919999999999</v>
      </c>
      <c r="BH1674" s="11">
        <f t="shared" si="473"/>
        <v>70073.812466055038</v>
      </c>
      <c r="BI1674" s="95">
        <f t="shared" si="474"/>
        <v>8</v>
      </c>
      <c r="BJ1674" t="b">
        <f t="shared" si="475"/>
        <v>0</v>
      </c>
      <c r="BK1674" s="43">
        <v>-25556.309481385921</v>
      </c>
      <c r="BL1674" s="37">
        <f t="shared" si="458"/>
        <v>22485.862865987787</v>
      </c>
    </row>
    <row r="1675" spans="1:64" x14ac:dyDescent="0.35">
      <c r="A1675" s="3">
        <v>27500</v>
      </c>
      <c r="D1675" s="6">
        <v>180</v>
      </c>
      <c r="E1675" s="6"/>
      <c r="F1675" s="6">
        <f t="shared" si="431"/>
        <v>300</v>
      </c>
      <c r="G1675" s="7">
        <v>9</v>
      </c>
      <c r="H1675" s="79" cm="1">
        <f t="array" ref="H1675">INDEX(Archetypes!$F$8:$F$16,$G1675)</f>
        <v>312.60000000000002</v>
      </c>
      <c r="I1675" s="7">
        <f t="shared" si="432"/>
        <v>1</v>
      </c>
      <c r="J1675" s="27" cm="1">
        <f t="array" ref="J1675">INDEX(Archetypes!$G$8:$H$16,$G1675,($H$2+1))+$N$2</f>
        <v>27151</v>
      </c>
      <c r="K1675" s="41" cm="1">
        <f t="array" ref="K1675">INDEX(Archetypes!$J$8:$J$16,$G1675)</f>
        <v>3.1960000000000002</v>
      </c>
      <c r="L1675" s="24" cm="1">
        <f t="array" ref="L1675">INDEX(Archetypes!$I$8:$I$16,$G1675)</f>
        <v>98.868750000000006</v>
      </c>
      <c r="M1675" s="41">
        <f t="shared" si="459"/>
        <v>56.32</v>
      </c>
      <c r="N1675" s="84">
        <f t="shared" si="433"/>
        <v>0.56964409886844936</v>
      </c>
      <c r="O1675" s="41">
        <f t="shared" si="434"/>
        <v>56.32</v>
      </c>
      <c r="P1675" s="64">
        <f t="shared" si="472"/>
        <v>8.0457142857142863</v>
      </c>
      <c r="Q1675" s="80">
        <f t="shared" si="460"/>
        <v>7</v>
      </c>
      <c r="R1675" s="80">
        <f t="shared" si="461"/>
        <v>1.0457142857142863</v>
      </c>
      <c r="S1675" s="64">
        <f t="shared" si="462"/>
        <v>49</v>
      </c>
      <c r="T1675" s="64">
        <f t="shared" si="435"/>
        <v>7.3200000000000038</v>
      </c>
      <c r="U1675" s="64">
        <f t="shared" si="463"/>
        <v>0</v>
      </c>
      <c r="V1675" s="80">
        <f t="shared" si="464"/>
        <v>0.87002840909090906</v>
      </c>
      <c r="W1675" s="80">
        <f t="shared" si="465"/>
        <v>0.12997159090909097</v>
      </c>
      <c r="X1675" s="80">
        <f t="shared" si="466"/>
        <v>0</v>
      </c>
      <c r="Y1675" s="4">
        <f t="shared" si="436"/>
        <v>15.381981534090912</v>
      </c>
      <c r="Z1675" s="4">
        <f t="shared" si="437"/>
        <v>4.8128853360735011</v>
      </c>
      <c r="AA1675" s="64">
        <f t="shared" si="467"/>
        <v>8604.5059999999994</v>
      </c>
      <c r="AB1675" s="81">
        <f t="shared" si="468"/>
        <v>1323.5435240197444</v>
      </c>
      <c r="AC1675">
        <f t="shared" si="469"/>
        <v>0.99999995723636537</v>
      </c>
      <c r="AD1675" s="49">
        <f t="shared" si="438"/>
        <v>5294.1740960789775</v>
      </c>
      <c r="AE1675" s="3">
        <f t="shared" si="439"/>
        <v>110000</v>
      </c>
      <c r="AF1675" s="3">
        <f t="shared" si="440"/>
        <v>100000</v>
      </c>
      <c r="AG1675" s="2">
        <f t="shared" si="441"/>
        <v>1</v>
      </c>
      <c r="AH1675" s="49">
        <f t="shared" si="442"/>
        <v>26151</v>
      </c>
      <c r="AI1675" s="49">
        <f t="shared" si="443"/>
        <v>10354.981385210327</v>
      </c>
      <c r="AJ1675" s="27" cm="1">
        <f t="array" ref="AJ1675">INDEX(Archetypes!Q$8:Q$16,$G1675)</f>
        <v>1022</v>
      </c>
      <c r="AK1675" s="27" cm="1">
        <f t="array" ref="AK1675">INDEX(Archetypes!R$8:R$16,$G1675)</f>
        <v>1039</v>
      </c>
      <c r="AL1675" s="27" cm="1">
        <f t="array" ref="AL1675">INDEX(Archetypes!S$8:S$16,$G1675)</f>
        <v>1139</v>
      </c>
      <c r="AM1675" s="5">
        <f t="shared" si="470"/>
        <v>1039</v>
      </c>
      <c r="AN1675" s="5">
        <f t="shared" si="444"/>
        <v>4156</v>
      </c>
      <c r="AO1675" s="49">
        <f t="shared" si="445"/>
        <v>73107.155481289301</v>
      </c>
      <c r="AP1675" s="61" cm="1">
        <f t="array" ref="AP1675">INDEX(Archetypes!$K$8:$N$16,$G1675,$I$2+1+2*$H$2)</f>
        <v>20920</v>
      </c>
      <c r="AQ1675" s="41" cm="1">
        <f t="array" ref="AQ1675">INDEX(Archetypes!$O$8:$P$16,$G1675,$AB$2)</f>
        <v>50</v>
      </c>
      <c r="AR1675" s="4">
        <f t="shared" si="446"/>
        <v>12.348800000000001</v>
      </c>
      <c r="AS1675" s="5">
        <f t="shared" si="447"/>
        <v>3395.92</v>
      </c>
      <c r="AT1675" s="8">
        <f t="shared" si="448"/>
        <v>2497</v>
      </c>
      <c r="AU1675">
        <f t="shared" si="449"/>
        <v>1</v>
      </c>
      <c r="AV1675" s="49">
        <f t="shared" si="450"/>
        <v>13583.68</v>
      </c>
      <c r="AW1675" s="49">
        <f t="shared" si="451"/>
        <v>20920</v>
      </c>
      <c r="AX1675" s="61">
        <f t="shared" si="452"/>
        <v>8128.2582484184468</v>
      </c>
      <c r="AY1675" s="27" cm="1">
        <f t="array" ref="AY1675">INDEX(Archetypes!T$8:T$16,$G1675)</f>
        <v>1012</v>
      </c>
      <c r="AZ1675" s="27" cm="1">
        <f t="array" ref="AZ1675">INDEX(Archetypes!U$8:U$16,$G1675)</f>
        <v>1497</v>
      </c>
      <c r="BA1675" s="27" cm="1">
        <f t="array" ref="BA1675">INDEX(Archetypes!V$8:V$16,$G1675)</f>
        <v>1668</v>
      </c>
      <c r="BB1675" s="5">
        <f t="shared" si="471"/>
        <v>1497</v>
      </c>
      <c r="BC1675" s="5">
        <f t="shared" si="453"/>
        <v>5988</v>
      </c>
      <c r="BD1675" s="60">
        <f t="shared" si="454"/>
        <v>69539.938248418446</v>
      </c>
      <c r="BE1675" s="28">
        <f t="shared" si="455"/>
        <v>-3567.2172328708548</v>
      </c>
      <c r="BF1675" s="75">
        <f t="shared" si="456"/>
        <v>7.0532856583199992</v>
      </c>
      <c r="BG1675" s="75">
        <f t="shared" si="457"/>
        <v>23.371919999999999</v>
      </c>
      <c r="BH1675" s="11">
        <f t="shared" si="473"/>
        <v>73107.155481289301</v>
      </c>
      <c r="BI1675" s="95">
        <f t="shared" si="474"/>
        <v>9</v>
      </c>
      <c r="BJ1675" t="b">
        <f t="shared" si="475"/>
        <v>1</v>
      </c>
      <c r="BK1675" s="43">
        <v>-26549.850716331362</v>
      </c>
      <c r="BL1675" s="37">
        <f t="shared" si="458"/>
        <v>22982.633483460508</v>
      </c>
    </row>
    <row r="1676" spans="1:64" x14ac:dyDescent="0.35">
      <c r="A1676" s="3">
        <v>30000</v>
      </c>
      <c r="D1676" s="6">
        <v>82.2</v>
      </c>
      <c r="E1676" s="6"/>
      <c r="F1676" s="6">
        <f t="shared" si="431"/>
        <v>137</v>
      </c>
      <c r="G1676" s="7">
        <v>2</v>
      </c>
      <c r="H1676" s="79" cm="1">
        <f t="array" ref="H1676">INDEX(Archetypes!$F$8:$F$16,$G1676)</f>
        <v>137.5</v>
      </c>
      <c r="I1676" s="7">
        <f t="shared" si="432"/>
        <v>1</v>
      </c>
      <c r="J1676" s="27" cm="1">
        <f t="array" ref="J1676">INDEX(Archetypes!$G$8:$H$16,$G1676,($H$2+1))+$N$2</f>
        <v>11219</v>
      </c>
      <c r="K1676" s="41" cm="1">
        <f t="array" ref="K1676">INDEX(Archetypes!$J$8:$J$16,$G1676)</f>
        <v>3.3919999999999999</v>
      </c>
      <c r="L1676" s="24" cm="1">
        <f t="array" ref="L1676">INDEX(Archetypes!$I$8:$I$16,$G1676)</f>
        <v>41.125</v>
      </c>
      <c r="M1676" s="41">
        <f t="shared" si="459"/>
        <v>24.233000000000001</v>
      </c>
      <c r="N1676" s="84">
        <f t="shared" si="433"/>
        <v>0.58925227963525839</v>
      </c>
      <c r="O1676" s="41">
        <f t="shared" si="434"/>
        <v>24.233000000000001</v>
      </c>
      <c r="P1676" s="64">
        <f t="shared" si="472"/>
        <v>3.4618571428571427</v>
      </c>
      <c r="Q1676" s="80">
        <f t="shared" si="460"/>
        <v>3.4618571428571427</v>
      </c>
      <c r="R1676" s="80">
        <f t="shared" si="461"/>
        <v>0</v>
      </c>
      <c r="S1676" s="64">
        <f t="shared" si="462"/>
        <v>24.233000000000001</v>
      </c>
      <c r="T1676" s="64">
        <f t="shared" si="435"/>
        <v>0</v>
      </c>
      <c r="U1676" s="64">
        <f t="shared" si="463"/>
        <v>0</v>
      </c>
      <c r="V1676" s="80">
        <f t="shared" si="464"/>
        <v>1</v>
      </c>
      <c r="W1676" s="80">
        <f t="shared" si="465"/>
        <v>0</v>
      </c>
      <c r="X1676" s="80">
        <f t="shared" si="466"/>
        <v>0</v>
      </c>
      <c r="Y1676" s="4">
        <f t="shared" si="436"/>
        <v>13.01</v>
      </c>
      <c r="Z1676" s="4">
        <f t="shared" si="437"/>
        <v>3.8354952830188678</v>
      </c>
      <c r="AA1676" s="64">
        <f t="shared" si="467"/>
        <v>8844.34</v>
      </c>
      <c r="AB1676" s="81">
        <f t="shared" si="468"/>
        <v>1150.6486340000001</v>
      </c>
      <c r="AC1676">
        <f t="shared" si="469"/>
        <v>0.99999995733333502</v>
      </c>
      <c r="AD1676" s="49">
        <f t="shared" si="438"/>
        <v>4602.5945360000005</v>
      </c>
      <c r="AE1676" s="3">
        <f t="shared" si="439"/>
        <v>120000</v>
      </c>
      <c r="AF1676" s="3">
        <f t="shared" si="440"/>
        <v>100000</v>
      </c>
      <c r="AG1676" s="2">
        <f t="shared" si="441"/>
        <v>1</v>
      </c>
      <c r="AH1676" s="49">
        <f t="shared" si="442"/>
        <v>10219</v>
      </c>
      <c r="AI1676" s="49">
        <f t="shared" si="443"/>
        <v>4164.7610021413639</v>
      </c>
      <c r="AJ1676" s="27" cm="1">
        <f t="array" ref="AJ1676">INDEX(Archetypes!Q$8:Q$16,$G1676)</f>
        <v>1022</v>
      </c>
      <c r="AK1676" s="27" cm="1">
        <f t="array" ref="AK1676">INDEX(Archetypes!R$8:R$16,$G1676)</f>
        <v>1039</v>
      </c>
      <c r="AL1676" s="27" cm="1">
        <f t="array" ref="AL1676">INDEX(Archetypes!S$8:S$16,$G1676)</f>
        <v>1139</v>
      </c>
      <c r="AM1676" s="5">
        <f t="shared" si="470"/>
        <v>1039</v>
      </c>
      <c r="AN1676" s="5">
        <f t="shared" si="444"/>
        <v>4156</v>
      </c>
      <c r="AO1676" s="49">
        <f t="shared" si="445"/>
        <v>34361.355538141361</v>
      </c>
      <c r="AP1676" s="61" cm="1">
        <f t="array" ref="AP1676">INDEX(Archetypes!$K$8:$N$16,$G1676,$I$2+1+2*$H$2)</f>
        <v>8176</v>
      </c>
      <c r="AQ1676" s="41" cm="1">
        <f t="array" ref="AQ1676">INDEX(Archetypes!$O$8:$P$16,$G1676,$AB$2)</f>
        <v>50</v>
      </c>
      <c r="AR1676" s="4">
        <f t="shared" si="446"/>
        <v>12.348800000000001</v>
      </c>
      <c r="AS1676" s="5">
        <f t="shared" si="447"/>
        <v>3704.64</v>
      </c>
      <c r="AT1676" s="8">
        <f t="shared" si="448"/>
        <v>2724</v>
      </c>
      <c r="AU1676">
        <f t="shared" si="449"/>
        <v>1.0000000000000002</v>
      </c>
      <c r="AV1676" s="49">
        <f t="shared" si="450"/>
        <v>14818.56</v>
      </c>
      <c r="AW1676" s="49">
        <f t="shared" si="451"/>
        <v>8176</v>
      </c>
      <c r="AX1676" s="61">
        <f t="shared" si="452"/>
        <v>3176.7036060740547</v>
      </c>
      <c r="AY1676" s="27" cm="1">
        <f t="array" ref="AY1676">INDEX(Archetypes!T$8:T$16,$G1676)</f>
        <v>1012</v>
      </c>
      <c r="AZ1676" s="27" cm="1">
        <f t="array" ref="AZ1676">INDEX(Archetypes!U$8:U$16,$G1676)</f>
        <v>1497</v>
      </c>
      <c r="BA1676" s="27" cm="1">
        <f t="array" ref="BA1676">INDEX(Archetypes!V$8:V$16,$G1676)</f>
        <v>1668</v>
      </c>
      <c r="BB1676" s="5">
        <f t="shared" si="471"/>
        <v>1497</v>
      </c>
      <c r="BC1676" s="5">
        <f t="shared" si="453"/>
        <v>5988</v>
      </c>
      <c r="BD1676" s="60">
        <f t="shared" si="454"/>
        <v>40335.263606074055</v>
      </c>
      <c r="BE1676" s="28">
        <f t="shared" si="455"/>
        <v>5973.9080679326944</v>
      </c>
      <c r="BF1676" s="75">
        <f t="shared" si="456"/>
        <v>7.2498823848000002</v>
      </c>
      <c r="BG1676" s="75">
        <f t="shared" si="457"/>
        <v>25.496639999999999</v>
      </c>
      <c r="BH1676" s="11">
        <f t="shared" si="473"/>
        <v>34097.796684679837</v>
      </c>
      <c r="BI1676" s="95">
        <f t="shared" si="474"/>
        <v>3</v>
      </c>
      <c r="BJ1676" t="b">
        <f t="shared" si="475"/>
        <v>0</v>
      </c>
      <c r="BK1676" s="43">
        <v>4977.2359597168688</v>
      </c>
      <c r="BL1676" s="37">
        <f t="shared" si="458"/>
        <v>996.67210821582557</v>
      </c>
    </row>
    <row r="1677" spans="1:64" x14ac:dyDescent="0.35">
      <c r="A1677" s="3">
        <v>30000</v>
      </c>
      <c r="D1677" s="6">
        <v>82.2</v>
      </c>
      <c r="E1677" s="6"/>
      <c r="F1677" s="6">
        <f t="shared" si="431"/>
        <v>137</v>
      </c>
      <c r="G1677" s="7">
        <v>3</v>
      </c>
      <c r="H1677" s="79" cm="1">
        <f t="array" ref="H1677">INDEX(Archetypes!$F$8:$F$16,$G1677)</f>
        <v>163.1</v>
      </c>
      <c r="I1677" s="7">
        <f t="shared" si="432"/>
        <v>1</v>
      </c>
      <c r="J1677" s="27" cm="1">
        <f t="array" ref="J1677">INDEX(Archetypes!$G$8:$H$16,$G1677,($H$2+1))+$N$2</f>
        <v>11221</v>
      </c>
      <c r="K1677" s="41" cm="1">
        <f t="array" ref="K1677">INDEX(Archetypes!$J$8:$J$16,$G1677)</f>
        <v>3.6019999999999999</v>
      </c>
      <c r="L1677" s="24" cm="1">
        <f t="array" ref="L1677">INDEX(Archetypes!$I$8:$I$16,$G1677)</f>
        <v>45.416666666666664</v>
      </c>
      <c r="M1677" s="41">
        <f t="shared" si="459"/>
        <v>22.821000000000002</v>
      </c>
      <c r="N1677" s="84">
        <f t="shared" si="433"/>
        <v>0.50248073394495418</v>
      </c>
      <c r="O1677" s="41">
        <f t="shared" si="434"/>
        <v>22.821000000000002</v>
      </c>
      <c r="P1677" s="64">
        <f t="shared" si="472"/>
        <v>3.2601428571428572</v>
      </c>
      <c r="Q1677" s="80">
        <f t="shared" si="460"/>
        <v>3.2601428571428572</v>
      </c>
      <c r="R1677" s="80">
        <f t="shared" si="461"/>
        <v>0</v>
      </c>
      <c r="S1677" s="64">
        <f t="shared" si="462"/>
        <v>22.821000000000002</v>
      </c>
      <c r="T1677" s="64">
        <f t="shared" si="435"/>
        <v>0</v>
      </c>
      <c r="U1677" s="64">
        <f t="shared" si="463"/>
        <v>0</v>
      </c>
      <c r="V1677" s="80">
        <f t="shared" si="464"/>
        <v>1</v>
      </c>
      <c r="W1677" s="80">
        <f t="shared" si="465"/>
        <v>0</v>
      </c>
      <c r="X1677" s="80">
        <f t="shared" si="466"/>
        <v>0</v>
      </c>
      <c r="Y1677" s="4">
        <f t="shared" si="436"/>
        <v>13.01</v>
      </c>
      <c r="Z1677" s="4">
        <f t="shared" si="437"/>
        <v>3.6118822876179899</v>
      </c>
      <c r="AA1677" s="64">
        <f t="shared" si="467"/>
        <v>8328.7060000000001</v>
      </c>
      <c r="AB1677" s="81">
        <f t="shared" si="468"/>
        <v>1083.5646506</v>
      </c>
      <c r="AC1677">
        <f t="shared" si="469"/>
        <v>1.0000000329333345</v>
      </c>
      <c r="AD1677" s="49">
        <f t="shared" si="438"/>
        <v>4334.2586024000002</v>
      </c>
      <c r="AE1677" s="3">
        <f t="shared" si="439"/>
        <v>120000</v>
      </c>
      <c r="AF1677" s="3">
        <f t="shared" si="440"/>
        <v>100000</v>
      </c>
      <c r="AG1677" s="2">
        <f t="shared" si="441"/>
        <v>1</v>
      </c>
      <c r="AH1677" s="49">
        <f t="shared" si="442"/>
        <v>10221</v>
      </c>
      <c r="AI1677" s="49">
        <f t="shared" si="443"/>
        <v>4165.5380822798361</v>
      </c>
      <c r="AJ1677" s="27" cm="1">
        <f t="array" ref="AJ1677">INDEX(Archetypes!Q$8:Q$16,$G1677)</f>
        <v>1022</v>
      </c>
      <c r="AK1677" s="27" cm="1">
        <f t="array" ref="AK1677">INDEX(Archetypes!R$8:R$16,$G1677)</f>
        <v>1039</v>
      </c>
      <c r="AL1677" s="27" cm="1">
        <f t="array" ref="AL1677">INDEX(Archetypes!S$8:S$16,$G1677)</f>
        <v>1139</v>
      </c>
      <c r="AM1677" s="5">
        <f t="shared" si="470"/>
        <v>1039</v>
      </c>
      <c r="AN1677" s="5">
        <f t="shared" si="444"/>
        <v>4156</v>
      </c>
      <c r="AO1677" s="49">
        <f t="shared" si="445"/>
        <v>34097.796684679837</v>
      </c>
      <c r="AP1677" s="61" cm="1">
        <f t="array" ref="AP1677">INDEX(Archetypes!$K$8:$N$16,$G1677,$I$2+1+2*$H$2)</f>
        <v>8177</v>
      </c>
      <c r="AQ1677" s="41" cm="1">
        <f t="array" ref="AQ1677">INDEX(Archetypes!$O$8:$P$16,$G1677,$AB$2)</f>
        <v>50</v>
      </c>
      <c r="AR1677" s="4">
        <f t="shared" si="446"/>
        <v>12.348800000000001</v>
      </c>
      <c r="AS1677" s="5">
        <f t="shared" si="447"/>
        <v>3704.64</v>
      </c>
      <c r="AT1677" s="8">
        <f t="shared" si="448"/>
        <v>2724</v>
      </c>
      <c r="AU1677">
        <f t="shared" si="449"/>
        <v>1.0000000000000002</v>
      </c>
      <c r="AV1677" s="49">
        <f t="shared" si="450"/>
        <v>14818.56</v>
      </c>
      <c r="AW1677" s="49">
        <f t="shared" si="451"/>
        <v>8177</v>
      </c>
      <c r="AX1677" s="61">
        <f t="shared" si="452"/>
        <v>3177.0921461432908</v>
      </c>
      <c r="AY1677" s="27" cm="1">
        <f t="array" ref="AY1677">INDEX(Archetypes!T$8:T$16,$G1677)</f>
        <v>1012</v>
      </c>
      <c r="AZ1677" s="27" cm="1">
        <f t="array" ref="AZ1677">INDEX(Archetypes!U$8:U$16,$G1677)</f>
        <v>1497</v>
      </c>
      <c r="BA1677" s="27" cm="1">
        <f t="array" ref="BA1677">INDEX(Archetypes!V$8:V$16,$G1677)</f>
        <v>1668</v>
      </c>
      <c r="BB1677" s="5">
        <f t="shared" si="471"/>
        <v>1497</v>
      </c>
      <c r="BC1677" s="5">
        <f t="shared" si="453"/>
        <v>5988</v>
      </c>
      <c r="BD1677" s="60">
        <f t="shared" si="454"/>
        <v>40337.652146143286</v>
      </c>
      <c r="BE1677" s="28">
        <f t="shared" si="455"/>
        <v>6239.8554614634486</v>
      </c>
      <c r="BF1677" s="75">
        <f t="shared" si="456"/>
        <v>6.8272068823199996</v>
      </c>
      <c r="BG1677" s="75">
        <f t="shared" si="457"/>
        <v>25.496639999999999</v>
      </c>
      <c r="BH1677" s="11">
        <f t="shared" si="473"/>
        <v>34097.796684679837</v>
      </c>
      <c r="BI1677" s="95">
        <f t="shared" si="474"/>
        <v>3</v>
      </c>
      <c r="BJ1677" t="b">
        <f t="shared" si="475"/>
        <v>1</v>
      </c>
      <c r="BK1677" s="43">
        <v>5511.1761945453472</v>
      </c>
      <c r="BL1677" s="37">
        <f t="shared" si="458"/>
        <v>728.67926691810135</v>
      </c>
    </row>
    <row r="1678" spans="1:64" x14ac:dyDescent="0.35">
      <c r="A1678" s="3">
        <v>30000</v>
      </c>
      <c r="D1678" s="6">
        <v>82.2</v>
      </c>
      <c r="E1678" s="6"/>
      <c r="F1678" s="6">
        <f t="shared" si="431"/>
        <v>137</v>
      </c>
      <c r="G1678" s="7">
        <v>4</v>
      </c>
      <c r="H1678" s="79" cm="1">
        <f t="array" ref="H1678">INDEX(Archetypes!$F$8:$F$16,$G1678)</f>
        <v>188.9</v>
      </c>
      <c r="I1678" s="7">
        <f t="shared" si="432"/>
        <v>1</v>
      </c>
      <c r="J1678" s="27" cm="1">
        <f t="array" ref="J1678">INDEX(Archetypes!$G$8:$H$16,$G1678,($H$2+1))+$N$2</f>
        <v>14619</v>
      </c>
      <c r="K1678" s="41" cm="1">
        <f t="array" ref="K1678">INDEX(Archetypes!$J$8:$J$16,$G1678)</f>
        <v>3.3879999999999999</v>
      </c>
      <c r="L1678" s="24" cm="1">
        <f t="array" ref="L1678">INDEX(Archetypes!$I$8:$I$16,$G1678)</f>
        <v>57.854166666666664</v>
      </c>
      <c r="M1678" s="41">
        <f t="shared" si="459"/>
        <v>24.262</v>
      </c>
      <c r="N1678" s="84">
        <f t="shared" si="433"/>
        <v>0.41936478213899897</v>
      </c>
      <c r="O1678" s="41">
        <f t="shared" si="434"/>
        <v>24.262</v>
      </c>
      <c r="P1678" s="64">
        <f t="shared" si="472"/>
        <v>3.4660000000000002</v>
      </c>
      <c r="Q1678" s="80">
        <f t="shared" si="460"/>
        <v>3.4660000000000002</v>
      </c>
      <c r="R1678" s="80">
        <f t="shared" si="461"/>
        <v>0</v>
      </c>
      <c r="S1678" s="64">
        <f t="shared" si="462"/>
        <v>24.262</v>
      </c>
      <c r="T1678" s="64">
        <f t="shared" si="435"/>
        <v>0</v>
      </c>
      <c r="U1678" s="64">
        <f t="shared" si="463"/>
        <v>0</v>
      </c>
      <c r="V1678" s="80">
        <f t="shared" si="464"/>
        <v>1</v>
      </c>
      <c r="W1678" s="80">
        <f t="shared" si="465"/>
        <v>0</v>
      </c>
      <c r="X1678" s="80">
        <f t="shared" si="466"/>
        <v>0</v>
      </c>
      <c r="Y1678" s="4">
        <f t="shared" si="436"/>
        <v>13.01</v>
      </c>
      <c r="Z1678" s="4">
        <f t="shared" si="437"/>
        <v>3.8400236127508856</v>
      </c>
      <c r="AA1678" s="64">
        <f t="shared" si="467"/>
        <v>8854.7819999999992</v>
      </c>
      <c r="AB1678" s="81">
        <f t="shared" si="468"/>
        <v>1152.0071381999999</v>
      </c>
      <c r="AC1678">
        <f t="shared" si="469"/>
        <v>0.99999995280000242</v>
      </c>
      <c r="AD1678" s="49">
        <f t="shared" si="438"/>
        <v>4608.0285527999995</v>
      </c>
      <c r="AE1678" s="3">
        <f t="shared" si="439"/>
        <v>120000</v>
      </c>
      <c r="AF1678" s="3">
        <f t="shared" si="440"/>
        <v>100000</v>
      </c>
      <c r="AG1678" s="2">
        <f t="shared" si="441"/>
        <v>1</v>
      </c>
      <c r="AH1678" s="49">
        <f t="shared" si="442"/>
        <v>13619</v>
      </c>
      <c r="AI1678" s="49">
        <f t="shared" si="443"/>
        <v>5485.7972375439795</v>
      </c>
      <c r="AJ1678" s="27" cm="1">
        <f t="array" ref="AJ1678">INDEX(Archetypes!Q$8:Q$16,$G1678)</f>
        <v>1022</v>
      </c>
      <c r="AK1678" s="27" cm="1">
        <f t="array" ref="AK1678">INDEX(Archetypes!R$8:R$16,$G1678)</f>
        <v>1039</v>
      </c>
      <c r="AL1678" s="27" cm="1">
        <f t="array" ref="AL1678">INDEX(Archetypes!S$8:S$16,$G1678)</f>
        <v>1139</v>
      </c>
      <c r="AM1678" s="5">
        <f t="shared" si="470"/>
        <v>1039</v>
      </c>
      <c r="AN1678" s="5">
        <f t="shared" si="444"/>
        <v>4156</v>
      </c>
      <c r="AO1678" s="49">
        <f t="shared" si="445"/>
        <v>42487.825790343973</v>
      </c>
      <c r="AP1678" s="61" cm="1">
        <f t="array" ref="AP1678">INDEX(Archetypes!$K$8:$N$16,$G1678,$I$2+1+2*$H$2)</f>
        <v>10895</v>
      </c>
      <c r="AQ1678" s="41" cm="1">
        <f t="array" ref="AQ1678">INDEX(Archetypes!$O$8:$P$16,$G1678,$AB$2)</f>
        <v>50</v>
      </c>
      <c r="AR1678" s="4">
        <f t="shared" si="446"/>
        <v>12.348800000000001</v>
      </c>
      <c r="AS1678" s="5">
        <f t="shared" si="447"/>
        <v>3704.64</v>
      </c>
      <c r="AT1678" s="8">
        <f t="shared" si="448"/>
        <v>2724</v>
      </c>
      <c r="AU1678">
        <f t="shared" si="449"/>
        <v>1.0000000000000002</v>
      </c>
      <c r="AV1678" s="49">
        <f t="shared" si="450"/>
        <v>14818.56</v>
      </c>
      <c r="AW1678" s="49">
        <f t="shared" si="451"/>
        <v>10895</v>
      </c>
      <c r="AX1678" s="61">
        <f t="shared" si="452"/>
        <v>4233.1440543269109</v>
      </c>
      <c r="AY1678" s="27" cm="1">
        <f t="array" ref="AY1678">INDEX(Archetypes!T$8:T$16,$G1678)</f>
        <v>1012</v>
      </c>
      <c r="AZ1678" s="27" cm="1">
        <f t="array" ref="AZ1678">INDEX(Archetypes!U$8:U$16,$G1678)</f>
        <v>1497</v>
      </c>
      <c r="BA1678" s="27" cm="1">
        <f t="array" ref="BA1678">INDEX(Archetypes!V$8:V$16,$G1678)</f>
        <v>1668</v>
      </c>
      <c r="BB1678" s="5">
        <f t="shared" si="471"/>
        <v>1497</v>
      </c>
      <c r="BC1678" s="5">
        <f t="shared" si="453"/>
        <v>5988</v>
      </c>
      <c r="BD1678" s="60">
        <f t="shared" si="454"/>
        <v>46829.70405432691</v>
      </c>
      <c r="BE1678" s="28">
        <f t="shared" si="455"/>
        <v>4341.8782639829369</v>
      </c>
      <c r="BF1678" s="75">
        <f t="shared" si="456"/>
        <v>7.2584419010399994</v>
      </c>
      <c r="BG1678" s="75">
        <f t="shared" si="457"/>
        <v>25.496639999999999</v>
      </c>
      <c r="BH1678" s="11">
        <f t="shared" si="473"/>
        <v>34097.796684679837</v>
      </c>
      <c r="BI1678" s="95">
        <f t="shared" si="474"/>
        <v>3</v>
      </c>
      <c r="BJ1678" t="b">
        <f t="shared" si="475"/>
        <v>0</v>
      </c>
      <c r="BK1678" s="43">
        <v>-939.4212611138646</v>
      </c>
      <c r="BL1678" s="37">
        <f t="shared" si="458"/>
        <v>5281.2995250968015</v>
      </c>
    </row>
    <row r="1679" spans="1:64" x14ac:dyDescent="0.35">
      <c r="A1679" s="3">
        <v>30000</v>
      </c>
      <c r="D1679" s="6">
        <v>82.2</v>
      </c>
      <c r="E1679" s="6"/>
      <c r="F1679" s="6">
        <f t="shared" si="431"/>
        <v>137</v>
      </c>
      <c r="G1679" s="7">
        <v>5</v>
      </c>
      <c r="H1679" s="79" cm="1">
        <f t="array" ref="H1679">INDEX(Archetypes!$F$8:$F$16,$G1679)</f>
        <v>213.7</v>
      </c>
      <c r="I1679" s="7">
        <f t="shared" si="432"/>
        <v>1</v>
      </c>
      <c r="J1679" s="27" cm="1">
        <f t="array" ref="J1679">INDEX(Archetypes!$G$8:$H$16,$G1679,($H$2+1))+$N$2</f>
        <v>16092</v>
      </c>
      <c r="K1679" s="41" cm="1">
        <f t="array" ref="K1679">INDEX(Archetypes!$J$8:$J$16,$G1679)</f>
        <v>3.3130000000000002</v>
      </c>
      <c r="L1679" s="24" cm="1">
        <f t="array" ref="L1679">INDEX(Archetypes!$I$8:$I$16,$G1679)</f>
        <v>65.243478260869566</v>
      </c>
      <c r="M1679" s="41">
        <f t="shared" si="459"/>
        <v>24.811</v>
      </c>
      <c r="N1679" s="84">
        <f t="shared" si="433"/>
        <v>0.38028322004531523</v>
      </c>
      <c r="O1679" s="41">
        <f t="shared" si="434"/>
        <v>24.811</v>
      </c>
      <c r="P1679" s="64">
        <f t="shared" si="472"/>
        <v>3.5444285714285715</v>
      </c>
      <c r="Q1679" s="80">
        <f t="shared" si="460"/>
        <v>3.5444285714285715</v>
      </c>
      <c r="R1679" s="80">
        <f t="shared" si="461"/>
        <v>0</v>
      </c>
      <c r="S1679" s="64">
        <f t="shared" si="462"/>
        <v>24.811</v>
      </c>
      <c r="T1679" s="64">
        <f t="shared" si="435"/>
        <v>0</v>
      </c>
      <c r="U1679" s="64">
        <f t="shared" si="463"/>
        <v>0</v>
      </c>
      <c r="V1679" s="80">
        <f t="shared" si="464"/>
        <v>1</v>
      </c>
      <c r="W1679" s="80">
        <f t="shared" si="465"/>
        <v>0</v>
      </c>
      <c r="X1679" s="80">
        <f t="shared" si="466"/>
        <v>0</v>
      </c>
      <c r="Y1679" s="4">
        <f t="shared" si="436"/>
        <v>13.01</v>
      </c>
      <c r="Z1679" s="4">
        <f t="shared" si="437"/>
        <v>3.9269544219740413</v>
      </c>
      <c r="AA1679" s="64">
        <f t="shared" si="467"/>
        <v>9055.2369999999992</v>
      </c>
      <c r="AB1679" s="81">
        <f t="shared" si="468"/>
        <v>1178.0863336999998</v>
      </c>
      <c r="AC1679">
        <f t="shared" si="469"/>
        <v>0.99999999396666672</v>
      </c>
      <c r="AD1679" s="49">
        <f t="shared" si="438"/>
        <v>4712.3453347999994</v>
      </c>
      <c r="AE1679" s="3">
        <f t="shared" si="439"/>
        <v>120000</v>
      </c>
      <c r="AF1679" s="3">
        <f t="shared" si="440"/>
        <v>100000</v>
      </c>
      <c r="AG1679" s="2">
        <f t="shared" si="441"/>
        <v>1</v>
      </c>
      <c r="AH1679" s="49">
        <f t="shared" si="442"/>
        <v>15092</v>
      </c>
      <c r="AI1679" s="49">
        <f t="shared" si="443"/>
        <v>6058.1167595287006</v>
      </c>
      <c r="AJ1679" s="27" cm="1">
        <f t="array" ref="AJ1679">INDEX(Archetypes!Q$8:Q$16,$G1679)</f>
        <v>1022</v>
      </c>
      <c r="AK1679" s="27" cm="1">
        <f t="array" ref="AK1679">INDEX(Archetypes!R$8:R$16,$G1679)</f>
        <v>1039</v>
      </c>
      <c r="AL1679" s="27" cm="1">
        <f t="array" ref="AL1679">INDEX(Archetypes!S$8:S$16,$G1679)</f>
        <v>1139</v>
      </c>
      <c r="AM1679" s="5">
        <f t="shared" si="470"/>
        <v>1039</v>
      </c>
      <c r="AN1679" s="5">
        <f t="shared" si="444"/>
        <v>4156</v>
      </c>
      <c r="AO1679" s="49">
        <f t="shared" si="445"/>
        <v>46110.462094328701</v>
      </c>
      <c r="AP1679" s="61" cm="1">
        <f t="array" ref="AP1679">INDEX(Archetypes!$K$8:$N$16,$G1679,$I$2+1+2*$H$2)</f>
        <v>12073</v>
      </c>
      <c r="AQ1679" s="41" cm="1">
        <f t="array" ref="AQ1679">INDEX(Archetypes!$O$8:$P$16,$G1679,$AB$2)</f>
        <v>50</v>
      </c>
      <c r="AR1679" s="4">
        <f t="shared" si="446"/>
        <v>12.348800000000001</v>
      </c>
      <c r="AS1679" s="5">
        <f t="shared" si="447"/>
        <v>3704.64</v>
      </c>
      <c r="AT1679" s="8">
        <f t="shared" si="448"/>
        <v>2724</v>
      </c>
      <c r="AU1679">
        <f t="shared" si="449"/>
        <v>1.0000000000000002</v>
      </c>
      <c r="AV1679" s="49">
        <f t="shared" si="450"/>
        <v>14818.56</v>
      </c>
      <c r="AW1679" s="49">
        <f t="shared" si="451"/>
        <v>12073</v>
      </c>
      <c r="AX1679" s="61">
        <f t="shared" si="452"/>
        <v>4690.8442558869938</v>
      </c>
      <c r="AY1679" s="27" cm="1">
        <f t="array" ref="AY1679">INDEX(Archetypes!T$8:T$16,$G1679)</f>
        <v>1012</v>
      </c>
      <c r="AZ1679" s="27" cm="1">
        <f t="array" ref="AZ1679">INDEX(Archetypes!U$8:U$16,$G1679)</f>
        <v>1497</v>
      </c>
      <c r="BA1679" s="27" cm="1">
        <f t="array" ref="BA1679">INDEX(Archetypes!V$8:V$16,$G1679)</f>
        <v>1668</v>
      </c>
      <c r="BB1679" s="5">
        <f t="shared" si="471"/>
        <v>1497</v>
      </c>
      <c r="BC1679" s="5">
        <f t="shared" si="453"/>
        <v>5988</v>
      </c>
      <c r="BD1679" s="60">
        <f t="shared" si="454"/>
        <v>49643.404255886991</v>
      </c>
      <c r="BE1679" s="28">
        <f t="shared" si="455"/>
        <v>3532.9421615582905</v>
      </c>
      <c r="BF1679" s="75">
        <f t="shared" si="456"/>
        <v>7.4227588736399994</v>
      </c>
      <c r="BG1679" s="75">
        <f t="shared" si="457"/>
        <v>25.496639999999999</v>
      </c>
      <c r="BH1679" s="11">
        <f t="shared" si="473"/>
        <v>34097.796684679837</v>
      </c>
      <c r="BI1679" s="95">
        <f t="shared" si="474"/>
        <v>3</v>
      </c>
      <c r="BJ1679" t="b">
        <f t="shared" si="475"/>
        <v>0</v>
      </c>
      <c r="BK1679" s="43">
        <v>-3704.862724858569</v>
      </c>
      <c r="BL1679" s="37">
        <f t="shared" si="458"/>
        <v>7237.8048864168595</v>
      </c>
    </row>
    <row r="1680" spans="1:64" x14ac:dyDescent="0.35">
      <c r="A1680" s="3">
        <v>30000</v>
      </c>
      <c r="D1680" s="6">
        <v>82.2</v>
      </c>
      <c r="E1680" s="6"/>
      <c r="F1680" s="6">
        <f t="shared" si="431"/>
        <v>137</v>
      </c>
      <c r="G1680" s="7">
        <v>6</v>
      </c>
      <c r="H1680" s="79" cm="1">
        <f t="array" ref="H1680">INDEX(Archetypes!$F$8:$F$16,$G1680)</f>
        <v>239.1</v>
      </c>
      <c r="I1680" s="7">
        <f t="shared" si="432"/>
        <v>1</v>
      </c>
      <c r="J1680" s="27" cm="1">
        <f t="array" ref="J1680">INDEX(Archetypes!$G$8:$H$16,$G1680,($H$2+1))+$N$2</f>
        <v>18581</v>
      </c>
      <c r="K1680" s="41" cm="1">
        <f t="array" ref="K1680">INDEX(Archetypes!$J$8:$J$16,$G1680)</f>
        <v>3.327</v>
      </c>
      <c r="L1680" s="24" cm="1">
        <f t="array" ref="L1680">INDEX(Archetypes!$I$8:$I$16,$G1680)</f>
        <v>72.380645161290317</v>
      </c>
      <c r="M1680" s="41">
        <f t="shared" si="459"/>
        <v>24.707000000000001</v>
      </c>
      <c r="N1680" s="84">
        <f t="shared" si="433"/>
        <v>0.34134815937249313</v>
      </c>
      <c r="O1680" s="41">
        <f t="shared" si="434"/>
        <v>24.707000000000001</v>
      </c>
      <c r="P1680" s="64">
        <f t="shared" si="472"/>
        <v>3.5295714285714288</v>
      </c>
      <c r="Q1680" s="80">
        <f t="shared" si="460"/>
        <v>3.5295714285714288</v>
      </c>
      <c r="R1680" s="80">
        <f t="shared" si="461"/>
        <v>0</v>
      </c>
      <c r="S1680" s="64">
        <f t="shared" si="462"/>
        <v>24.707000000000001</v>
      </c>
      <c r="T1680" s="64">
        <f t="shared" si="435"/>
        <v>0</v>
      </c>
      <c r="U1680" s="64">
        <f t="shared" si="463"/>
        <v>0</v>
      </c>
      <c r="V1680" s="80">
        <f t="shared" si="464"/>
        <v>1</v>
      </c>
      <c r="W1680" s="80">
        <f t="shared" si="465"/>
        <v>0</v>
      </c>
      <c r="X1680" s="80">
        <f t="shared" si="466"/>
        <v>0</v>
      </c>
      <c r="Y1680" s="4">
        <f t="shared" si="436"/>
        <v>13.01</v>
      </c>
      <c r="Z1680" s="4">
        <f t="shared" si="437"/>
        <v>3.910429816651638</v>
      </c>
      <c r="AA1680" s="64">
        <f t="shared" si="467"/>
        <v>9017.1329999999998</v>
      </c>
      <c r="AB1680" s="81">
        <f t="shared" si="468"/>
        <v>1173.1290032999998</v>
      </c>
      <c r="AC1680">
        <f t="shared" si="469"/>
        <v>0.99999995030000277</v>
      </c>
      <c r="AD1680" s="49">
        <f t="shared" si="438"/>
        <v>4692.5160131999992</v>
      </c>
      <c r="AE1680" s="3">
        <f t="shared" si="439"/>
        <v>120000</v>
      </c>
      <c r="AF1680" s="3">
        <f t="shared" si="440"/>
        <v>100000</v>
      </c>
      <c r="AG1680" s="2">
        <f t="shared" si="441"/>
        <v>1</v>
      </c>
      <c r="AH1680" s="49">
        <f t="shared" si="442"/>
        <v>17581</v>
      </c>
      <c r="AI1680" s="49">
        <f t="shared" si="443"/>
        <v>7025.1929918572632</v>
      </c>
      <c r="AJ1680" s="27" cm="1">
        <f t="array" ref="AJ1680">INDEX(Archetypes!Q$8:Q$16,$G1680)</f>
        <v>1022</v>
      </c>
      <c r="AK1680" s="27" cm="1">
        <f t="array" ref="AK1680">INDEX(Archetypes!R$8:R$16,$G1680)</f>
        <v>1039</v>
      </c>
      <c r="AL1680" s="27" cm="1">
        <f t="array" ref="AL1680">INDEX(Archetypes!S$8:S$16,$G1680)</f>
        <v>1139</v>
      </c>
      <c r="AM1680" s="5">
        <f t="shared" si="470"/>
        <v>1039</v>
      </c>
      <c r="AN1680" s="5">
        <f t="shared" si="444"/>
        <v>4156</v>
      </c>
      <c r="AO1680" s="49">
        <f t="shared" si="445"/>
        <v>52035.709005057266</v>
      </c>
      <c r="AP1680" s="61" cm="1">
        <f t="array" ref="AP1680">INDEX(Archetypes!$K$8:$N$16,$G1680,$I$2+1+2*$H$2)</f>
        <v>14065</v>
      </c>
      <c r="AQ1680" s="41" cm="1">
        <f t="array" ref="AQ1680">INDEX(Archetypes!$O$8:$P$16,$G1680,$AB$2)</f>
        <v>50</v>
      </c>
      <c r="AR1680" s="4">
        <f t="shared" si="446"/>
        <v>12.348800000000001</v>
      </c>
      <c r="AS1680" s="5">
        <f t="shared" si="447"/>
        <v>3704.64</v>
      </c>
      <c r="AT1680" s="8">
        <f t="shared" si="448"/>
        <v>2724</v>
      </c>
      <c r="AU1680">
        <f t="shared" si="449"/>
        <v>1.0000000000000002</v>
      </c>
      <c r="AV1680" s="49">
        <f t="shared" si="450"/>
        <v>14818.56</v>
      </c>
      <c r="AW1680" s="49">
        <f t="shared" si="451"/>
        <v>14065</v>
      </c>
      <c r="AX1680" s="61">
        <f t="shared" si="452"/>
        <v>5464.816073805232</v>
      </c>
      <c r="AY1680" s="27" cm="1">
        <f t="array" ref="AY1680">INDEX(Archetypes!T$8:T$16,$G1680)</f>
        <v>1012</v>
      </c>
      <c r="AZ1680" s="27" cm="1">
        <f t="array" ref="AZ1680">INDEX(Archetypes!U$8:U$16,$G1680)</f>
        <v>1497</v>
      </c>
      <c r="BA1680" s="27" cm="1">
        <f t="array" ref="BA1680">INDEX(Archetypes!V$8:V$16,$G1680)</f>
        <v>1668</v>
      </c>
      <c r="BB1680" s="5">
        <f t="shared" si="471"/>
        <v>1497</v>
      </c>
      <c r="BC1680" s="5">
        <f t="shared" si="453"/>
        <v>5988</v>
      </c>
      <c r="BD1680" s="60">
        <f t="shared" si="454"/>
        <v>54401.37607380523</v>
      </c>
      <c r="BE1680" s="28">
        <f t="shared" si="455"/>
        <v>2365.6670687479636</v>
      </c>
      <c r="BF1680" s="75">
        <f t="shared" si="456"/>
        <v>7.39152426276</v>
      </c>
      <c r="BG1680" s="75">
        <f t="shared" si="457"/>
        <v>25.496639999999999</v>
      </c>
      <c r="BH1680" s="11">
        <f t="shared" si="473"/>
        <v>34097.796684679837</v>
      </c>
      <c r="BI1680" s="95">
        <f t="shared" si="474"/>
        <v>3</v>
      </c>
      <c r="BJ1680" t="b">
        <f t="shared" si="475"/>
        <v>0</v>
      </c>
      <c r="BK1680" s="43">
        <v>-7989.378125777992</v>
      </c>
      <c r="BL1680" s="37">
        <f t="shared" si="458"/>
        <v>10355.045194525956</v>
      </c>
    </row>
    <row r="1681" spans="1:64" x14ac:dyDescent="0.35">
      <c r="A1681" s="3">
        <v>30000</v>
      </c>
      <c r="D1681" s="6">
        <v>82.2</v>
      </c>
      <c r="E1681" s="6"/>
      <c r="F1681" s="6">
        <f t="shared" si="431"/>
        <v>137</v>
      </c>
      <c r="G1681" s="7">
        <v>7</v>
      </c>
      <c r="H1681" s="79" cm="1">
        <f t="array" ref="H1681">INDEX(Archetypes!$F$8:$F$16,$G1681)</f>
        <v>262.60000000000002</v>
      </c>
      <c r="I1681" s="7">
        <f t="shared" si="432"/>
        <v>1</v>
      </c>
      <c r="J1681" s="27" cm="1">
        <f t="array" ref="J1681">INDEX(Archetypes!$G$8:$H$16,$G1681,($H$2+1))+$N$2</f>
        <v>22881</v>
      </c>
      <c r="K1681" s="41" cm="1">
        <f t="array" ref="K1681">INDEX(Archetypes!$J$8:$J$16,$G1681)</f>
        <v>3.2349999999999999</v>
      </c>
      <c r="L1681" s="24" cm="1">
        <f t="array" ref="L1681">INDEX(Archetypes!$I$8:$I$16,$G1681)</f>
        <v>81.644444444444446</v>
      </c>
      <c r="M1681" s="41">
        <f t="shared" si="459"/>
        <v>25.41</v>
      </c>
      <c r="N1681" s="84">
        <f t="shared" si="433"/>
        <v>0.31122754491017962</v>
      </c>
      <c r="O1681" s="41">
        <f t="shared" si="434"/>
        <v>25.41</v>
      </c>
      <c r="P1681" s="64">
        <f t="shared" si="472"/>
        <v>3.63</v>
      </c>
      <c r="Q1681" s="80">
        <f t="shared" si="460"/>
        <v>3.63</v>
      </c>
      <c r="R1681" s="80">
        <f t="shared" si="461"/>
        <v>0</v>
      </c>
      <c r="S1681" s="64">
        <f t="shared" si="462"/>
        <v>25.41</v>
      </c>
      <c r="T1681" s="64">
        <f t="shared" si="435"/>
        <v>0</v>
      </c>
      <c r="U1681" s="64">
        <f t="shared" si="463"/>
        <v>0</v>
      </c>
      <c r="V1681" s="80">
        <f t="shared" si="464"/>
        <v>1</v>
      </c>
      <c r="W1681" s="80">
        <f t="shared" si="465"/>
        <v>0</v>
      </c>
      <c r="X1681" s="80">
        <f t="shared" si="466"/>
        <v>0</v>
      </c>
      <c r="Y1681" s="4">
        <f t="shared" si="436"/>
        <v>13.01</v>
      </c>
      <c r="Z1681" s="4">
        <f t="shared" si="437"/>
        <v>4.0216383307573418</v>
      </c>
      <c r="AA1681" s="64">
        <f t="shared" si="467"/>
        <v>9273.57</v>
      </c>
      <c r="AB1681" s="81">
        <f t="shared" si="468"/>
        <v>1206.4914569999999</v>
      </c>
      <c r="AC1681">
        <f t="shared" si="469"/>
        <v>1.0000000350000016</v>
      </c>
      <c r="AD1681" s="49">
        <f t="shared" si="438"/>
        <v>4825.9658279999994</v>
      </c>
      <c r="AE1681" s="3">
        <f t="shared" si="439"/>
        <v>120000</v>
      </c>
      <c r="AF1681" s="3">
        <f t="shared" si="440"/>
        <v>100000</v>
      </c>
      <c r="AG1681" s="2">
        <f t="shared" si="441"/>
        <v>1</v>
      </c>
      <c r="AH1681" s="49">
        <f t="shared" si="442"/>
        <v>21881</v>
      </c>
      <c r="AI1681" s="49">
        <f t="shared" si="443"/>
        <v>8695.9152895723364</v>
      </c>
      <c r="AJ1681" s="27" cm="1">
        <f t="array" ref="AJ1681">INDEX(Archetypes!Q$8:Q$16,$G1681)</f>
        <v>1022</v>
      </c>
      <c r="AK1681" s="27" cm="1">
        <f t="array" ref="AK1681">INDEX(Archetypes!R$8:R$16,$G1681)</f>
        <v>1039</v>
      </c>
      <c r="AL1681" s="27" cm="1">
        <f t="array" ref="AL1681">INDEX(Archetypes!S$8:S$16,$G1681)</f>
        <v>1139</v>
      </c>
      <c r="AM1681" s="5">
        <f t="shared" si="470"/>
        <v>1039</v>
      </c>
      <c r="AN1681" s="5">
        <f t="shared" si="444"/>
        <v>4156</v>
      </c>
      <c r="AO1681" s="49">
        <f t="shared" si="445"/>
        <v>62439.881117572339</v>
      </c>
      <c r="AP1681" s="61" cm="1">
        <f t="array" ref="AP1681">INDEX(Archetypes!$K$8:$N$16,$G1681,$I$2+1+2*$H$2)</f>
        <v>17505</v>
      </c>
      <c r="AQ1681" s="41" cm="1">
        <f t="array" ref="AQ1681">INDEX(Archetypes!$O$8:$P$16,$G1681,$AB$2)</f>
        <v>50</v>
      </c>
      <c r="AR1681" s="4">
        <f t="shared" si="446"/>
        <v>12.348800000000001</v>
      </c>
      <c r="AS1681" s="5">
        <f t="shared" si="447"/>
        <v>3704.64</v>
      </c>
      <c r="AT1681" s="8">
        <f t="shared" si="448"/>
        <v>2724</v>
      </c>
      <c r="AU1681">
        <f t="shared" si="449"/>
        <v>1.0000000000000002</v>
      </c>
      <c r="AV1681" s="49">
        <f t="shared" si="450"/>
        <v>14818.56</v>
      </c>
      <c r="AW1681" s="49">
        <f t="shared" si="451"/>
        <v>17505</v>
      </c>
      <c r="AX1681" s="61">
        <f t="shared" si="452"/>
        <v>6801.3939119772904</v>
      </c>
      <c r="AY1681" s="27" cm="1">
        <f t="array" ref="AY1681">INDEX(Archetypes!T$8:T$16,$G1681)</f>
        <v>1012</v>
      </c>
      <c r="AZ1681" s="27" cm="1">
        <f t="array" ref="AZ1681">INDEX(Archetypes!U$8:U$16,$G1681)</f>
        <v>1497</v>
      </c>
      <c r="BA1681" s="27" cm="1">
        <f t="array" ref="BA1681">INDEX(Archetypes!V$8:V$16,$G1681)</f>
        <v>1668</v>
      </c>
      <c r="BB1681" s="5">
        <f t="shared" si="471"/>
        <v>1497</v>
      </c>
      <c r="BC1681" s="5">
        <f t="shared" si="453"/>
        <v>5988</v>
      </c>
      <c r="BD1681" s="60">
        <f t="shared" si="454"/>
        <v>62617.953911977289</v>
      </c>
      <c r="BE1681" s="28">
        <f t="shared" si="455"/>
        <v>178.0727944049504</v>
      </c>
      <c r="BF1681" s="75">
        <f t="shared" si="456"/>
        <v>7.6017308003999995</v>
      </c>
      <c r="BG1681" s="75">
        <f t="shared" si="457"/>
        <v>25.496639999999999</v>
      </c>
      <c r="BH1681" s="11">
        <f t="shared" si="473"/>
        <v>34097.796684679837</v>
      </c>
      <c r="BI1681" s="95">
        <f t="shared" si="474"/>
        <v>3</v>
      </c>
      <c r="BJ1681" t="b">
        <f t="shared" si="475"/>
        <v>0</v>
      </c>
      <c r="BK1681" s="43">
        <v>-15727.292291490943</v>
      </c>
      <c r="BL1681" s="37">
        <f t="shared" si="458"/>
        <v>15905.365085895894</v>
      </c>
    </row>
    <row r="1682" spans="1:64" x14ac:dyDescent="0.35">
      <c r="A1682" s="3">
        <v>30000</v>
      </c>
      <c r="D1682" s="6">
        <v>82.2</v>
      </c>
      <c r="E1682" s="6"/>
      <c r="F1682" s="6">
        <f t="shared" si="431"/>
        <v>137</v>
      </c>
      <c r="G1682" s="7">
        <v>8</v>
      </c>
      <c r="H1682" s="79" cm="1">
        <f t="array" ref="H1682">INDEX(Archetypes!$F$8:$F$16,$G1682)</f>
        <v>285.8</v>
      </c>
      <c r="I1682" s="7">
        <f t="shared" si="432"/>
        <v>1</v>
      </c>
      <c r="J1682" s="27" cm="1">
        <f t="array" ref="J1682">INDEX(Archetypes!$G$8:$H$16,$G1682,($H$2+1))+$N$2</f>
        <v>26124</v>
      </c>
      <c r="K1682" s="41" cm="1">
        <f t="array" ref="K1682">INDEX(Archetypes!$J$8:$J$16,$G1682)</f>
        <v>3.2210000000000001</v>
      </c>
      <c r="L1682" s="24" cm="1">
        <f t="array" ref="L1682">INDEX(Archetypes!$I$8:$I$16,$G1682)</f>
        <v>90.076000000000008</v>
      </c>
      <c r="M1682" s="41">
        <f t="shared" si="459"/>
        <v>25.52</v>
      </c>
      <c r="N1682" s="84">
        <f t="shared" si="433"/>
        <v>0.28331631067098889</v>
      </c>
      <c r="O1682" s="41">
        <f t="shared" si="434"/>
        <v>25.52</v>
      </c>
      <c r="P1682" s="64">
        <f t="shared" si="472"/>
        <v>3.6457142857142855</v>
      </c>
      <c r="Q1682" s="80">
        <f t="shared" si="460"/>
        <v>3.6457142857142855</v>
      </c>
      <c r="R1682" s="80">
        <f t="shared" si="461"/>
        <v>0</v>
      </c>
      <c r="S1682" s="64">
        <f t="shared" si="462"/>
        <v>25.52</v>
      </c>
      <c r="T1682" s="64">
        <f t="shared" si="435"/>
        <v>0</v>
      </c>
      <c r="U1682" s="64">
        <f t="shared" si="463"/>
        <v>0</v>
      </c>
      <c r="V1682" s="80">
        <f t="shared" si="464"/>
        <v>1</v>
      </c>
      <c r="W1682" s="80">
        <f t="shared" si="465"/>
        <v>0</v>
      </c>
      <c r="X1682" s="80">
        <f t="shared" si="466"/>
        <v>0</v>
      </c>
      <c r="Y1682" s="4">
        <f t="shared" si="436"/>
        <v>13.01</v>
      </c>
      <c r="Z1682" s="4">
        <f t="shared" si="437"/>
        <v>4.0391182862465067</v>
      </c>
      <c r="AA1682" s="64">
        <f t="shared" si="467"/>
        <v>9313.8780000000006</v>
      </c>
      <c r="AB1682" s="81">
        <f t="shared" si="468"/>
        <v>1211.7355278000002</v>
      </c>
      <c r="AC1682">
        <f t="shared" si="469"/>
        <v>0.99999996540000091</v>
      </c>
      <c r="AD1682" s="49">
        <f t="shared" si="438"/>
        <v>4846.9421112000009</v>
      </c>
      <c r="AE1682" s="3">
        <f t="shared" si="439"/>
        <v>120000</v>
      </c>
      <c r="AF1682" s="3">
        <f t="shared" si="440"/>
        <v>100000</v>
      </c>
      <c r="AG1682" s="2">
        <f t="shared" si="441"/>
        <v>1</v>
      </c>
      <c r="AH1682" s="49">
        <f t="shared" si="442"/>
        <v>25124</v>
      </c>
      <c r="AI1682" s="49">
        <f t="shared" si="443"/>
        <v>9955.9507341048902</v>
      </c>
      <c r="AJ1682" s="27" cm="1">
        <f t="array" ref="AJ1682">INDEX(Archetypes!Q$8:Q$16,$G1682)</f>
        <v>1022</v>
      </c>
      <c r="AK1682" s="27" cm="1">
        <f t="array" ref="AK1682">INDEX(Archetypes!R$8:R$16,$G1682)</f>
        <v>1039</v>
      </c>
      <c r="AL1682" s="27" cm="1">
        <f t="array" ref="AL1682">INDEX(Archetypes!S$8:S$16,$G1682)</f>
        <v>1139</v>
      </c>
      <c r="AM1682" s="5">
        <f t="shared" si="470"/>
        <v>1039</v>
      </c>
      <c r="AN1682" s="5">
        <f t="shared" si="444"/>
        <v>4156</v>
      </c>
      <c r="AO1682" s="49">
        <f t="shared" si="445"/>
        <v>70206.892845304887</v>
      </c>
      <c r="AP1682" s="61" cm="1">
        <f t="array" ref="AP1682">INDEX(Archetypes!$K$8:$N$16,$G1682,$I$2+1+2*$H$2)</f>
        <v>20099</v>
      </c>
      <c r="AQ1682" s="41" cm="1">
        <f t="array" ref="AQ1682">INDEX(Archetypes!$O$8:$P$16,$G1682,$AB$2)</f>
        <v>50</v>
      </c>
      <c r="AR1682" s="4">
        <f t="shared" si="446"/>
        <v>12.348800000000001</v>
      </c>
      <c r="AS1682" s="5">
        <f t="shared" si="447"/>
        <v>3704.64</v>
      </c>
      <c r="AT1682" s="8">
        <f t="shared" si="448"/>
        <v>2724</v>
      </c>
      <c r="AU1682">
        <f t="shared" si="449"/>
        <v>1.0000000000000002</v>
      </c>
      <c r="AV1682" s="49">
        <f t="shared" si="450"/>
        <v>14818.56</v>
      </c>
      <c r="AW1682" s="49">
        <f t="shared" si="451"/>
        <v>20099</v>
      </c>
      <c r="AX1682" s="61">
        <f t="shared" si="452"/>
        <v>7809.2668515756386</v>
      </c>
      <c r="AY1682" s="27" cm="1">
        <f t="array" ref="AY1682">INDEX(Archetypes!T$8:T$16,$G1682)</f>
        <v>1012</v>
      </c>
      <c r="AZ1682" s="27" cm="1">
        <f t="array" ref="AZ1682">INDEX(Archetypes!U$8:U$16,$G1682)</f>
        <v>1497</v>
      </c>
      <c r="BA1682" s="27" cm="1">
        <f t="array" ref="BA1682">INDEX(Archetypes!V$8:V$16,$G1682)</f>
        <v>1668</v>
      </c>
      <c r="BB1682" s="5">
        <f t="shared" si="471"/>
        <v>1497</v>
      </c>
      <c r="BC1682" s="5">
        <f t="shared" si="453"/>
        <v>5988</v>
      </c>
      <c r="BD1682" s="60">
        <f t="shared" si="454"/>
        <v>68813.826851575635</v>
      </c>
      <c r="BE1682" s="28">
        <f t="shared" si="455"/>
        <v>-1393.0659937292512</v>
      </c>
      <c r="BF1682" s="75">
        <f t="shared" si="456"/>
        <v>7.6347720741600007</v>
      </c>
      <c r="BG1682" s="75">
        <f t="shared" si="457"/>
        <v>25.496639999999999</v>
      </c>
      <c r="BH1682" s="11">
        <f t="shared" si="473"/>
        <v>34097.796684679837</v>
      </c>
      <c r="BI1682" s="95">
        <f t="shared" si="474"/>
        <v>3</v>
      </c>
      <c r="BJ1682" t="b">
        <f t="shared" si="475"/>
        <v>0</v>
      </c>
      <c r="BK1682" s="43">
        <v>-21401.870807969477</v>
      </c>
      <c r="BL1682" s="37">
        <f t="shared" si="458"/>
        <v>20008.804814240226</v>
      </c>
    </row>
    <row r="1683" spans="1:64" x14ac:dyDescent="0.35">
      <c r="A1683" s="3">
        <v>30000</v>
      </c>
      <c r="D1683" s="6">
        <v>82.2</v>
      </c>
      <c r="E1683" s="6"/>
      <c r="F1683" s="6">
        <f t="shared" si="431"/>
        <v>137</v>
      </c>
      <c r="G1683" s="7">
        <v>9</v>
      </c>
      <c r="H1683" s="79" cm="1">
        <f t="array" ref="H1683">INDEX(Archetypes!$F$8:$F$16,$G1683)</f>
        <v>312.60000000000002</v>
      </c>
      <c r="I1683" s="7">
        <f t="shared" si="432"/>
        <v>1</v>
      </c>
      <c r="J1683" s="27" cm="1">
        <f t="array" ref="J1683">INDEX(Archetypes!$G$8:$H$16,$G1683,($H$2+1))+$N$2</f>
        <v>27151</v>
      </c>
      <c r="K1683" s="41" cm="1">
        <f t="array" ref="K1683">INDEX(Archetypes!$J$8:$J$16,$G1683)</f>
        <v>3.1960000000000002</v>
      </c>
      <c r="L1683" s="24" cm="1">
        <f t="array" ref="L1683">INDEX(Archetypes!$I$8:$I$16,$G1683)</f>
        <v>98.868750000000006</v>
      </c>
      <c r="M1683" s="41">
        <f t="shared" si="459"/>
        <v>25.72</v>
      </c>
      <c r="N1683" s="84">
        <f t="shared" si="433"/>
        <v>0.26014286617358867</v>
      </c>
      <c r="O1683" s="41">
        <f t="shared" si="434"/>
        <v>25.72</v>
      </c>
      <c r="P1683" s="64">
        <f t="shared" si="472"/>
        <v>3.6742857142857139</v>
      </c>
      <c r="Q1683" s="80">
        <f t="shared" si="460"/>
        <v>3.6742857142857139</v>
      </c>
      <c r="R1683" s="80">
        <f t="shared" si="461"/>
        <v>0</v>
      </c>
      <c r="S1683" s="64">
        <f t="shared" si="462"/>
        <v>25.72</v>
      </c>
      <c r="T1683" s="64">
        <f t="shared" si="435"/>
        <v>0</v>
      </c>
      <c r="U1683" s="64">
        <f t="shared" si="463"/>
        <v>0</v>
      </c>
      <c r="V1683" s="80">
        <f t="shared" si="464"/>
        <v>1</v>
      </c>
      <c r="W1683" s="80">
        <f t="shared" si="465"/>
        <v>0</v>
      </c>
      <c r="X1683" s="80">
        <f t="shared" si="466"/>
        <v>0</v>
      </c>
      <c r="Y1683" s="4">
        <f t="shared" si="436"/>
        <v>13.01</v>
      </c>
      <c r="Z1683" s="4">
        <f t="shared" si="437"/>
        <v>4.0707133917396741</v>
      </c>
      <c r="AA1683" s="64">
        <f t="shared" si="467"/>
        <v>9386.7330000000002</v>
      </c>
      <c r="AB1683" s="81">
        <f t="shared" si="468"/>
        <v>1221.2139632999999</v>
      </c>
      <c r="AC1683">
        <f t="shared" si="469"/>
        <v>1.0000000444000019</v>
      </c>
      <c r="AD1683" s="49">
        <f t="shared" si="438"/>
        <v>4884.8558531999997</v>
      </c>
      <c r="AE1683" s="3">
        <f t="shared" si="439"/>
        <v>120000</v>
      </c>
      <c r="AF1683" s="3">
        <f t="shared" si="440"/>
        <v>100000</v>
      </c>
      <c r="AG1683" s="2">
        <f t="shared" si="441"/>
        <v>1</v>
      </c>
      <c r="AH1683" s="49">
        <f t="shared" si="442"/>
        <v>26151</v>
      </c>
      <c r="AI1683" s="49">
        <f t="shared" si="443"/>
        <v>10354.981385210327</v>
      </c>
      <c r="AJ1683" s="27" cm="1">
        <f t="array" ref="AJ1683">INDEX(Archetypes!Q$8:Q$16,$G1683)</f>
        <v>1022</v>
      </c>
      <c r="AK1683" s="27" cm="1">
        <f t="array" ref="AK1683">INDEX(Archetypes!R$8:R$16,$G1683)</f>
        <v>1039</v>
      </c>
      <c r="AL1683" s="27" cm="1">
        <f t="array" ref="AL1683">INDEX(Archetypes!S$8:S$16,$G1683)</f>
        <v>1139</v>
      </c>
      <c r="AM1683" s="5">
        <f t="shared" si="470"/>
        <v>1039</v>
      </c>
      <c r="AN1683" s="5">
        <f t="shared" si="444"/>
        <v>4156</v>
      </c>
      <c r="AO1683" s="49">
        <f t="shared" si="445"/>
        <v>72697.837238410328</v>
      </c>
      <c r="AP1683" s="61" cm="1">
        <f t="array" ref="AP1683">INDEX(Archetypes!$K$8:$N$16,$G1683,$I$2+1+2*$H$2)</f>
        <v>20920</v>
      </c>
      <c r="AQ1683" s="41" cm="1">
        <f t="array" ref="AQ1683">INDEX(Archetypes!$O$8:$P$16,$G1683,$AB$2)</f>
        <v>50</v>
      </c>
      <c r="AR1683" s="4">
        <f t="shared" si="446"/>
        <v>12.348800000000001</v>
      </c>
      <c r="AS1683" s="5">
        <f t="shared" si="447"/>
        <v>3704.64</v>
      </c>
      <c r="AT1683" s="8">
        <f t="shared" si="448"/>
        <v>2724</v>
      </c>
      <c r="AU1683">
        <f t="shared" si="449"/>
        <v>1.0000000000000002</v>
      </c>
      <c r="AV1683" s="49">
        <f t="shared" si="450"/>
        <v>14818.56</v>
      </c>
      <c r="AW1683" s="49">
        <f t="shared" si="451"/>
        <v>20920</v>
      </c>
      <c r="AX1683" s="61">
        <f t="shared" si="452"/>
        <v>8128.2582484184468</v>
      </c>
      <c r="AY1683" s="27" cm="1">
        <f t="array" ref="AY1683">INDEX(Archetypes!T$8:T$16,$G1683)</f>
        <v>1012</v>
      </c>
      <c r="AZ1683" s="27" cm="1">
        <f t="array" ref="AZ1683">INDEX(Archetypes!U$8:U$16,$G1683)</f>
        <v>1497</v>
      </c>
      <c r="BA1683" s="27" cm="1">
        <f t="array" ref="BA1683">INDEX(Archetypes!V$8:V$16,$G1683)</f>
        <v>1668</v>
      </c>
      <c r="BB1683" s="5">
        <f t="shared" si="471"/>
        <v>1497</v>
      </c>
      <c r="BC1683" s="5">
        <f t="shared" si="453"/>
        <v>5988</v>
      </c>
      <c r="BD1683" s="60">
        <f t="shared" si="454"/>
        <v>70774.818248418451</v>
      </c>
      <c r="BE1683" s="28">
        <f t="shared" si="455"/>
        <v>-1923.0189899918769</v>
      </c>
      <c r="BF1683" s="75">
        <f t="shared" si="456"/>
        <v>7.6944927747600005</v>
      </c>
      <c r="BG1683" s="75">
        <f t="shared" si="457"/>
        <v>25.496639999999999</v>
      </c>
      <c r="BH1683" s="11">
        <f t="shared" si="473"/>
        <v>34097.796684679837</v>
      </c>
      <c r="BI1683" s="95">
        <f t="shared" si="474"/>
        <v>3</v>
      </c>
      <c r="BJ1683" t="b">
        <f t="shared" si="475"/>
        <v>0</v>
      </c>
      <c r="BK1683" s="43">
        <v>-23261.454230573407</v>
      </c>
      <c r="BL1683" s="37">
        <f t="shared" si="458"/>
        <v>21338.43524058153</v>
      </c>
    </row>
    <row r="1684" spans="1:64" x14ac:dyDescent="0.35">
      <c r="A1684" s="3">
        <v>30000</v>
      </c>
      <c r="D1684" s="6">
        <v>90</v>
      </c>
      <c r="E1684" s="6"/>
      <c r="F1684" s="6">
        <f t="shared" ref="F1684:F1747" si="476">ROUND(D1684/0.6,1)</f>
        <v>150</v>
      </c>
      <c r="G1684" s="7">
        <v>3</v>
      </c>
      <c r="H1684" s="79" cm="1">
        <f t="array" ref="H1684">INDEX(Archetypes!$F$8:$F$16,$G1684)</f>
        <v>163.1</v>
      </c>
      <c r="I1684" s="7">
        <f t="shared" ref="I1684:I1747" si="477">1*(H1684&gt;=F1684)</f>
        <v>1</v>
      </c>
      <c r="J1684" s="27" cm="1">
        <f t="array" ref="J1684">INDEX(Archetypes!$G$8:$H$16,$G1684,($H$2+1))+$N$2</f>
        <v>11221</v>
      </c>
      <c r="K1684" s="41" cm="1">
        <f t="array" ref="K1684">INDEX(Archetypes!$J$8:$J$16,$G1684)</f>
        <v>3.6019999999999999</v>
      </c>
      <c r="L1684" s="24" cm="1">
        <f t="array" ref="L1684">INDEX(Archetypes!$I$8:$I$16,$G1684)</f>
        <v>45.416666666666664</v>
      </c>
      <c r="M1684" s="41">
        <f t="shared" si="459"/>
        <v>24.986000000000001</v>
      </c>
      <c r="N1684" s="84">
        <f t="shared" ref="N1684:N1747" si="478">M1684/L1684</f>
        <v>0.55015045871559642</v>
      </c>
      <c r="O1684" s="41">
        <f t="shared" ref="O1684:O1747" si="479">ROUND(M1684/W$2,3)</f>
        <v>24.986000000000001</v>
      </c>
      <c r="P1684" s="64">
        <f t="shared" si="472"/>
        <v>3.5694285714285714</v>
      </c>
      <c r="Q1684" s="80">
        <f t="shared" si="460"/>
        <v>3.5694285714285714</v>
      </c>
      <c r="R1684" s="80">
        <f t="shared" si="461"/>
        <v>0</v>
      </c>
      <c r="S1684" s="64">
        <f t="shared" si="462"/>
        <v>24.986000000000001</v>
      </c>
      <c r="T1684" s="64">
        <f t="shared" ref="T1684:T1747" si="480">$O$2*R1684</f>
        <v>0</v>
      </c>
      <c r="U1684" s="64">
        <f t="shared" si="463"/>
        <v>0</v>
      </c>
      <c r="V1684" s="80">
        <f t="shared" si="464"/>
        <v>1</v>
      </c>
      <c r="W1684" s="80">
        <f t="shared" si="465"/>
        <v>0</v>
      </c>
      <c r="X1684" s="80">
        <f t="shared" si="466"/>
        <v>0</v>
      </c>
      <c r="Y1684" s="4">
        <f t="shared" ref="Y1684:Y1747" si="481">SUMPRODUCT($V1684:$X1684,$S$2:$U$2)</f>
        <v>13.01</v>
      </c>
      <c r="Z1684" s="4">
        <f t="shared" ref="Z1684:Z1747" si="482">Y1684/K1684/$W$2</f>
        <v>3.6118822876179899</v>
      </c>
      <c r="AA1684" s="64">
        <f t="shared" si="467"/>
        <v>8328.7060000000001</v>
      </c>
      <c r="AB1684" s="81">
        <f t="shared" si="468"/>
        <v>1083.5646506</v>
      </c>
      <c r="AC1684">
        <f t="shared" si="469"/>
        <v>1.0000000329333345</v>
      </c>
      <c r="AD1684" s="49">
        <f t="shared" ref="AD1684:AD1747" si="483">$L$2*AB1684</f>
        <v>4334.2586024000002</v>
      </c>
      <c r="AE1684" s="3">
        <f t="shared" ref="AE1684:AE1747" si="484">L$2*$A1684</f>
        <v>120000</v>
      </c>
      <c r="AF1684" s="3">
        <f t="shared" ref="AF1684:AF1747" si="485">$Y$2</f>
        <v>100000</v>
      </c>
      <c r="AG1684" s="2">
        <f t="shared" ref="AG1684:AG1747" si="486">INT(A1684*L$2/AF1684-0.000001)</f>
        <v>1</v>
      </c>
      <c r="AH1684" s="49">
        <f t="shared" ref="AH1684:AH1747" si="487">($J1684-N$2)*$AG1684</f>
        <v>10221</v>
      </c>
      <c r="AI1684" s="49">
        <f t="shared" ref="AI1684:AI1747" si="488">$M$2*($J1684+AH1684)</f>
        <v>4165.5380822798361</v>
      </c>
      <c r="AJ1684" s="27" cm="1">
        <f t="array" ref="AJ1684">INDEX(Archetypes!Q$8:Q$16,$G1684)</f>
        <v>1022</v>
      </c>
      <c r="AK1684" s="27" cm="1">
        <f t="array" ref="AK1684">INDEX(Archetypes!R$8:R$16,$G1684)</f>
        <v>1039</v>
      </c>
      <c r="AL1684" s="27" cm="1">
        <f t="array" ref="AL1684">INDEX(Archetypes!S$8:S$16,$G1684)</f>
        <v>1139</v>
      </c>
      <c r="AM1684" s="5">
        <f t="shared" si="470"/>
        <v>1039</v>
      </c>
      <c r="AN1684" s="5">
        <f t="shared" ref="AN1684:AN1747" si="489">$L$2*AM1684</f>
        <v>4156</v>
      </c>
      <c r="AO1684" s="49">
        <f t="shared" ref="AO1684:AO1747" si="490">SUM(J1684,AD1684,AH1684:AI1684,AN1684)</f>
        <v>34097.796684679837</v>
      </c>
      <c r="AP1684" s="61" cm="1">
        <f t="array" ref="AP1684">INDEX(Archetypes!$K$8:$N$16,$G1684,$I$2+1+2*$H$2)</f>
        <v>8177</v>
      </c>
      <c r="AQ1684" s="41" cm="1">
        <f t="array" ref="AQ1684">INDEX(Archetypes!$O$8:$P$16,$G1684,$AB$2)</f>
        <v>50</v>
      </c>
      <c r="AR1684" s="4">
        <f t="shared" ref="AR1684:AR1747" si="491">100*$X$2/($AQ1684/$AC$2)</f>
        <v>12.348800000000001</v>
      </c>
      <c r="AS1684" s="5">
        <f t="shared" ref="AS1684:AS1747" si="492">$A1684*AR1684/100</f>
        <v>3704.64</v>
      </c>
      <c r="AT1684" s="8">
        <f t="shared" ref="AT1684:AT1747" si="493">A1684/AQ1684*$AC$2</f>
        <v>2724</v>
      </c>
      <c r="AU1684">
        <f t="shared" ref="AU1684:AU1747" si="494">AT1684*X$2/AS1684</f>
        <v>1.0000000000000002</v>
      </c>
      <c r="AV1684" s="49">
        <f t="shared" ref="AV1684:AV1747" si="495">$L$2*AS1684</f>
        <v>14818.56</v>
      </c>
      <c r="AW1684" s="49">
        <f t="shared" ref="AW1684:AW1747" si="496">$AP1684*$AG1684</f>
        <v>8177</v>
      </c>
      <c r="AX1684" s="61">
        <f t="shared" ref="AX1684:AX1747" si="497">$M$2*(AP1684+AW1684)</f>
        <v>3177.0921461432908</v>
      </c>
      <c r="AY1684" s="27" cm="1">
        <f t="array" ref="AY1684">INDEX(Archetypes!T$8:T$16,$G1684)</f>
        <v>1012</v>
      </c>
      <c r="AZ1684" s="27" cm="1">
        <f t="array" ref="AZ1684">INDEX(Archetypes!U$8:U$16,$G1684)</f>
        <v>1497</v>
      </c>
      <c r="BA1684" s="27" cm="1">
        <f t="array" ref="BA1684">INDEX(Archetypes!V$8:V$16,$G1684)</f>
        <v>1668</v>
      </c>
      <c r="BB1684" s="5">
        <f t="shared" si="471"/>
        <v>1497</v>
      </c>
      <c r="BC1684" s="5">
        <f t="shared" ref="BC1684:BC1747" si="498">L$2*BB1684</f>
        <v>5988</v>
      </c>
      <c r="BD1684" s="60">
        <f t="shared" ref="BD1684:BD1747" si="499">SUM(AP1684,AV1684:AX1684,BC1684)</f>
        <v>40337.652146143286</v>
      </c>
      <c r="BE1684" s="28">
        <f t="shared" ref="BE1684:BE1747" si="500">BD1684-AO1684</f>
        <v>6239.8554614634486</v>
      </c>
      <c r="BF1684" s="75">
        <f t="shared" ref="BF1684:BF1747" si="501">$L$2*AA1684*(V1684*$AD$2+(W1684+X1684)*$AE$2)/1000</f>
        <v>6.8272068823199996</v>
      </c>
      <c r="BG1684" s="75">
        <f t="shared" ref="BG1684:BG1747" si="502">$L$2*AT1684*AF$2/1000</f>
        <v>25.496639999999999</v>
      </c>
      <c r="BH1684" s="11">
        <f t="shared" si="473"/>
        <v>34097.796684679837</v>
      </c>
      <c r="BI1684" s="95">
        <f t="shared" si="474"/>
        <v>3</v>
      </c>
      <c r="BJ1684" t="b">
        <f t="shared" si="475"/>
        <v>1</v>
      </c>
      <c r="BK1684" s="43">
        <v>5511.1761945453472</v>
      </c>
      <c r="BL1684" s="37">
        <f t="shared" ref="BL1684:BL1747" si="503">BE1684-BK1684</f>
        <v>728.67926691810135</v>
      </c>
    </row>
    <row r="1685" spans="1:64" x14ac:dyDescent="0.35">
      <c r="A1685" s="3">
        <v>30000</v>
      </c>
      <c r="D1685" s="6">
        <v>90</v>
      </c>
      <c r="E1685" s="6"/>
      <c r="F1685" s="6">
        <f t="shared" si="476"/>
        <v>150</v>
      </c>
      <c r="G1685" s="7">
        <v>4</v>
      </c>
      <c r="H1685" s="79" cm="1">
        <f t="array" ref="H1685">INDEX(Archetypes!$F$8:$F$16,$G1685)</f>
        <v>188.9</v>
      </c>
      <c r="I1685" s="7">
        <f t="shared" si="477"/>
        <v>1</v>
      </c>
      <c r="J1685" s="27" cm="1">
        <f t="array" ref="J1685">INDEX(Archetypes!$G$8:$H$16,$G1685,($H$2+1))+$N$2</f>
        <v>14619</v>
      </c>
      <c r="K1685" s="41" cm="1">
        <f t="array" ref="K1685">INDEX(Archetypes!$J$8:$J$16,$G1685)</f>
        <v>3.3879999999999999</v>
      </c>
      <c r="L1685" s="24" cm="1">
        <f t="array" ref="L1685">INDEX(Archetypes!$I$8:$I$16,$G1685)</f>
        <v>57.854166666666664</v>
      </c>
      <c r="M1685" s="41">
        <f t="shared" ref="M1685:M1748" si="504">ROUND(D1685/K1685,3)</f>
        <v>26.564</v>
      </c>
      <c r="N1685" s="84">
        <f t="shared" si="478"/>
        <v>0.4591544832553115</v>
      </c>
      <c r="O1685" s="41">
        <f t="shared" si="479"/>
        <v>26.564</v>
      </c>
      <c r="P1685" s="64">
        <f t="shared" si="472"/>
        <v>3.7948571428571429</v>
      </c>
      <c r="Q1685" s="80">
        <f t="shared" ref="Q1685:Q1748" si="505">MIN(P1685,R$2)</f>
        <v>3.7948571428571429</v>
      </c>
      <c r="R1685" s="80">
        <f t="shared" ref="R1685:R1748" si="506">P1685-Q1685</f>
        <v>0</v>
      </c>
      <c r="S1685" s="64">
        <f t="shared" ref="S1685:S1748" si="507">$O$2*Q1685</f>
        <v>26.564</v>
      </c>
      <c r="T1685" s="64">
        <f t="shared" si="480"/>
        <v>0</v>
      </c>
      <c r="U1685" s="64">
        <f t="shared" ref="U1685:U1748" si="508">O1685-S1685-T1685</f>
        <v>0</v>
      </c>
      <c r="V1685" s="80">
        <f t="shared" ref="V1685:V1748" si="509">S1685/$O1685</f>
        <v>1</v>
      </c>
      <c r="W1685" s="80">
        <f t="shared" ref="W1685:W1748" si="510">T1685/$O1685</f>
        <v>0</v>
      </c>
      <c r="X1685" s="80">
        <f t="shared" ref="X1685:X1748" si="511">U1685/$O1685</f>
        <v>0</v>
      </c>
      <c r="Y1685" s="4">
        <f t="shared" si="481"/>
        <v>13.01</v>
      </c>
      <c r="Z1685" s="4">
        <f t="shared" si="482"/>
        <v>3.8400236127508856</v>
      </c>
      <c r="AA1685" s="64">
        <f t="shared" ref="AA1685:AA1748" si="512">ROUND(A1685/K1685/$W$2,3)</f>
        <v>8854.7819999999992</v>
      </c>
      <c r="AB1685" s="81">
        <f t="shared" ref="AB1685:AB1748" si="513">Y1685*AA1685/100</f>
        <v>1152.0071381999999</v>
      </c>
      <c r="AC1685">
        <f t="shared" ref="AC1685:AC1748" si="514">A1685*Z1685/100/AB1685</f>
        <v>0.99999995280000242</v>
      </c>
      <c r="AD1685" s="49">
        <f t="shared" si="483"/>
        <v>4608.0285527999995</v>
      </c>
      <c r="AE1685" s="3">
        <f t="shared" si="484"/>
        <v>120000</v>
      </c>
      <c r="AF1685" s="3">
        <f t="shared" si="485"/>
        <v>100000</v>
      </c>
      <c r="AG1685" s="2">
        <f t="shared" si="486"/>
        <v>1</v>
      </c>
      <c r="AH1685" s="49">
        <f t="shared" si="487"/>
        <v>13619</v>
      </c>
      <c r="AI1685" s="49">
        <f t="shared" si="488"/>
        <v>5485.7972375439795</v>
      </c>
      <c r="AJ1685" s="27" cm="1">
        <f t="array" ref="AJ1685">INDEX(Archetypes!Q$8:Q$16,$G1685)</f>
        <v>1022</v>
      </c>
      <c r="AK1685" s="27" cm="1">
        <f t="array" ref="AK1685">INDEX(Archetypes!R$8:R$16,$G1685)</f>
        <v>1039</v>
      </c>
      <c r="AL1685" s="27" cm="1">
        <f t="array" ref="AL1685">INDEX(Archetypes!S$8:S$16,$G1685)</f>
        <v>1139</v>
      </c>
      <c r="AM1685" s="5">
        <f t="shared" ref="AM1685:AM1748" si="515">CHOOSE($K$2+1,AJ1685,AK1685,AL1685)</f>
        <v>1039</v>
      </c>
      <c r="AN1685" s="5">
        <f t="shared" si="489"/>
        <v>4156</v>
      </c>
      <c r="AO1685" s="49">
        <f t="shared" si="490"/>
        <v>42487.825790343973</v>
      </c>
      <c r="AP1685" s="61" cm="1">
        <f t="array" ref="AP1685">INDEX(Archetypes!$K$8:$N$16,$G1685,$I$2+1+2*$H$2)</f>
        <v>10895</v>
      </c>
      <c r="AQ1685" s="41" cm="1">
        <f t="array" ref="AQ1685">INDEX(Archetypes!$O$8:$P$16,$G1685,$AB$2)</f>
        <v>50</v>
      </c>
      <c r="AR1685" s="4">
        <f t="shared" si="491"/>
        <v>12.348800000000001</v>
      </c>
      <c r="AS1685" s="5">
        <f t="shared" si="492"/>
        <v>3704.64</v>
      </c>
      <c r="AT1685" s="8">
        <f t="shared" si="493"/>
        <v>2724</v>
      </c>
      <c r="AU1685">
        <f t="shared" si="494"/>
        <v>1.0000000000000002</v>
      </c>
      <c r="AV1685" s="49">
        <f t="shared" si="495"/>
        <v>14818.56</v>
      </c>
      <c r="AW1685" s="49">
        <f t="shared" si="496"/>
        <v>10895</v>
      </c>
      <c r="AX1685" s="61">
        <f t="shared" si="497"/>
        <v>4233.1440543269109</v>
      </c>
      <c r="AY1685" s="27" cm="1">
        <f t="array" ref="AY1685">INDEX(Archetypes!T$8:T$16,$G1685)</f>
        <v>1012</v>
      </c>
      <c r="AZ1685" s="27" cm="1">
        <f t="array" ref="AZ1685">INDEX(Archetypes!U$8:U$16,$G1685)</f>
        <v>1497</v>
      </c>
      <c r="BA1685" s="27" cm="1">
        <f t="array" ref="BA1685">INDEX(Archetypes!V$8:V$16,$G1685)</f>
        <v>1668</v>
      </c>
      <c r="BB1685" s="5">
        <f t="shared" ref="BB1685:BB1748" si="516">CHOOSE($K$2+1,AY1685,AZ1685,BA1685)</f>
        <v>1497</v>
      </c>
      <c r="BC1685" s="5">
        <f t="shared" si="498"/>
        <v>5988</v>
      </c>
      <c r="BD1685" s="60">
        <f t="shared" si="499"/>
        <v>46829.70405432691</v>
      </c>
      <c r="BE1685" s="28">
        <f t="shared" si="500"/>
        <v>4341.8782639829369</v>
      </c>
      <c r="BF1685" s="75">
        <f t="shared" si="501"/>
        <v>7.2584419010399994</v>
      </c>
      <c r="BG1685" s="75">
        <f t="shared" si="502"/>
        <v>25.496639999999999</v>
      </c>
      <c r="BH1685" s="11">
        <f t="shared" si="473"/>
        <v>34097.796684679837</v>
      </c>
      <c r="BI1685" s="95">
        <f t="shared" si="474"/>
        <v>3</v>
      </c>
      <c r="BJ1685" t="b">
        <f t="shared" si="475"/>
        <v>0</v>
      </c>
      <c r="BK1685" s="43">
        <v>-939.4212611138646</v>
      </c>
      <c r="BL1685" s="37">
        <f t="shared" si="503"/>
        <v>5281.2995250968015</v>
      </c>
    </row>
    <row r="1686" spans="1:64" x14ac:dyDescent="0.35">
      <c r="A1686" s="3">
        <v>30000</v>
      </c>
      <c r="D1686" s="6">
        <v>90</v>
      </c>
      <c r="E1686" s="6"/>
      <c r="F1686" s="6">
        <f t="shared" si="476"/>
        <v>150</v>
      </c>
      <c r="G1686" s="7">
        <v>5</v>
      </c>
      <c r="H1686" s="79" cm="1">
        <f t="array" ref="H1686">INDEX(Archetypes!$F$8:$F$16,$G1686)</f>
        <v>213.7</v>
      </c>
      <c r="I1686" s="7">
        <f t="shared" si="477"/>
        <v>1</v>
      </c>
      <c r="J1686" s="27" cm="1">
        <f t="array" ref="J1686">INDEX(Archetypes!$G$8:$H$16,$G1686,($H$2+1))+$N$2</f>
        <v>16092</v>
      </c>
      <c r="K1686" s="41" cm="1">
        <f t="array" ref="K1686">INDEX(Archetypes!$J$8:$J$16,$G1686)</f>
        <v>3.3130000000000002</v>
      </c>
      <c r="L1686" s="24" cm="1">
        <f t="array" ref="L1686">INDEX(Archetypes!$I$8:$I$16,$G1686)</f>
        <v>65.243478260869566</v>
      </c>
      <c r="M1686" s="41">
        <f t="shared" si="504"/>
        <v>27.166</v>
      </c>
      <c r="N1686" s="84">
        <f t="shared" si="478"/>
        <v>0.41637878182060512</v>
      </c>
      <c r="O1686" s="41">
        <f t="shared" si="479"/>
        <v>27.166</v>
      </c>
      <c r="P1686" s="64">
        <f t="shared" si="472"/>
        <v>3.8808571428571428</v>
      </c>
      <c r="Q1686" s="80">
        <f t="shared" si="505"/>
        <v>3.8808571428571428</v>
      </c>
      <c r="R1686" s="80">
        <f t="shared" si="506"/>
        <v>0</v>
      </c>
      <c r="S1686" s="64">
        <f t="shared" si="507"/>
        <v>27.166</v>
      </c>
      <c r="T1686" s="64">
        <f t="shared" si="480"/>
        <v>0</v>
      </c>
      <c r="U1686" s="64">
        <f t="shared" si="508"/>
        <v>0</v>
      </c>
      <c r="V1686" s="80">
        <f t="shared" si="509"/>
        <v>1</v>
      </c>
      <c r="W1686" s="80">
        <f t="shared" si="510"/>
        <v>0</v>
      </c>
      <c r="X1686" s="80">
        <f t="shared" si="511"/>
        <v>0</v>
      </c>
      <c r="Y1686" s="4">
        <f t="shared" si="481"/>
        <v>13.01</v>
      </c>
      <c r="Z1686" s="4">
        <f t="shared" si="482"/>
        <v>3.9269544219740413</v>
      </c>
      <c r="AA1686" s="64">
        <f t="shared" si="512"/>
        <v>9055.2369999999992</v>
      </c>
      <c r="AB1686" s="81">
        <f t="shared" si="513"/>
        <v>1178.0863336999998</v>
      </c>
      <c r="AC1686">
        <f t="shared" si="514"/>
        <v>0.99999999396666672</v>
      </c>
      <c r="AD1686" s="49">
        <f t="shared" si="483"/>
        <v>4712.3453347999994</v>
      </c>
      <c r="AE1686" s="3">
        <f t="shared" si="484"/>
        <v>120000</v>
      </c>
      <c r="AF1686" s="3">
        <f t="shared" si="485"/>
        <v>100000</v>
      </c>
      <c r="AG1686" s="2">
        <f t="shared" si="486"/>
        <v>1</v>
      </c>
      <c r="AH1686" s="49">
        <f t="shared" si="487"/>
        <v>15092</v>
      </c>
      <c r="AI1686" s="49">
        <f t="shared" si="488"/>
        <v>6058.1167595287006</v>
      </c>
      <c r="AJ1686" s="27" cm="1">
        <f t="array" ref="AJ1686">INDEX(Archetypes!Q$8:Q$16,$G1686)</f>
        <v>1022</v>
      </c>
      <c r="AK1686" s="27" cm="1">
        <f t="array" ref="AK1686">INDEX(Archetypes!R$8:R$16,$G1686)</f>
        <v>1039</v>
      </c>
      <c r="AL1686" s="27" cm="1">
        <f t="array" ref="AL1686">INDEX(Archetypes!S$8:S$16,$G1686)</f>
        <v>1139</v>
      </c>
      <c r="AM1686" s="5">
        <f t="shared" si="515"/>
        <v>1039</v>
      </c>
      <c r="AN1686" s="5">
        <f t="shared" si="489"/>
        <v>4156</v>
      </c>
      <c r="AO1686" s="49">
        <f t="shared" si="490"/>
        <v>46110.462094328701</v>
      </c>
      <c r="AP1686" s="61" cm="1">
        <f t="array" ref="AP1686">INDEX(Archetypes!$K$8:$N$16,$G1686,$I$2+1+2*$H$2)</f>
        <v>12073</v>
      </c>
      <c r="AQ1686" s="41" cm="1">
        <f t="array" ref="AQ1686">INDEX(Archetypes!$O$8:$P$16,$G1686,$AB$2)</f>
        <v>50</v>
      </c>
      <c r="AR1686" s="4">
        <f t="shared" si="491"/>
        <v>12.348800000000001</v>
      </c>
      <c r="AS1686" s="5">
        <f t="shared" si="492"/>
        <v>3704.64</v>
      </c>
      <c r="AT1686" s="8">
        <f t="shared" si="493"/>
        <v>2724</v>
      </c>
      <c r="AU1686">
        <f t="shared" si="494"/>
        <v>1.0000000000000002</v>
      </c>
      <c r="AV1686" s="49">
        <f t="shared" si="495"/>
        <v>14818.56</v>
      </c>
      <c r="AW1686" s="49">
        <f t="shared" si="496"/>
        <v>12073</v>
      </c>
      <c r="AX1686" s="61">
        <f t="shared" si="497"/>
        <v>4690.8442558869938</v>
      </c>
      <c r="AY1686" s="27" cm="1">
        <f t="array" ref="AY1686">INDEX(Archetypes!T$8:T$16,$G1686)</f>
        <v>1012</v>
      </c>
      <c r="AZ1686" s="27" cm="1">
        <f t="array" ref="AZ1686">INDEX(Archetypes!U$8:U$16,$G1686)</f>
        <v>1497</v>
      </c>
      <c r="BA1686" s="27" cm="1">
        <f t="array" ref="BA1686">INDEX(Archetypes!V$8:V$16,$G1686)</f>
        <v>1668</v>
      </c>
      <c r="BB1686" s="5">
        <f t="shared" si="516"/>
        <v>1497</v>
      </c>
      <c r="BC1686" s="5">
        <f t="shared" si="498"/>
        <v>5988</v>
      </c>
      <c r="BD1686" s="60">
        <f t="shared" si="499"/>
        <v>49643.404255886991</v>
      </c>
      <c r="BE1686" s="28">
        <f t="shared" si="500"/>
        <v>3532.9421615582905</v>
      </c>
      <c r="BF1686" s="75">
        <f t="shared" si="501"/>
        <v>7.4227588736399994</v>
      </c>
      <c r="BG1686" s="75">
        <f t="shared" si="502"/>
        <v>25.496639999999999</v>
      </c>
      <c r="BH1686" s="11">
        <f t="shared" si="473"/>
        <v>34097.796684679837</v>
      </c>
      <c r="BI1686" s="95">
        <f t="shared" si="474"/>
        <v>3</v>
      </c>
      <c r="BJ1686" t="b">
        <f t="shared" si="475"/>
        <v>0</v>
      </c>
      <c r="BK1686" s="43">
        <v>-3704.862724858569</v>
      </c>
      <c r="BL1686" s="37">
        <f t="shared" si="503"/>
        <v>7237.8048864168595</v>
      </c>
    </row>
    <row r="1687" spans="1:64" x14ac:dyDescent="0.35">
      <c r="A1687" s="3">
        <v>30000</v>
      </c>
      <c r="D1687" s="6">
        <v>90</v>
      </c>
      <c r="E1687" s="6"/>
      <c r="F1687" s="6">
        <f t="shared" si="476"/>
        <v>150</v>
      </c>
      <c r="G1687" s="7">
        <v>6</v>
      </c>
      <c r="H1687" s="79" cm="1">
        <f t="array" ref="H1687">INDEX(Archetypes!$F$8:$F$16,$G1687)</f>
        <v>239.1</v>
      </c>
      <c r="I1687" s="7">
        <f t="shared" si="477"/>
        <v>1</v>
      </c>
      <c r="J1687" s="27" cm="1">
        <f t="array" ref="J1687">INDEX(Archetypes!$G$8:$H$16,$G1687,($H$2+1))+$N$2</f>
        <v>18581</v>
      </c>
      <c r="K1687" s="41" cm="1">
        <f t="array" ref="K1687">INDEX(Archetypes!$J$8:$J$16,$G1687)</f>
        <v>3.327</v>
      </c>
      <c r="L1687" s="24" cm="1">
        <f t="array" ref="L1687">INDEX(Archetypes!$I$8:$I$16,$G1687)</f>
        <v>72.380645161290317</v>
      </c>
      <c r="M1687" s="41">
        <f t="shared" si="504"/>
        <v>27.050999999999998</v>
      </c>
      <c r="N1687" s="84">
        <f t="shared" si="478"/>
        <v>0.37373250735359659</v>
      </c>
      <c r="O1687" s="41">
        <f t="shared" si="479"/>
        <v>27.050999999999998</v>
      </c>
      <c r="P1687" s="64">
        <f t="shared" si="472"/>
        <v>3.8644285714285713</v>
      </c>
      <c r="Q1687" s="80">
        <f t="shared" si="505"/>
        <v>3.8644285714285713</v>
      </c>
      <c r="R1687" s="80">
        <f t="shared" si="506"/>
        <v>0</v>
      </c>
      <c r="S1687" s="64">
        <f t="shared" si="507"/>
        <v>27.050999999999998</v>
      </c>
      <c r="T1687" s="64">
        <f t="shared" si="480"/>
        <v>0</v>
      </c>
      <c r="U1687" s="64">
        <f t="shared" si="508"/>
        <v>0</v>
      </c>
      <c r="V1687" s="80">
        <f t="shared" si="509"/>
        <v>1</v>
      </c>
      <c r="W1687" s="80">
        <f t="shared" si="510"/>
        <v>0</v>
      </c>
      <c r="X1687" s="80">
        <f t="shared" si="511"/>
        <v>0</v>
      </c>
      <c r="Y1687" s="4">
        <f t="shared" si="481"/>
        <v>13.01</v>
      </c>
      <c r="Z1687" s="4">
        <f t="shared" si="482"/>
        <v>3.910429816651638</v>
      </c>
      <c r="AA1687" s="64">
        <f t="shared" si="512"/>
        <v>9017.1329999999998</v>
      </c>
      <c r="AB1687" s="81">
        <f t="shared" si="513"/>
        <v>1173.1290032999998</v>
      </c>
      <c r="AC1687">
        <f t="shared" si="514"/>
        <v>0.99999995030000277</v>
      </c>
      <c r="AD1687" s="49">
        <f t="shared" si="483"/>
        <v>4692.5160131999992</v>
      </c>
      <c r="AE1687" s="3">
        <f t="shared" si="484"/>
        <v>120000</v>
      </c>
      <c r="AF1687" s="3">
        <f t="shared" si="485"/>
        <v>100000</v>
      </c>
      <c r="AG1687" s="2">
        <f t="shared" si="486"/>
        <v>1</v>
      </c>
      <c r="AH1687" s="49">
        <f t="shared" si="487"/>
        <v>17581</v>
      </c>
      <c r="AI1687" s="49">
        <f t="shared" si="488"/>
        <v>7025.1929918572632</v>
      </c>
      <c r="AJ1687" s="27" cm="1">
        <f t="array" ref="AJ1687">INDEX(Archetypes!Q$8:Q$16,$G1687)</f>
        <v>1022</v>
      </c>
      <c r="AK1687" s="27" cm="1">
        <f t="array" ref="AK1687">INDEX(Archetypes!R$8:R$16,$G1687)</f>
        <v>1039</v>
      </c>
      <c r="AL1687" s="27" cm="1">
        <f t="array" ref="AL1687">INDEX(Archetypes!S$8:S$16,$G1687)</f>
        <v>1139</v>
      </c>
      <c r="AM1687" s="5">
        <f t="shared" si="515"/>
        <v>1039</v>
      </c>
      <c r="AN1687" s="5">
        <f t="shared" si="489"/>
        <v>4156</v>
      </c>
      <c r="AO1687" s="49">
        <f t="shared" si="490"/>
        <v>52035.709005057266</v>
      </c>
      <c r="AP1687" s="61" cm="1">
        <f t="array" ref="AP1687">INDEX(Archetypes!$K$8:$N$16,$G1687,$I$2+1+2*$H$2)</f>
        <v>14065</v>
      </c>
      <c r="AQ1687" s="41" cm="1">
        <f t="array" ref="AQ1687">INDEX(Archetypes!$O$8:$P$16,$G1687,$AB$2)</f>
        <v>50</v>
      </c>
      <c r="AR1687" s="4">
        <f t="shared" si="491"/>
        <v>12.348800000000001</v>
      </c>
      <c r="AS1687" s="5">
        <f t="shared" si="492"/>
        <v>3704.64</v>
      </c>
      <c r="AT1687" s="8">
        <f t="shared" si="493"/>
        <v>2724</v>
      </c>
      <c r="AU1687">
        <f t="shared" si="494"/>
        <v>1.0000000000000002</v>
      </c>
      <c r="AV1687" s="49">
        <f t="shared" si="495"/>
        <v>14818.56</v>
      </c>
      <c r="AW1687" s="49">
        <f t="shared" si="496"/>
        <v>14065</v>
      </c>
      <c r="AX1687" s="61">
        <f t="shared" si="497"/>
        <v>5464.816073805232</v>
      </c>
      <c r="AY1687" s="27" cm="1">
        <f t="array" ref="AY1687">INDEX(Archetypes!T$8:T$16,$G1687)</f>
        <v>1012</v>
      </c>
      <c r="AZ1687" s="27" cm="1">
        <f t="array" ref="AZ1687">INDEX(Archetypes!U$8:U$16,$G1687)</f>
        <v>1497</v>
      </c>
      <c r="BA1687" s="27" cm="1">
        <f t="array" ref="BA1687">INDEX(Archetypes!V$8:V$16,$G1687)</f>
        <v>1668</v>
      </c>
      <c r="BB1687" s="5">
        <f t="shared" si="516"/>
        <v>1497</v>
      </c>
      <c r="BC1687" s="5">
        <f t="shared" si="498"/>
        <v>5988</v>
      </c>
      <c r="BD1687" s="60">
        <f t="shared" si="499"/>
        <v>54401.37607380523</v>
      </c>
      <c r="BE1687" s="28">
        <f t="shared" si="500"/>
        <v>2365.6670687479636</v>
      </c>
      <c r="BF1687" s="75">
        <f t="shared" si="501"/>
        <v>7.39152426276</v>
      </c>
      <c r="BG1687" s="75">
        <f t="shared" si="502"/>
        <v>25.496639999999999</v>
      </c>
      <c r="BH1687" s="11">
        <f t="shared" si="473"/>
        <v>34097.796684679837</v>
      </c>
      <c r="BI1687" s="95">
        <f t="shared" si="474"/>
        <v>3</v>
      </c>
      <c r="BJ1687" t="b">
        <f t="shared" si="475"/>
        <v>0</v>
      </c>
      <c r="BK1687" s="43">
        <v>-7989.378125777992</v>
      </c>
      <c r="BL1687" s="37">
        <f t="shared" si="503"/>
        <v>10355.045194525956</v>
      </c>
    </row>
    <row r="1688" spans="1:64" x14ac:dyDescent="0.35">
      <c r="A1688" s="3">
        <v>30000</v>
      </c>
      <c r="D1688" s="6">
        <v>90</v>
      </c>
      <c r="E1688" s="6"/>
      <c r="F1688" s="6">
        <f t="shared" si="476"/>
        <v>150</v>
      </c>
      <c r="G1688" s="7">
        <v>7</v>
      </c>
      <c r="H1688" s="79" cm="1">
        <f t="array" ref="H1688">INDEX(Archetypes!$F$8:$F$16,$G1688)</f>
        <v>262.60000000000002</v>
      </c>
      <c r="I1688" s="7">
        <f t="shared" si="477"/>
        <v>1</v>
      </c>
      <c r="J1688" s="27" cm="1">
        <f t="array" ref="J1688">INDEX(Archetypes!$G$8:$H$16,$G1688,($H$2+1))+$N$2</f>
        <v>22881</v>
      </c>
      <c r="K1688" s="41" cm="1">
        <f t="array" ref="K1688">INDEX(Archetypes!$J$8:$J$16,$G1688)</f>
        <v>3.2349999999999999</v>
      </c>
      <c r="L1688" s="24" cm="1">
        <f t="array" ref="L1688">INDEX(Archetypes!$I$8:$I$16,$G1688)</f>
        <v>81.644444444444446</v>
      </c>
      <c r="M1688" s="41">
        <f t="shared" si="504"/>
        <v>27.821000000000002</v>
      </c>
      <c r="N1688" s="84">
        <f t="shared" si="478"/>
        <v>0.34075802939575395</v>
      </c>
      <c r="O1688" s="41">
        <f t="shared" si="479"/>
        <v>27.821000000000002</v>
      </c>
      <c r="P1688" s="64">
        <f t="shared" si="472"/>
        <v>3.9744285714285716</v>
      </c>
      <c r="Q1688" s="80">
        <f t="shared" si="505"/>
        <v>3.9744285714285716</v>
      </c>
      <c r="R1688" s="80">
        <f t="shared" si="506"/>
        <v>0</v>
      </c>
      <c r="S1688" s="64">
        <f t="shared" si="507"/>
        <v>27.821000000000002</v>
      </c>
      <c r="T1688" s="64">
        <f t="shared" si="480"/>
        <v>0</v>
      </c>
      <c r="U1688" s="64">
        <f t="shared" si="508"/>
        <v>0</v>
      </c>
      <c r="V1688" s="80">
        <f t="shared" si="509"/>
        <v>1</v>
      </c>
      <c r="W1688" s="80">
        <f t="shared" si="510"/>
        <v>0</v>
      </c>
      <c r="X1688" s="80">
        <f t="shared" si="511"/>
        <v>0</v>
      </c>
      <c r="Y1688" s="4">
        <f t="shared" si="481"/>
        <v>13.01</v>
      </c>
      <c r="Z1688" s="4">
        <f t="shared" si="482"/>
        <v>4.0216383307573418</v>
      </c>
      <c r="AA1688" s="64">
        <f t="shared" si="512"/>
        <v>9273.57</v>
      </c>
      <c r="AB1688" s="81">
        <f t="shared" si="513"/>
        <v>1206.4914569999999</v>
      </c>
      <c r="AC1688">
        <f t="shared" si="514"/>
        <v>1.0000000350000016</v>
      </c>
      <c r="AD1688" s="49">
        <f t="shared" si="483"/>
        <v>4825.9658279999994</v>
      </c>
      <c r="AE1688" s="3">
        <f t="shared" si="484"/>
        <v>120000</v>
      </c>
      <c r="AF1688" s="3">
        <f t="shared" si="485"/>
        <v>100000</v>
      </c>
      <c r="AG1688" s="2">
        <f t="shared" si="486"/>
        <v>1</v>
      </c>
      <c r="AH1688" s="49">
        <f t="shared" si="487"/>
        <v>21881</v>
      </c>
      <c r="AI1688" s="49">
        <f t="shared" si="488"/>
        <v>8695.9152895723364</v>
      </c>
      <c r="AJ1688" s="27" cm="1">
        <f t="array" ref="AJ1688">INDEX(Archetypes!Q$8:Q$16,$G1688)</f>
        <v>1022</v>
      </c>
      <c r="AK1688" s="27" cm="1">
        <f t="array" ref="AK1688">INDEX(Archetypes!R$8:R$16,$G1688)</f>
        <v>1039</v>
      </c>
      <c r="AL1688" s="27" cm="1">
        <f t="array" ref="AL1688">INDEX(Archetypes!S$8:S$16,$G1688)</f>
        <v>1139</v>
      </c>
      <c r="AM1688" s="5">
        <f t="shared" si="515"/>
        <v>1039</v>
      </c>
      <c r="AN1688" s="5">
        <f t="shared" si="489"/>
        <v>4156</v>
      </c>
      <c r="AO1688" s="49">
        <f t="shared" si="490"/>
        <v>62439.881117572339</v>
      </c>
      <c r="AP1688" s="61" cm="1">
        <f t="array" ref="AP1688">INDEX(Archetypes!$K$8:$N$16,$G1688,$I$2+1+2*$H$2)</f>
        <v>17505</v>
      </c>
      <c r="AQ1688" s="41" cm="1">
        <f t="array" ref="AQ1688">INDEX(Archetypes!$O$8:$P$16,$G1688,$AB$2)</f>
        <v>50</v>
      </c>
      <c r="AR1688" s="4">
        <f t="shared" si="491"/>
        <v>12.348800000000001</v>
      </c>
      <c r="AS1688" s="5">
        <f t="shared" si="492"/>
        <v>3704.64</v>
      </c>
      <c r="AT1688" s="8">
        <f t="shared" si="493"/>
        <v>2724</v>
      </c>
      <c r="AU1688">
        <f t="shared" si="494"/>
        <v>1.0000000000000002</v>
      </c>
      <c r="AV1688" s="49">
        <f t="shared" si="495"/>
        <v>14818.56</v>
      </c>
      <c r="AW1688" s="49">
        <f t="shared" si="496"/>
        <v>17505</v>
      </c>
      <c r="AX1688" s="61">
        <f t="shared" si="497"/>
        <v>6801.3939119772904</v>
      </c>
      <c r="AY1688" s="27" cm="1">
        <f t="array" ref="AY1688">INDEX(Archetypes!T$8:T$16,$G1688)</f>
        <v>1012</v>
      </c>
      <c r="AZ1688" s="27" cm="1">
        <f t="array" ref="AZ1688">INDEX(Archetypes!U$8:U$16,$G1688)</f>
        <v>1497</v>
      </c>
      <c r="BA1688" s="27" cm="1">
        <f t="array" ref="BA1688">INDEX(Archetypes!V$8:V$16,$G1688)</f>
        <v>1668</v>
      </c>
      <c r="BB1688" s="5">
        <f t="shared" si="516"/>
        <v>1497</v>
      </c>
      <c r="BC1688" s="5">
        <f t="shared" si="498"/>
        <v>5988</v>
      </c>
      <c r="BD1688" s="60">
        <f t="shared" si="499"/>
        <v>62617.953911977289</v>
      </c>
      <c r="BE1688" s="28">
        <f t="shared" si="500"/>
        <v>178.0727944049504</v>
      </c>
      <c r="BF1688" s="75">
        <f t="shared" si="501"/>
        <v>7.6017308003999995</v>
      </c>
      <c r="BG1688" s="75">
        <f t="shared" si="502"/>
        <v>25.496639999999999</v>
      </c>
      <c r="BH1688" s="11">
        <f t="shared" si="473"/>
        <v>34097.796684679837</v>
      </c>
      <c r="BI1688" s="95">
        <f t="shared" si="474"/>
        <v>3</v>
      </c>
      <c r="BJ1688" t="b">
        <f t="shared" si="475"/>
        <v>0</v>
      </c>
      <c r="BK1688" s="43">
        <v>-15727.292291490943</v>
      </c>
      <c r="BL1688" s="37">
        <f t="shared" si="503"/>
        <v>15905.365085895894</v>
      </c>
    </row>
    <row r="1689" spans="1:64" x14ac:dyDescent="0.35">
      <c r="A1689" s="3">
        <v>30000</v>
      </c>
      <c r="D1689" s="6">
        <v>90</v>
      </c>
      <c r="E1689" s="6"/>
      <c r="F1689" s="6">
        <f t="shared" si="476"/>
        <v>150</v>
      </c>
      <c r="G1689" s="7">
        <v>8</v>
      </c>
      <c r="H1689" s="79" cm="1">
        <f t="array" ref="H1689">INDEX(Archetypes!$F$8:$F$16,$G1689)</f>
        <v>285.8</v>
      </c>
      <c r="I1689" s="7">
        <f t="shared" si="477"/>
        <v>1</v>
      </c>
      <c r="J1689" s="27" cm="1">
        <f t="array" ref="J1689">INDEX(Archetypes!$G$8:$H$16,$G1689,($H$2+1))+$N$2</f>
        <v>26124</v>
      </c>
      <c r="K1689" s="41" cm="1">
        <f t="array" ref="K1689">INDEX(Archetypes!$J$8:$J$16,$G1689)</f>
        <v>3.2210000000000001</v>
      </c>
      <c r="L1689" s="24" cm="1">
        <f t="array" ref="L1689">INDEX(Archetypes!$I$8:$I$16,$G1689)</f>
        <v>90.076000000000008</v>
      </c>
      <c r="M1689" s="41">
        <f t="shared" si="504"/>
        <v>27.942</v>
      </c>
      <c r="N1689" s="84">
        <f t="shared" si="478"/>
        <v>0.31020471601758515</v>
      </c>
      <c r="O1689" s="41">
        <f t="shared" si="479"/>
        <v>27.942</v>
      </c>
      <c r="P1689" s="64">
        <f t="shared" si="472"/>
        <v>3.9917142857142855</v>
      </c>
      <c r="Q1689" s="80">
        <f t="shared" si="505"/>
        <v>3.9917142857142855</v>
      </c>
      <c r="R1689" s="80">
        <f t="shared" si="506"/>
        <v>0</v>
      </c>
      <c r="S1689" s="64">
        <f t="shared" si="507"/>
        <v>27.942</v>
      </c>
      <c r="T1689" s="64">
        <f t="shared" si="480"/>
        <v>0</v>
      </c>
      <c r="U1689" s="64">
        <f t="shared" si="508"/>
        <v>0</v>
      </c>
      <c r="V1689" s="80">
        <f t="shared" si="509"/>
        <v>1</v>
      </c>
      <c r="W1689" s="80">
        <f t="shared" si="510"/>
        <v>0</v>
      </c>
      <c r="X1689" s="80">
        <f t="shared" si="511"/>
        <v>0</v>
      </c>
      <c r="Y1689" s="4">
        <f t="shared" si="481"/>
        <v>13.01</v>
      </c>
      <c r="Z1689" s="4">
        <f t="shared" si="482"/>
        <v>4.0391182862465067</v>
      </c>
      <c r="AA1689" s="64">
        <f t="shared" si="512"/>
        <v>9313.8780000000006</v>
      </c>
      <c r="AB1689" s="81">
        <f t="shared" si="513"/>
        <v>1211.7355278000002</v>
      </c>
      <c r="AC1689">
        <f t="shared" si="514"/>
        <v>0.99999996540000091</v>
      </c>
      <c r="AD1689" s="49">
        <f t="shared" si="483"/>
        <v>4846.9421112000009</v>
      </c>
      <c r="AE1689" s="3">
        <f t="shared" si="484"/>
        <v>120000</v>
      </c>
      <c r="AF1689" s="3">
        <f t="shared" si="485"/>
        <v>100000</v>
      </c>
      <c r="AG1689" s="2">
        <f t="shared" si="486"/>
        <v>1</v>
      </c>
      <c r="AH1689" s="49">
        <f t="shared" si="487"/>
        <v>25124</v>
      </c>
      <c r="AI1689" s="49">
        <f t="shared" si="488"/>
        <v>9955.9507341048902</v>
      </c>
      <c r="AJ1689" s="27" cm="1">
        <f t="array" ref="AJ1689">INDEX(Archetypes!Q$8:Q$16,$G1689)</f>
        <v>1022</v>
      </c>
      <c r="AK1689" s="27" cm="1">
        <f t="array" ref="AK1689">INDEX(Archetypes!R$8:R$16,$G1689)</f>
        <v>1039</v>
      </c>
      <c r="AL1689" s="27" cm="1">
        <f t="array" ref="AL1689">INDEX(Archetypes!S$8:S$16,$G1689)</f>
        <v>1139</v>
      </c>
      <c r="AM1689" s="5">
        <f t="shared" si="515"/>
        <v>1039</v>
      </c>
      <c r="AN1689" s="5">
        <f t="shared" si="489"/>
        <v>4156</v>
      </c>
      <c r="AO1689" s="49">
        <f t="shared" si="490"/>
        <v>70206.892845304887</v>
      </c>
      <c r="AP1689" s="61" cm="1">
        <f t="array" ref="AP1689">INDEX(Archetypes!$K$8:$N$16,$G1689,$I$2+1+2*$H$2)</f>
        <v>20099</v>
      </c>
      <c r="AQ1689" s="41" cm="1">
        <f t="array" ref="AQ1689">INDEX(Archetypes!$O$8:$P$16,$G1689,$AB$2)</f>
        <v>50</v>
      </c>
      <c r="AR1689" s="4">
        <f t="shared" si="491"/>
        <v>12.348800000000001</v>
      </c>
      <c r="AS1689" s="5">
        <f t="shared" si="492"/>
        <v>3704.64</v>
      </c>
      <c r="AT1689" s="8">
        <f t="shared" si="493"/>
        <v>2724</v>
      </c>
      <c r="AU1689">
        <f t="shared" si="494"/>
        <v>1.0000000000000002</v>
      </c>
      <c r="AV1689" s="49">
        <f t="shared" si="495"/>
        <v>14818.56</v>
      </c>
      <c r="AW1689" s="49">
        <f t="shared" si="496"/>
        <v>20099</v>
      </c>
      <c r="AX1689" s="61">
        <f t="shared" si="497"/>
        <v>7809.2668515756386</v>
      </c>
      <c r="AY1689" s="27" cm="1">
        <f t="array" ref="AY1689">INDEX(Archetypes!T$8:T$16,$G1689)</f>
        <v>1012</v>
      </c>
      <c r="AZ1689" s="27" cm="1">
        <f t="array" ref="AZ1689">INDEX(Archetypes!U$8:U$16,$G1689)</f>
        <v>1497</v>
      </c>
      <c r="BA1689" s="27" cm="1">
        <f t="array" ref="BA1689">INDEX(Archetypes!V$8:V$16,$G1689)</f>
        <v>1668</v>
      </c>
      <c r="BB1689" s="5">
        <f t="shared" si="516"/>
        <v>1497</v>
      </c>
      <c r="BC1689" s="5">
        <f t="shared" si="498"/>
        <v>5988</v>
      </c>
      <c r="BD1689" s="60">
        <f t="shared" si="499"/>
        <v>68813.826851575635</v>
      </c>
      <c r="BE1689" s="28">
        <f t="shared" si="500"/>
        <v>-1393.0659937292512</v>
      </c>
      <c r="BF1689" s="75">
        <f t="shared" si="501"/>
        <v>7.6347720741600007</v>
      </c>
      <c r="BG1689" s="75">
        <f t="shared" si="502"/>
        <v>25.496639999999999</v>
      </c>
      <c r="BH1689" s="11">
        <f t="shared" si="473"/>
        <v>34097.796684679837</v>
      </c>
      <c r="BI1689" s="95">
        <f t="shared" si="474"/>
        <v>3</v>
      </c>
      <c r="BJ1689" t="b">
        <f t="shared" si="475"/>
        <v>0</v>
      </c>
      <c r="BK1689" s="43">
        <v>-21401.870807969477</v>
      </c>
      <c r="BL1689" s="37">
        <f t="shared" si="503"/>
        <v>20008.804814240226</v>
      </c>
    </row>
    <row r="1690" spans="1:64" x14ac:dyDescent="0.35">
      <c r="A1690" s="3">
        <v>30000</v>
      </c>
      <c r="D1690" s="6">
        <v>90</v>
      </c>
      <c r="E1690" s="6"/>
      <c r="F1690" s="6">
        <f t="shared" si="476"/>
        <v>150</v>
      </c>
      <c r="G1690" s="7">
        <v>9</v>
      </c>
      <c r="H1690" s="79" cm="1">
        <f t="array" ref="H1690">INDEX(Archetypes!$F$8:$F$16,$G1690)</f>
        <v>312.60000000000002</v>
      </c>
      <c r="I1690" s="7">
        <f t="shared" si="477"/>
        <v>1</v>
      </c>
      <c r="J1690" s="27" cm="1">
        <f t="array" ref="J1690">INDEX(Archetypes!$G$8:$H$16,$G1690,($H$2+1))+$N$2</f>
        <v>27151</v>
      </c>
      <c r="K1690" s="41" cm="1">
        <f t="array" ref="K1690">INDEX(Archetypes!$J$8:$J$16,$G1690)</f>
        <v>3.1960000000000002</v>
      </c>
      <c r="L1690" s="24" cm="1">
        <f t="array" ref="L1690">INDEX(Archetypes!$I$8:$I$16,$G1690)</f>
        <v>98.868750000000006</v>
      </c>
      <c r="M1690" s="41">
        <f t="shared" si="504"/>
        <v>28.16</v>
      </c>
      <c r="N1690" s="84">
        <f t="shared" si="478"/>
        <v>0.28482204943422468</v>
      </c>
      <c r="O1690" s="41">
        <f t="shared" si="479"/>
        <v>28.16</v>
      </c>
      <c r="P1690" s="64">
        <f t="shared" ref="P1690:P1753" si="517">E$2*MIN(O1690/O$2,Q$2)</f>
        <v>4.0228571428571431</v>
      </c>
      <c r="Q1690" s="80">
        <f t="shared" si="505"/>
        <v>4.0228571428571431</v>
      </c>
      <c r="R1690" s="80">
        <f t="shared" si="506"/>
        <v>0</v>
      </c>
      <c r="S1690" s="64">
        <f t="shared" si="507"/>
        <v>28.160000000000004</v>
      </c>
      <c r="T1690" s="64">
        <f t="shared" si="480"/>
        <v>0</v>
      </c>
      <c r="U1690" s="64">
        <f t="shared" si="508"/>
        <v>-3.5527136788005009E-15</v>
      </c>
      <c r="V1690" s="80">
        <f t="shared" si="509"/>
        <v>1.0000000000000002</v>
      </c>
      <c r="W1690" s="80">
        <f t="shared" si="510"/>
        <v>0</v>
      </c>
      <c r="X1690" s="80">
        <f t="shared" si="511"/>
        <v>-1.261617073437678E-16</v>
      </c>
      <c r="Y1690" s="4">
        <f t="shared" si="481"/>
        <v>13.009999999999996</v>
      </c>
      <c r="Z1690" s="4">
        <f t="shared" si="482"/>
        <v>4.0707133917396732</v>
      </c>
      <c r="AA1690" s="64">
        <f t="shared" si="512"/>
        <v>9386.7330000000002</v>
      </c>
      <c r="AB1690" s="81">
        <f t="shared" si="513"/>
        <v>1221.2139632999997</v>
      </c>
      <c r="AC1690">
        <f t="shared" si="514"/>
        <v>1.0000000444000019</v>
      </c>
      <c r="AD1690" s="49">
        <f t="shared" si="483"/>
        <v>4884.8558531999988</v>
      </c>
      <c r="AE1690" s="3">
        <f t="shared" si="484"/>
        <v>120000</v>
      </c>
      <c r="AF1690" s="3">
        <f t="shared" si="485"/>
        <v>100000</v>
      </c>
      <c r="AG1690" s="2">
        <f t="shared" si="486"/>
        <v>1</v>
      </c>
      <c r="AH1690" s="49">
        <f t="shared" si="487"/>
        <v>26151</v>
      </c>
      <c r="AI1690" s="49">
        <f t="shared" si="488"/>
        <v>10354.981385210327</v>
      </c>
      <c r="AJ1690" s="27" cm="1">
        <f t="array" ref="AJ1690">INDEX(Archetypes!Q$8:Q$16,$G1690)</f>
        <v>1022</v>
      </c>
      <c r="AK1690" s="27" cm="1">
        <f t="array" ref="AK1690">INDEX(Archetypes!R$8:R$16,$G1690)</f>
        <v>1039</v>
      </c>
      <c r="AL1690" s="27" cm="1">
        <f t="array" ref="AL1690">INDEX(Archetypes!S$8:S$16,$G1690)</f>
        <v>1139</v>
      </c>
      <c r="AM1690" s="5">
        <f t="shared" si="515"/>
        <v>1039</v>
      </c>
      <c r="AN1690" s="5">
        <f t="shared" si="489"/>
        <v>4156</v>
      </c>
      <c r="AO1690" s="49">
        <f t="shared" si="490"/>
        <v>72697.837238410328</v>
      </c>
      <c r="AP1690" s="61" cm="1">
        <f t="array" ref="AP1690">INDEX(Archetypes!$K$8:$N$16,$G1690,$I$2+1+2*$H$2)</f>
        <v>20920</v>
      </c>
      <c r="AQ1690" s="41" cm="1">
        <f t="array" ref="AQ1690">INDEX(Archetypes!$O$8:$P$16,$G1690,$AB$2)</f>
        <v>50</v>
      </c>
      <c r="AR1690" s="4">
        <f t="shared" si="491"/>
        <v>12.348800000000001</v>
      </c>
      <c r="AS1690" s="5">
        <f t="shared" si="492"/>
        <v>3704.64</v>
      </c>
      <c r="AT1690" s="8">
        <f t="shared" si="493"/>
        <v>2724</v>
      </c>
      <c r="AU1690">
        <f t="shared" si="494"/>
        <v>1.0000000000000002</v>
      </c>
      <c r="AV1690" s="49">
        <f t="shared" si="495"/>
        <v>14818.56</v>
      </c>
      <c r="AW1690" s="49">
        <f t="shared" si="496"/>
        <v>20920</v>
      </c>
      <c r="AX1690" s="61">
        <f t="shared" si="497"/>
        <v>8128.2582484184468</v>
      </c>
      <c r="AY1690" s="27" cm="1">
        <f t="array" ref="AY1690">INDEX(Archetypes!T$8:T$16,$G1690)</f>
        <v>1012</v>
      </c>
      <c r="AZ1690" s="27" cm="1">
        <f t="array" ref="AZ1690">INDEX(Archetypes!U$8:U$16,$G1690)</f>
        <v>1497</v>
      </c>
      <c r="BA1690" s="27" cm="1">
        <f t="array" ref="BA1690">INDEX(Archetypes!V$8:V$16,$G1690)</f>
        <v>1668</v>
      </c>
      <c r="BB1690" s="5">
        <f t="shared" si="516"/>
        <v>1497</v>
      </c>
      <c r="BC1690" s="5">
        <f t="shared" si="498"/>
        <v>5988</v>
      </c>
      <c r="BD1690" s="60">
        <f t="shared" si="499"/>
        <v>70774.818248418451</v>
      </c>
      <c r="BE1690" s="28">
        <f t="shared" si="500"/>
        <v>-1923.0189899918769</v>
      </c>
      <c r="BF1690" s="75">
        <f t="shared" si="501"/>
        <v>7.6944927747600014</v>
      </c>
      <c r="BG1690" s="75">
        <f t="shared" si="502"/>
        <v>25.496639999999999</v>
      </c>
      <c r="BH1690" s="11">
        <f t="shared" si="473"/>
        <v>34097.796684679837</v>
      </c>
      <c r="BI1690" s="95">
        <f t="shared" si="474"/>
        <v>3</v>
      </c>
      <c r="BJ1690" t="b">
        <f t="shared" si="475"/>
        <v>0</v>
      </c>
      <c r="BK1690" s="43">
        <v>-23261.454230573407</v>
      </c>
      <c r="BL1690" s="37">
        <f t="shared" si="503"/>
        <v>21338.43524058153</v>
      </c>
    </row>
    <row r="1691" spans="1:64" x14ac:dyDescent="0.35">
      <c r="A1691" s="3">
        <v>30000</v>
      </c>
      <c r="D1691" s="6">
        <v>105</v>
      </c>
      <c r="E1691" s="6"/>
      <c r="F1691" s="6">
        <f t="shared" si="476"/>
        <v>175</v>
      </c>
      <c r="G1691" s="7">
        <v>4</v>
      </c>
      <c r="H1691" s="79" cm="1">
        <f t="array" ref="H1691">INDEX(Archetypes!$F$8:$F$16,$G1691)</f>
        <v>188.9</v>
      </c>
      <c r="I1691" s="7">
        <f t="shared" si="477"/>
        <v>1</v>
      </c>
      <c r="J1691" s="27" cm="1">
        <f t="array" ref="J1691">INDEX(Archetypes!$G$8:$H$16,$G1691,($H$2+1))+$N$2</f>
        <v>14619</v>
      </c>
      <c r="K1691" s="41" cm="1">
        <f t="array" ref="K1691">INDEX(Archetypes!$J$8:$J$16,$G1691)</f>
        <v>3.3879999999999999</v>
      </c>
      <c r="L1691" s="24" cm="1">
        <f t="array" ref="L1691">INDEX(Archetypes!$I$8:$I$16,$G1691)</f>
        <v>57.854166666666664</v>
      </c>
      <c r="M1691" s="41">
        <f t="shared" si="504"/>
        <v>30.992000000000001</v>
      </c>
      <c r="N1691" s="84">
        <f t="shared" si="478"/>
        <v>0.5356917536910335</v>
      </c>
      <c r="O1691" s="41">
        <f t="shared" si="479"/>
        <v>30.992000000000001</v>
      </c>
      <c r="P1691" s="64">
        <f t="shared" si="517"/>
        <v>4.4274285714285719</v>
      </c>
      <c r="Q1691" s="80">
        <f t="shared" si="505"/>
        <v>4.4274285714285719</v>
      </c>
      <c r="R1691" s="80">
        <f t="shared" si="506"/>
        <v>0</v>
      </c>
      <c r="S1691" s="64">
        <f t="shared" si="507"/>
        <v>30.992000000000004</v>
      </c>
      <c r="T1691" s="64">
        <f t="shared" si="480"/>
        <v>0</v>
      </c>
      <c r="U1691" s="64">
        <f t="shared" si="508"/>
        <v>-3.5527136788005009E-15</v>
      </c>
      <c r="V1691" s="80">
        <f t="shared" si="509"/>
        <v>1.0000000000000002</v>
      </c>
      <c r="W1691" s="80">
        <f t="shared" si="510"/>
        <v>0</v>
      </c>
      <c r="X1691" s="80">
        <f t="shared" si="511"/>
        <v>-1.1463324983223094E-16</v>
      </c>
      <c r="Y1691" s="4">
        <f t="shared" si="481"/>
        <v>13.009999999999998</v>
      </c>
      <c r="Z1691" s="4">
        <f t="shared" si="482"/>
        <v>3.8400236127508851</v>
      </c>
      <c r="AA1691" s="64">
        <f t="shared" si="512"/>
        <v>8854.7819999999992</v>
      </c>
      <c r="AB1691" s="81">
        <f t="shared" si="513"/>
        <v>1152.0071381999996</v>
      </c>
      <c r="AC1691">
        <f t="shared" si="514"/>
        <v>0.99999995280000253</v>
      </c>
      <c r="AD1691" s="49">
        <f t="shared" si="483"/>
        <v>4608.0285527999986</v>
      </c>
      <c r="AE1691" s="3">
        <f t="shared" si="484"/>
        <v>120000</v>
      </c>
      <c r="AF1691" s="3">
        <f t="shared" si="485"/>
        <v>100000</v>
      </c>
      <c r="AG1691" s="2">
        <f t="shared" si="486"/>
        <v>1</v>
      </c>
      <c r="AH1691" s="49">
        <f t="shared" si="487"/>
        <v>13619</v>
      </c>
      <c r="AI1691" s="49">
        <f t="shared" si="488"/>
        <v>5485.7972375439795</v>
      </c>
      <c r="AJ1691" s="27" cm="1">
        <f t="array" ref="AJ1691">INDEX(Archetypes!Q$8:Q$16,$G1691)</f>
        <v>1022</v>
      </c>
      <c r="AK1691" s="27" cm="1">
        <f t="array" ref="AK1691">INDEX(Archetypes!R$8:R$16,$G1691)</f>
        <v>1039</v>
      </c>
      <c r="AL1691" s="27" cm="1">
        <f t="array" ref="AL1691">INDEX(Archetypes!S$8:S$16,$G1691)</f>
        <v>1139</v>
      </c>
      <c r="AM1691" s="5">
        <f t="shared" si="515"/>
        <v>1039</v>
      </c>
      <c r="AN1691" s="5">
        <f t="shared" si="489"/>
        <v>4156</v>
      </c>
      <c r="AO1691" s="49">
        <f t="shared" si="490"/>
        <v>42487.825790343973</v>
      </c>
      <c r="AP1691" s="61" cm="1">
        <f t="array" ref="AP1691">INDEX(Archetypes!$K$8:$N$16,$G1691,$I$2+1+2*$H$2)</f>
        <v>10895</v>
      </c>
      <c r="AQ1691" s="41" cm="1">
        <f t="array" ref="AQ1691">INDEX(Archetypes!$O$8:$P$16,$G1691,$AB$2)</f>
        <v>50</v>
      </c>
      <c r="AR1691" s="4">
        <f t="shared" si="491"/>
        <v>12.348800000000001</v>
      </c>
      <c r="AS1691" s="5">
        <f t="shared" si="492"/>
        <v>3704.64</v>
      </c>
      <c r="AT1691" s="8">
        <f t="shared" si="493"/>
        <v>2724</v>
      </c>
      <c r="AU1691">
        <f t="shared" si="494"/>
        <v>1.0000000000000002</v>
      </c>
      <c r="AV1691" s="49">
        <f t="shared" si="495"/>
        <v>14818.56</v>
      </c>
      <c r="AW1691" s="49">
        <f t="shared" si="496"/>
        <v>10895</v>
      </c>
      <c r="AX1691" s="61">
        <f t="shared" si="497"/>
        <v>4233.1440543269109</v>
      </c>
      <c r="AY1691" s="27" cm="1">
        <f t="array" ref="AY1691">INDEX(Archetypes!T$8:T$16,$G1691)</f>
        <v>1012</v>
      </c>
      <c r="AZ1691" s="27" cm="1">
        <f t="array" ref="AZ1691">INDEX(Archetypes!U$8:U$16,$G1691)</f>
        <v>1497</v>
      </c>
      <c r="BA1691" s="27" cm="1">
        <f t="array" ref="BA1691">INDEX(Archetypes!V$8:V$16,$G1691)</f>
        <v>1668</v>
      </c>
      <c r="BB1691" s="5">
        <f t="shared" si="516"/>
        <v>1497</v>
      </c>
      <c r="BC1691" s="5">
        <f t="shared" si="498"/>
        <v>5988</v>
      </c>
      <c r="BD1691" s="60">
        <f t="shared" si="499"/>
        <v>46829.70405432691</v>
      </c>
      <c r="BE1691" s="28">
        <f t="shared" si="500"/>
        <v>4341.8782639829369</v>
      </c>
      <c r="BF1691" s="75">
        <f t="shared" si="501"/>
        <v>7.2584419010400003</v>
      </c>
      <c r="BG1691" s="75">
        <f t="shared" si="502"/>
        <v>25.496639999999999</v>
      </c>
      <c r="BH1691" s="11">
        <f t="shared" ref="BH1691:BH1754" si="518">_xlfn.MINIFS($AO$1236:$AO$1822,$A$1236:$A$1822,$A1691,$D$1236:$D$1822,$D1691)</f>
        <v>42487.825790343973</v>
      </c>
      <c r="BI1691" s="95">
        <f t="shared" ref="BI1691:BI1754" si="519">INDEX($G$1236:$G$1822,MATCH(BH1691,$AO$1236:$AO$1822,0))</f>
        <v>4</v>
      </c>
      <c r="BJ1691" t="b">
        <f t="shared" ref="BJ1691:BJ1754" si="520">BH1691=AO1691</f>
        <v>1</v>
      </c>
      <c r="BK1691" s="43">
        <v>-939.4212611138646</v>
      </c>
      <c r="BL1691" s="37">
        <f t="shared" si="503"/>
        <v>5281.2995250968015</v>
      </c>
    </row>
    <row r="1692" spans="1:64" x14ac:dyDescent="0.35">
      <c r="A1692" s="3">
        <v>30000</v>
      </c>
      <c r="D1692" s="6">
        <v>105</v>
      </c>
      <c r="E1692" s="6"/>
      <c r="F1692" s="6">
        <f t="shared" si="476"/>
        <v>175</v>
      </c>
      <c r="G1692" s="7">
        <v>5</v>
      </c>
      <c r="H1692" s="79" cm="1">
        <f t="array" ref="H1692">INDEX(Archetypes!$F$8:$F$16,$G1692)</f>
        <v>213.7</v>
      </c>
      <c r="I1692" s="7">
        <f t="shared" si="477"/>
        <v>1</v>
      </c>
      <c r="J1692" s="27" cm="1">
        <f t="array" ref="J1692">INDEX(Archetypes!$G$8:$H$16,$G1692,($H$2+1))+$N$2</f>
        <v>16092</v>
      </c>
      <c r="K1692" s="41" cm="1">
        <f t="array" ref="K1692">INDEX(Archetypes!$J$8:$J$16,$G1692)</f>
        <v>3.3130000000000002</v>
      </c>
      <c r="L1692" s="24" cm="1">
        <f t="array" ref="L1692">INDEX(Archetypes!$I$8:$I$16,$G1692)</f>
        <v>65.243478260869566</v>
      </c>
      <c r="M1692" s="41">
        <f t="shared" si="504"/>
        <v>31.693000000000001</v>
      </c>
      <c r="N1692" s="84">
        <f t="shared" si="478"/>
        <v>0.4857650273224044</v>
      </c>
      <c r="O1692" s="41">
        <f t="shared" si="479"/>
        <v>31.693000000000001</v>
      </c>
      <c r="P1692" s="64">
        <f t="shared" si="517"/>
        <v>4.527571428571429</v>
      </c>
      <c r="Q1692" s="80">
        <f t="shared" si="505"/>
        <v>4.527571428571429</v>
      </c>
      <c r="R1692" s="80">
        <f t="shared" si="506"/>
        <v>0</v>
      </c>
      <c r="S1692" s="64">
        <f t="shared" si="507"/>
        <v>31.693000000000005</v>
      </c>
      <c r="T1692" s="64">
        <f t="shared" si="480"/>
        <v>0</v>
      </c>
      <c r="U1692" s="64">
        <f t="shared" si="508"/>
        <v>-3.5527136788005009E-15</v>
      </c>
      <c r="V1692" s="80">
        <f t="shared" si="509"/>
        <v>1.0000000000000002</v>
      </c>
      <c r="W1692" s="80">
        <f t="shared" si="510"/>
        <v>0</v>
      </c>
      <c r="X1692" s="80">
        <f t="shared" si="511"/>
        <v>-1.1209774015714829E-16</v>
      </c>
      <c r="Y1692" s="4">
        <f t="shared" si="481"/>
        <v>13.009999999999998</v>
      </c>
      <c r="Z1692" s="4">
        <f t="shared" si="482"/>
        <v>3.9269544219740409</v>
      </c>
      <c r="AA1692" s="64">
        <f t="shared" si="512"/>
        <v>9055.2369999999992</v>
      </c>
      <c r="AB1692" s="81">
        <f t="shared" si="513"/>
        <v>1178.0863336999996</v>
      </c>
      <c r="AC1692">
        <f t="shared" si="514"/>
        <v>0.99999999396666694</v>
      </c>
      <c r="AD1692" s="49">
        <f t="shared" si="483"/>
        <v>4712.3453347999985</v>
      </c>
      <c r="AE1692" s="3">
        <f t="shared" si="484"/>
        <v>120000</v>
      </c>
      <c r="AF1692" s="3">
        <f t="shared" si="485"/>
        <v>100000</v>
      </c>
      <c r="AG1692" s="2">
        <f t="shared" si="486"/>
        <v>1</v>
      </c>
      <c r="AH1692" s="49">
        <f t="shared" si="487"/>
        <v>15092</v>
      </c>
      <c r="AI1692" s="49">
        <f t="shared" si="488"/>
        <v>6058.1167595287006</v>
      </c>
      <c r="AJ1692" s="27" cm="1">
        <f t="array" ref="AJ1692">INDEX(Archetypes!Q$8:Q$16,$G1692)</f>
        <v>1022</v>
      </c>
      <c r="AK1692" s="27" cm="1">
        <f t="array" ref="AK1692">INDEX(Archetypes!R$8:R$16,$G1692)</f>
        <v>1039</v>
      </c>
      <c r="AL1692" s="27" cm="1">
        <f t="array" ref="AL1692">INDEX(Archetypes!S$8:S$16,$G1692)</f>
        <v>1139</v>
      </c>
      <c r="AM1692" s="5">
        <f t="shared" si="515"/>
        <v>1039</v>
      </c>
      <c r="AN1692" s="5">
        <f t="shared" si="489"/>
        <v>4156</v>
      </c>
      <c r="AO1692" s="49">
        <f t="shared" si="490"/>
        <v>46110.462094328701</v>
      </c>
      <c r="AP1692" s="61" cm="1">
        <f t="array" ref="AP1692">INDEX(Archetypes!$K$8:$N$16,$G1692,$I$2+1+2*$H$2)</f>
        <v>12073</v>
      </c>
      <c r="AQ1692" s="41" cm="1">
        <f t="array" ref="AQ1692">INDEX(Archetypes!$O$8:$P$16,$G1692,$AB$2)</f>
        <v>50</v>
      </c>
      <c r="AR1692" s="4">
        <f t="shared" si="491"/>
        <v>12.348800000000001</v>
      </c>
      <c r="AS1692" s="5">
        <f t="shared" si="492"/>
        <v>3704.64</v>
      </c>
      <c r="AT1692" s="8">
        <f t="shared" si="493"/>
        <v>2724</v>
      </c>
      <c r="AU1692">
        <f t="shared" si="494"/>
        <v>1.0000000000000002</v>
      </c>
      <c r="AV1692" s="49">
        <f t="shared" si="495"/>
        <v>14818.56</v>
      </c>
      <c r="AW1692" s="49">
        <f t="shared" si="496"/>
        <v>12073</v>
      </c>
      <c r="AX1692" s="61">
        <f t="shared" si="497"/>
        <v>4690.8442558869938</v>
      </c>
      <c r="AY1692" s="27" cm="1">
        <f t="array" ref="AY1692">INDEX(Archetypes!T$8:T$16,$G1692)</f>
        <v>1012</v>
      </c>
      <c r="AZ1692" s="27" cm="1">
        <f t="array" ref="AZ1692">INDEX(Archetypes!U$8:U$16,$G1692)</f>
        <v>1497</v>
      </c>
      <c r="BA1692" s="27" cm="1">
        <f t="array" ref="BA1692">INDEX(Archetypes!V$8:V$16,$G1692)</f>
        <v>1668</v>
      </c>
      <c r="BB1692" s="5">
        <f t="shared" si="516"/>
        <v>1497</v>
      </c>
      <c r="BC1692" s="5">
        <f t="shared" si="498"/>
        <v>5988</v>
      </c>
      <c r="BD1692" s="60">
        <f t="shared" si="499"/>
        <v>49643.404255886991</v>
      </c>
      <c r="BE1692" s="28">
        <f t="shared" si="500"/>
        <v>3532.9421615582905</v>
      </c>
      <c r="BF1692" s="75">
        <f t="shared" si="501"/>
        <v>7.4227588736400003</v>
      </c>
      <c r="BG1692" s="75">
        <f t="shared" si="502"/>
        <v>25.496639999999999</v>
      </c>
      <c r="BH1692" s="11">
        <f t="shared" si="518"/>
        <v>42487.825790343973</v>
      </c>
      <c r="BI1692" s="95">
        <f t="shared" si="519"/>
        <v>4</v>
      </c>
      <c r="BJ1692" t="b">
        <f t="shared" si="520"/>
        <v>0</v>
      </c>
      <c r="BK1692" s="43">
        <v>-3704.8627248585399</v>
      </c>
      <c r="BL1692" s="37">
        <f t="shared" si="503"/>
        <v>7237.8048864168304</v>
      </c>
    </row>
    <row r="1693" spans="1:64" x14ac:dyDescent="0.35">
      <c r="A1693" s="3">
        <v>30000</v>
      </c>
      <c r="D1693" s="6">
        <v>105</v>
      </c>
      <c r="E1693" s="6"/>
      <c r="F1693" s="6">
        <f t="shared" si="476"/>
        <v>175</v>
      </c>
      <c r="G1693" s="7">
        <v>6</v>
      </c>
      <c r="H1693" s="79" cm="1">
        <f t="array" ref="H1693">INDEX(Archetypes!$F$8:$F$16,$G1693)</f>
        <v>239.1</v>
      </c>
      <c r="I1693" s="7">
        <f t="shared" si="477"/>
        <v>1</v>
      </c>
      <c r="J1693" s="27" cm="1">
        <f t="array" ref="J1693">INDEX(Archetypes!$G$8:$H$16,$G1693,($H$2+1))+$N$2</f>
        <v>18581</v>
      </c>
      <c r="K1693" s="41" cm="1">
        <f t="array" ref="K1693">INDEX(Archetypes!$J$8:$J$16,$G1693)</f>
        <v>3.327</v>
      </c>
      <c r="L1693" s="24" cm="1">
        <f t="array" ref="L1693">INDEX(Archetypes!$I$8:$I$16,$G1693)</f>
        <v>72.380645161290317</v>
      </c>
      <c r="M1693" s="41">
        <f t="shared" si="504"/>
        <v>31.56</v>
      </c>
      <c r="N1693" s="84">
        <f t="shared" si="478"/>
        <v>0.43602816650325343</v>
      </c>
      <c r="O1693" s="41">
        <f t="shared" si="479"/>
        <v>31.56</v>
      </c>
      <c r="P1693" s="64">
        <f t="shared" si="517"/>
        <v>4.508571428571428</v>
      </c>
      <c r="Q1693" s="80">
        <f t="shared" si="505"/>
        <v>4.508571428571428</v>
      </c>
      <c r="R1693" s="80">
        <f t="shared" si="506"/>
        <v>0</v>
      </c>
      <c r="S1693" s="64">
        <f t="shared" si="507"/>
        <v>31.559999999999995</v>
      </c>
      <c r="T1693" s="64">
        <f t="shared" si="480"/>
        <v>0</v>
      </c>
      <c r="U1693" s="64">
        <f t="shared" si="508"/>
        <v>3.5527136788005009E-15</v>
      </c>
      <c r="V1693" s="80">
        <f t="shared" si="509"/>
        <v>0.99999999999999989</v>
      </c>
      <c r="W1693" s="80">
        <f t="shared" si="510"/>
        <v>0</v>
      </c>
      <c r="X1693" s="80">
        <f t="shared" si="511"/>
        <v>1.1257014191383084E-16</v>
      </c>
      <c r="Y1693" s="4">
        <f t="shared" si="481"/>
        <v>13.010000000000003</v>
      </c>
      <c r="Z1693" s="4">
        <f t="shared" si="482"/>
        <v>3.9104298166516394</v>
      </c>
      <c r="AA1693" s="64">
        <f t="shared" si="512"/>
        <v>9017.1329999999998</v>
      </c>
      <c r="AB1693" s="81">
        <f t="shared" si="513"/>
        <v>1173.1290033000002</v>
      </c>
      <c r="AC1693">
        <f t="shared" si="514"/>
        <v>0.99999995030000255</v>
      </c>
      <c r="AD1693" s="49">
        <f t="shared" si="483"/>
        <v>4692.516013200001</v>
      </c>
      <c r="AE1693" s="3">
        <f t="shared" si="484"/>
        <v>120000</v>
      </c>
      <c r="AF1693" s="3">
        <f t="shared" si="485"/>
        <v>100000</v>
      </c>
      <c r="AG1693" s="2">
        <f t="shared" si="486"/>
        <v>1</v>
      </c>
      <c r="AH1693" s="49">
        <f t="shared" si="487"/>
        <v>17581</v>
      </c>
      <c r="AI1693" s="49">
        <f t="shared" si="488"/>
        <v>7025.1929918572632</v>
      </c>
      <c r="AJ1693" s="27" cm="1">
        <f t="array" ref="AJ1693">INDEX(Archetypes!Q$8:Q$16,$G1693)</f>
        <v>1022</v>
      </c>
      <c r="AK1693" s="27" cm="1">
        <f t="array" ref="AK1693">INDEX(Archetypes!R$8:R$16,$G1693)</f>
        <v>1039</v>
      </c>
      <c r="AL1693" s="27" cm="1">
        <f t="array" ref="AL1693">INDEX(Archetypes!S$8:S$16,$G1693)</f>
        <v>1139</v>
      </c>
      <c r="AM1693" s="5">
        <f t="shared" si="515"/>
        <v>1039</v>
      </c>
      <c r="AN1693" s="5">
        <f t="shared" si="489"/>
        <v>4156</v>
      </c>
      <c r="AO1693" s="49">
        <f t="shared" si="490"/>
        <v>52035.709005057266</v>
      </c>
      <c r="AP1693" s="61" cm="1">
        <f t="array" ref="AP1693">INDEX(Archetypes!$K$8:$N$16,$G1693,$I$2+1+2*$H$2)</f>
        <v>14065</v>
      </c>
      <c r="AQ1693" s="41" cm="1">
        <f t="array" ref="AQ1693">INDEX(Archetypes!$O$8:$P$16,$G1693,$AB$2)</f>
        <v>50</v>
      </c>
      <c r="AR1693" s="4">
        <f t="shared" si="491"/>
        <v>12.348800000000001</v>
      </c>
      <c r="AS1693" s="5">
        <f t="shared" si="492"/>
        <v>3704.64</v>
      </c>
      <c r="AT1693" s="8">
        <f t="shared" si="493"/>
        <v>2724</v>
      </c>
      <c r="AU1693">
        <f t="shared" si="494"/>
        <v>1.0000000000000002</v>
      </c>
      <c r="AV1693" s="49">
        <f t="shared" si="495"/>
        <v>14818.56</v>
      </c>
      <c r="AW1693" s="49">
        <f t="shared" si="496"/>
        <v>14065</v>
      </c>
      <c r="AX1693" s="61">
        <f t="shared" si="497"/>
        <v>5464.816073805232</v>
      </c>
      <c r="AY1693" s="27" cm="1">
        <f t="array" ref="AY1693">INDEX(Archetypes!T$8:T$16,$G1693)</f>
        <v>1012</v>
      </c>
      <c r="AZ1693" s="27" cm="1">
        <f t="array" ref="AZ1693">INDEX(Archetypes!U$8:U$16,$G1693)</f>
        <v>1497</v>
      </c>
      <c r="BA1693" s="27" cm="1">
        <f t="array" ref="BA1693">INDEX(Archetypes!V$8:V$16,$G1693)</f>
        <v>1668</v>
      </c>
      <c r="BB1693" s="5">
        <f t="shared" si="516"/>
        <v>1497</v>
      </c>
      <c r="BC1693" s="5">
        <f t="shared" si="498"/>
        <v>5988</v>
      </c>
      <c r="BD1693" s="60">
        <f t="shared" si="499"/>
        <v>54401.37607380523</v>
      </c>
      <c r="BE1693" s="28">
        <f t="shared" si="500"/>
        <v>2365.6670687479636</v>
      </c>
      <c r="BF1693" s="75">
        <f t="shared" si="501"/>
        <v>7.39152426276</v>
      </c>
      <c r="BG1693" s="75">
        <f t="shared" si="502"/>
        <v>25.496639999999999</v>
      </c>
      <c r="BH1693" s="11">
        <f t="shared" si="518"/>
        <v>42487.825790343973</v>
      </c>
      <c r="BI1693" s="95">
        <f t="shared" si="519"/>
        <v>4</v>
      </c>
      <c r="BJ1693" t="b">
        <f t="shared" si="520"/>
        <v>0</v>
      </c>
      <c r="BK1693" s="43">
        <v>-7989.378125777992</v>
      </c>
      <c r="BL1693" s="37">
        <f t="shared" si="503"/>
        <v>10355.045194525956</v>
      </c>
    </row>
    <row r="1694" spans="1:64" x14ac:dyDescent="0.35">
      <c r="A1694" s="3">
        <v>30000</v>
      </c>
      <c r="D1694" s="6">
        <v>105</v>
      </c>
      <c r="E1694" s="6"/>
      <c r="F1694" s="6">
        <f t="shared" si="476"/>
        <v>175</v>
      </c>
      <c r="G1694" s="7">
        <v>7</v>
      </c>
      <c r="H1694" s="79" cm="1">
        <f t="array" ref="H1694">INDEX(Archetypes!$F$8:$F$16,$G1694)</f>
        <v>262.60000000000002</v>
      </c>
      <c r="I1694" s="7">
        <f t="shared" si="477"/>
        <v>1</v>
      </c>
      <c r="J1694" s="27" cm="1">
        <f t="array" ref="J1694">INDEX(Archetypes!$G$8:$H$16,$G1694,($H$2+1))+$N$2</f>
        <v>22881</v>
      </c>
      <c r="K1694" s="41" cm="1">
        <f t="array" ref="K1694">INDEX(Archetypes!$J$8:$J$16,$G1694)</f>
        <v>3.2349999999999999</v>
      </c>
      <c r="L1694" s="24" cm="1">
        <f t="array" ref="L1694">INDEX(Archetypes!$I$8:$I$16,$G1694)</f>
        <v>81.644444444444446</v>
      </c>
      <c r="M1694" s="41">
        <f t="shared" si="504"/>
        <v>32.457000000000001</v>
      </c>
      <c r="N1694" s="84">
        <f t="shared" si="478"/>
        <v>0.39754082743603703</v>
      </c>
      <c r="O1694" s="41">
        <f t="shared" si="479"/>
        <v>32.457000000000001</v>
      </c>
      <c r="P1694" s="64">
        <f t="shared" si="517"/>
        <v>4.6367142857142856</v>
      </c>
      <c r="Q1694" s="80">
        <f t="shared" si="505"/>
        <v>4.6367142857142856</v>
      </c>
      <c r="R1694" s="80">
        <f t="shared" si="506"/>
        <v>0</v>
      </c>
      <c r="S1694" s="64">
        <f t="shared" si="507"/>
        <v>32.457000000000001</v>
      </c>
      <c r="T1694" s="64">
        <f t="shared" si="480"/>
        <v>0</v>
      </c>
      <c r="U1694" s="64">
        <f t="shared" si="508"/>
        <v>0</v>
      </c>
      <c r="V1694" s="80">
        <f t="shared" si="509"/>
        <v>1</v>
      </c>
      <c r="W1694" s="80">
        <f t="shared" si="510"/>
        <v>0</v>
      </c>
      <c r="X1694" s="80">
        <f t="shared" si="511"/>
        <v>0</v>
      </c>
      <c r="Y1694" s="4">
        <f t="shared" si="481"/>
        <v>13.01</v>
      </c>
      <c r="Z1694" s="4">
        <f t="shared" si="482"/>
        <v>4.0216383307573418</v>
      </c>
      <c r="AA1694" s="64">
        <f t="shared" si="512"/>
        <v>9273.57</v>
      </c>
      <c r="AB1694" s="81">
        <f t="shared" si="513"/>
        <v>1206.4914569999999</v>
      </c>
      <c r="AC1694">
        <f t="shared" si="514"/>
        <v>1.0000000350000016</v>
      </c>
      <c r="AD1694" s="49">
        <f t="shared" si="483"/>
        <v>4825.9658279999994</v>
      </c>
      <c r="AE1694" s="3">
        <f t="shared" si="484"/>
        <v>120000</v>
      </c>
      <c r="AF1694" s="3">
        <f t="shared" si="485"/>
        <v>100000</v>
      </c>
      <c r="AG1694" s="2">
        <f t="shared" si="486"/>
        <v>1</v>
      </c>
      <c r="AH1694" s="49">
        <f t="shared" si="487"/>
        <v>21881</v>
      </c>
      <c r="AI1694" s="49">
        <f t="shared" si="488"/>
        <v>8695.9152895723364</v>
      </c>
      <c r="AJ1694" s="27" cm="1">
        <f t="array" ref="AJ1694">INDEX(Archetypes!Q$8:Q$16,$G1694)</f>
        <v>1022</v>
      </c>
      <c r="AK1694" s="27" cm="1">
        <f t="array" ref="AK1694">INDEX(Archetypes!R$8:R$16,$G1694)</f>
        <v>1039</v>
      </c>
      <c r="AL1694" s="27" cm="1">
        <f t="array" ref="AL1694">INDEX(Archetypes!S$8:S$16,$G1694)</f>
        <v>1139</v>
      </c>
      <c r="AM1694" s="5">
        <f t="shared" si="515"/>
        <v>1039</v>
      </c>
      <c r="AN1694" s="5">
        <f t="shared" si="489"/>
        <v>4156</v>
      </c>
      <c r="AO1694" s="49">
        <f t="shared" si="490"/>
        <v>62439.881117572339</v>
      </c>
      <c r="AP1694" s="61" cm="1">
        <f t="array" ref="AP1694">INDEX(Archetypes!$K$8:$N$16,$G1694,$I$2+1+2*$H$2)</f>
        <v>17505</v>
      </c>
      <c r="AQ1694" s="41" cm="1">
        <f t="array" ref="AQ1694">INDEX(Archetypes!$O$8:$P$16,$G1694,$AB$2)</f>
        <v>50</v>
      </c>
      <c r="AR1694" s="4">
        <f t="shared" si="491"/>
        <v>12.348800000000001</v>
      </c>
      <c r="AS1694" s="5">
        <f t="shared" si="492"/>
        <v>3704.64</v>
      </c>
      <c r="AT1694" s="8">
        <f t="shared" si="493"/>
        <v>2724</v>
      </c>
      <c r="AU1694">
        <f t="shared" si="494"/>
        <v>1.0000000000000002</v>
      </c>
      <c r="AV1694" s="49">
        <f t="shared" si="495"/>
        <v>14818.56</v>
      </c>
      <c r="AW1694" s="49">
        <f t="shared" si="496"/>
        <v>17505</v>
      </c>
      <c r="AX1694" s="61">
        <f t="shared" si="497"/>
        <v>6801.3939119772904</v>
      </c>
      <c r="AY1694" s="27" cm="1">
        <f t="array" ref="AY1694">INDEX(Archetypes!T$8:T$16,$G1694)</f>
        <v>1012</v>
      </c>
      <c r="AZ1694" s="27" cm="1">
        <f t="array" ref="AZ1694">INDEX(Archetypes!U$8:U$16,$G1694)</f>
        <v>1497</v>
      </c>
      <c r="BA1694" s="27" cm="1">
        <f t="array" ref="BA1694">INDEX(Archetypes!V$8:V$16,$G1694)</f>
        <v>1668</v>
      </c>
      <c r="BB1694" s="5">
        <f t="shared" si="516"/>
        <v>1497</v>
      </c>
      <c r="BC1694" s="5">
        <f t="shared" si="498"/>
        <v>5988</v>
      </c>
      <c r="BD1694" s="60">
        <f t="shared" si="499"/>
        <v>62617.953911977289</v>
      </c>
      <c r="BE1694" s="28">
        <f t="shared" si="500"/>
        <v>178.0727944049504</v>
      </c>
      <c r="BF1694" s="75">
        <f t="shared" si="501"/>
        <v>7.6017308003999995</v>
      </c>
      <c r="BG1694" s="75">
        <f t="shared" si="502"/>
        <v>25.496639999999999</v>
      </c>
      <c r="BH1694" s="11">
        <f t="shared" si="518"/>
        <v>42487.825790343973</v>
      </c>
      <c r="BI1694" s="95">
        <f t="shared" si="519"/>
        <v>4</v>
      </c>
      <c r="BJ1694" t="b">
        <f t="shared" si="520"/>
        <v>0</v>
      </c>
      <c r="BK1694" s="43">
        <v>-15727.292291490943</v>
      </c>
      <c r="BL1694" s="37">
        <f t="shared" si="503"/>
        <v>15905.365085895894</v>
      </c>
    </row>
    <row r="1695" spans="1:64" x14ac:dyDescent="0.35">
      <c r="A1695" s="3">
        <v>30000</v>
      </c>
      <c r="D1695" s="6">
        <v>105</v>
      </c>
      <c r="E1695" s="6"/>
      <c r="F1695" s="6">
        <f t="shared" si="476"/>
        <v>175</v>
      </c>
      <c r="G1695" s="7">
        <v>8</v>
      </c>
      <c r="H1695" s="79" cm="1">
        <f t="array" ref="H1695">INDEX(Archetypes!$F$8:$F$16,$G1695)</f>
        <v>285.8</v>
      </c>
      <c r="I1695" s="7">
        <f t="shared" si="477"/>
        <v>1</v>
      </c>
      <c r="J1695" s="27" cm="1">
        <f t="array" ref="J1695">INDEX(Archetypes!$G$8:$H$16,$G1695,($H$2+1))+$N$2</f>
        <v>26124</v>
      </c>
      <c r="K1695" s="41" cm="1">
        <f t="array" ref="K1695">INDEX(Archetypes!$J$8:$J$16,$G1695)</f>
        <v>3.2210000000000001</v>
      </c>
      <c r="L1695" s="24" cm="1">
        <f t="array" ref="L1695">INDEX(Archetypes!$I$8:$I$16,$G1695)</f>
        <v>90.076000000000008</v>
      </c>
      <c r="M1695" s="41">
        <f t="shared" si="504"/>
        <v>32.598999999999997</v>
      </c>
      <c r="N1695" s="84">
        <f t="shared" si="478"/>
        <v>0.36190550202051597</v>
      </c>
      <c r="O1695" s="41">
        <f t="shared" si="479"/>
        <v>32.598999999999997</v>
      </c>
      <c r="P1695" s="64">
        <f t="shared" si="517"/>
        <v>4.6569999999999991</v>
      </c>
      <c r="Q1695" s="80">
        <f t="shared" si="505"/>
        <v>4.6569999999999991</v>
      </c>
      <c r="R1695" s="80">
        <f t="shared" si="506"/>
        <v>0</v>
      </c>
      <c r="S1695" s="64">
        <f t="shared" si="507"/>
        <v>32.598999999999997</v>
      </c>
      <c r="T1695" s="64">
        <f t="shared" si="480"/>
        <v>0</v>
      </c>
      <c r="U1695" s="64">
        <f t="shared" si="508"/>
        <v>0</v>
      </c>
      <c r="V1695" s="80">
        <f t="shared" si="509"/>
        <v>1</v>
      </c>
      <c r="W1695" s="80">
        <f t="shared" si="510"/>
        <v>0</v>
      </c>
      <c r="X1695" s="80">
        <f t="shared" si="511"/>
        <v>0</v>
      </c>
      <c r="Y1695" s="4">
        <f t="shared" si="481"/>
        <v>13.01</v>
      </c>
      <c r="Z1695" s="4">
        <f t="shared" si="482"/>
        <v>4.0391182862465067</v>
      </c>
      <c r="AA1695" s="64">
        <f t="shared" si="512"/>
        <v>9313.8780000000006</v>
      </c>
      <c r="AB1695" s="81">
        <f t="shared" si="513"/>
        <v>1211.7355278000002</v>
      </c>
      <c r="AC1695">
        <f t="shared" si="514"/>
        <v>0.99999996540000091</v>
      </c>
      <c r="AD1695" s="49">
        <f t="shared" si="483"/>
        <v>4846.9421112000009</v>
      </c>
      <c r="AE1695" s="3">
        <f t="shared" si="484"/>
        <v>120000</v>
      </c>
      <c r="AF1695" s="3">
        <f t="shared" si="485"/>
        <v>100000</v>
      </c>
      <c r="AG1695" s="2">
        <f t="shared" si="486"/>
        <v>1</v>
      </c>
      <c r="AH1695" s="49">
        <f t="shared" si="487"/>
        <v>25124</v>
      </c>
      <c r="AI1695" s="49">
        <f t="shared" si="488"/>
        <v>9955.9507341048902</v>
      </c>
      <c r="AJ1695" s="27" cm="1">
        <f t="array" ref="AJ1695">INDEX(Archetypes!Q$8:Q$16,$G1695)</f>
        <v>1022</v>
      </c>
      <c r="AK1695" s="27" cm="1">
        <f t="array" ref="AK1695">INDEX(Archetypes!R$8:R$16,$G1695)</f>
        <v>1039</v>
      </c>
      <c r="AL1695" s="27" cm="1">
        <f t="array" ref="AL1695">INDEX(Archetypes!S$8:S$16,$G1695)</f>
        <v>1139</v>
      </c>
      <c r="AM1695" s="5">
        <f t="shared" si="515"/>
        <v>1039</v>
      </c>
      <c r="AN1695" s="5">
        <f t="shared" si="489"/>
        <v>4156</v>
      </c>
      <c r="AO1695" s="49">
        <f t="shared" si="490"/>
        <v>70206.892845304887</v>
      </c>
      <c r="AP1695" s="61" cm="1">
        <f t="array" ref="AP1695">INDEX(Archetypes!$K$8:$N$16,$G1695,$I$2+1+2*$H$2)</f>
        <v>20099</v>
      </c>
      <c r="AQ1695" s="41" cm="1">
        <f t="array" ref="AQ1695">INDEX(Archetypes!$O$8:$P$16,$G1695,$AB$2)</f>
        <v>50</v>
      </c>
      <c r="AR1695" s="4">
        <f t="shared" si="491"/>
        <v>12.348800000000001</v>
      </c>
      <c r="AS1695" s="5">
        <f t="shared" si="492"/>
        <v>3704.64</v>
      </c>
      <c r="AT1695" s="8">
        <f t="shared" si="493"/>
        <v>2724</v>
      </c>
      <c r="AU1695">
        <f t="shared" si="494"/>
        <v>1.0000000000000002</v>
      </c>
      <c r="AV1695" s="49">
        <f t="shared" si="495"/>
        <v>14818.56</v>
      </c>
      <c r="AW1695" s="49">
        <f t="shared" si="496"/>
        <v>20099</v>
      </c>
      <c r="AX1695" s="61">
        <f t="shared" si="497"/>
        <v>7809.2668515756386</v>
      </c>
      <c r="AY1695" s="27" cm="1">
        <f t="array" ref="AY1695">INDEX(Archetypes!T$8:T$16,$G1695)</f>
        <v>1012</v>
      </c>
      <c r="AZ1695" s="27" cm="1">
        <f t="array" ref="AZ1695">INDEX(Archetypes!U$8:U$16,$G1695)</f>
        <v>1497</v>
      </c>
      <c r="BA1695" s="27" cm="1">
        <f t="array" ref="BA1695">INDEX(Archetypes!V$8:V$16,$G1695)</f>
        <v>1668</v>
      </c>
      <c r="BB1695" s="5">
        <f t="shared" si="516"/>
        <v>1497</v>
      </c>
      <c r="BC1695" s="5">
        <f t="shared" si="498"/>
        <v>5988</v>
      </c>
      <c r="BD1695" s="60">
        <f t="shared" si="499"/>
        <v>68813.826851575635</v>
      </c>
      <c r="BE1695" s="28">
        <f t="shared" si="500"/>
        <v>-1393.0659937292512</v>
      </c>
      <c r="BF1695" s="75">
        <f t="shared" si="501"/>
        <v>7.6347720741600007</v>
      </c>
      <c r="BG1695" s="75">
        <f t="shared" si="502"/>
        <v>25.496639999999999</v>
      </c>
      <c r="BH1695" s="11">
        <f t="shared" si="518"/>
        <v>42487.825790343973</v>
      </c>
      <c r="BI1695" s="95">
        <f t="shared" si="519"/>
        <v>4</v>
      </c>
      <c r="BJ1695" t="b">
        <f t="shared" si="520"/>
        <v>0</v>
      </c>
      <c r="BK1695" s="43">
        <v>-21401.870807969477</v>
      </c>
      <c r="BL1695" s="37">
        <f t="shared" si="503"/>
        <v>20008.804814240226</v>
      </c>
    </row>
    <row r="1696" spans="1:64" x14ac:dyDescent="0.35">
      <c r="A1696" s="3">
        <v>30000</v>
      </c>
      <c r="D1696" s="6">
        <v>105</v>
      </c>
      <c r="E1696" s="6"/>
      <c r="F1696" s="6">
        <f t="shared" si="476"/>
        <v>175</v>
      </c>
      <c r="G1696" s="7">
        <v>9</v>
      </c>
      <c r="H1696" s="79" cm="1">
        <f t="array" ref="H1696">INDEX(Archetypes!$F$8:$F$16,$G1696)</f>
        <v>312.60000000000002</v>
      </c>
      <c r="I1696" s="7">
        <f t="shared" si="477"/>
        <v>1</v>
      </c>
      <c r="J1696" s="27" cm="1">
        <f t="array" ref="J1696">INDEX(Archetypes!$G$8:$H$16,$G1696,($H$2+1))+$N$2</f>
        <v>27151</v>
      </c>
      <c r="K1696" s="41" cm="1">
        <f t="array" ref="K1696">INDEX(Archetypes!$J$8:$J$16,$G1696)</f>
        <v>3.1960000000000002</v>
      </c>
      <c r="L1696" s="24" cm="1">
        <f t="array" ref="L1696">INDEX(Archetypes!$I$8:$I$16,$G1696)</f>
        <v>98.868750000000006</v>
      </c>
      <c r="M1696" s="41">
        <f t="shared" si="504"/>
        <v>32.853999999999999</v>
      </c>
      <c r="N1696" s="84">
        <f t="shared" si="478"/>
        <v>0.3322991339528415</v>
      </c>
      <c r="O1696" s="41">
        <f t="shared" si="479"/>
        <v>32.853999999999999</v>
      </c>
      <c r="P1696" s="64">
        <f t="shared" si="517"/>
        <v>4.6934285714285711</v>
      </c>
      <c r="Q1696" s="80">
        <f t="shared" si="505"/>
        <v>4.6934285714285711</v>
      </c>
      <c r="R1696" s="80">
        <f t="shared" si="506"/>
        <v>0</v>
      </c>
      <c r="S1696" s="64">
        <f t="shared" si="507"/>
        <v>32.853999999999999</v>
      </c>
      <c r="T1696" s="64">
        <f t="shared" si="480"/>
        <v>0</v>
      </c>
      <c r="U1696" s="64">
        <f t="shared" si="508"/>
        <v>0</v>
      </c>
      <c r="V1696" s="80">
        <f t="shared" si="509"/>
        <v>1</v>
      </c>
      <c r="W1696" s="80">
        <f t="shared" si="510"/>
        <v>0</v>
      </c>
      <c r="X1696" s="80">
        <f t="shared" si="511"/>
        <v>0</v>
      </c>
      <c r="Y1696" s="4">
        <f t="shared" si="481"/>
        <v>13.01</v>
      </c>
      <c r="Z1696" s="4">
        <f t="shared" si="482"/>
        <v>4.0707133917396741</v>
      </c>
      <c r="AA1696" s="64">
        <f t="shared" si="512"/>
        <v>9386.7330000000002</v>
      </c>
      <c r="AB1696" s="81">
        <f t="shared" si="513"/>
        <v>1221.2139632999999</v>
      </c>
      <c r="AC1696">
        <f t="shared" si="514"/>
        <v>1.0000000444000019</v>
      </c>
      <c r="AD1696" s="49">
        <f t="shared" si="483"/>
        <v>4884.8558531999997</v>
      </c>
      <c r="AE1696" s="3">
        <f t="shared" si="484"/>
        <v>120000</v>
      </c>
      <c r="AF1696" s="3">
        <f t="shared" si="485"/>
        <v>100000</v>
      </c>
      <c r="AG1696" s="2">
        <f t="shared" si="486"/>
        <v>1</v>
      </c>
      <c r="AH1696" s="49">
        <f t="shared" si="487"/>
        <v>26151</v>
      </c>
      <c r="AI1696" s="49">
        <f t="shared" si="488"/>
        <v>10354.981385210327</v>
      </c>
      <c r="AJ1696" s="27" cm="1">
        <f t="array" ref="AJ1696">INDEX(Archetypes!Q$8:Q$16,$G1696)</f>
        <v>1022</v>
      </c>
      <c r="AK1696" s="27" cm="1">
        <f t="array" ref="AK1696">INDEX(Archetypes!R$8:R$16,$G1696)</f>
        <v>1039</v>
      </c>
      <c r="AL1696" s="27" cm="1">
        <f t="array" ref="AL1696">INDEX(Archetypes!S$8:S$16,$G1696)</f>
        <v>1139</v>
      </c>
      <c r="AM1696" s="5">
        <f t="shared" si="515"/>
        <v>1039</v>
      </c>
      <c r="AN1696" s="5">
        <f t="shared" si="489"/>
        <v>4156</v>
      </c>
      <c r="AO1696" s="49">
        <f t="shared" si="490"/>
        <v>72697.837238410328</v>
      </c>
      <c r="AP1696" s="61" cm="1">
        <f t="array" ref="AP1696">INDEX(Archetypes!$K$8:$N$16,$G1696,$I$2+1+2*$H$2)</f>
        <v>20920</v>
      </c>
      <c r="AQ1696" s="41" cm="1">
        <f t="array" ref="AQ1696">INDEX(Archetypes!$O$8:$P$16,$G1696,$AB$2)</f>
        <v>50</v>
      </c>
      <c r="AR1696" s="4">
        <f t="shared" si="491"/>
        <v>12.348800000000001</v>
      </c>
      <c r="AS1696" s="5">
        <f t="shared" si="492"/>
        <v>3704.64</v>
      </c>
      <c r="AT1696" s="8">
        <f t="shared" si="493"/>
        <v>2724</v>
      </c>
      <c r="AU1696">
        <f t="shared" si="494"/>
        <v>1.0000000000000002</v>
      </c>
      <c r="AV1696" s="49">
        <f t="shared" si="495"/>
        <v>14818.56</v>
      </c>
      <c r="AW1696" s="49">
        <f t="shared" si="496"/>
        <v>20920</v>
      </c>
      <c r="AX1696" s="61">
        <f t="shared" si="497"/>
        <v>8128.2582484184468</v>
      </c>
      <c r="AY1696" s="27" cm="1">
        <f t="array" ref="AY1696">INDEX(Archetypes!T$8:T$16,$G1696)</f>
        <v>1012</v>
      </c>
      <c r="AZ1696" s="27" cm="1">
        <f t="array" ref="AZ1696">INDEX(Archetypes!U$8:U$16,$G1696)</f>
        <v>1497</v>
      </c>
      <c r="BA1696" s="27" cm="1">
        <f t="array" ref="BA1696">INDEX(Archetypes!V$8:V$16,$G1696)</f>
        <v>1668</v>
      </c>
      <c r="BB1696" s="5">
        <f t="shared" si="516"/>
        <v>1497</v>
      </c>
      <c r="BC1696" s="5">
        <f t="shared" si="498"/>
        <v>5988</v>
      </c>
      <c r="BD1696" s="60">
        <f t="shared" si="499"/>
        <v>70774.818248418451</v>
      </c>
      <c r="BE1696" s="28">
        <f t="shared" si="500"/>
        <v>-1923.0189899918769</v>
      </c>
      <c r="BF1696" s="75">
        <f t="shared" si="501"/>
        <v>7.6944927747600005</v>
      </c>
      <c r="BG1696" s="75">
        <f t="shared" si="502"/>
        <v>25.496639999999999</v>
      </c>
      <c r="BH1696" s="11">
        <f t="shared" si="518"/>
        <v>42487.825790343973</v>
      </c>
      <c r="BI1696" s="95">
        <f t="shared" si="519"/>
        <v>4</v>
      </c>
      <c r="BJ1696" t="b">
        <f t="shared" si="520"/>
        <v>0</v>
      </c>
      <c r="BK1696" s="43">
        <v>-23261.454230573407</v>
      </c>
      <c r="BL1696" s="37">
        <f t="shared" si="503"/>
        <v>21338.43524058153</v>
      </c>
    </row>
    <row r="1697" spans="1:64" x14ac:dyDescent="0.35">
      <c r="A1697" s="3">
        <v>30000</v>
      </c>
      <c r="D1697" s="6">
        <v>120</v>
      </c>
      <c r="E1697" s="6"/>
      <c r="F1697" s="6">
        <f t="shared" si="476"/>
        <v>200</v>
      </c>
      <c r="G1697" s="7">
        <v>5</v>
      </c>
      <c r="H1697" s="79" cm="1">
        <f t="array" ref="H1697">INDEX(Archetypes!$F$8:$F$16,$G1697)</f>
        <v>213.7</v>
      </c>
      <c r="I1697" s="7">
        <f t="shared" si="477"/>
        <v>1</v>
      </c>
      <c r="J1697" s="27" cm="1">
        <f t="array" ref="J1697">INDEX(Archetypes!$G$8:$H$16,$G1697,($H$2+1))+$N$2</f>
        <v>16092</v>
      </c>
      <c r="K1697" s="41" cm="1">
        <f t="array" ref="K1697">INDEX(Archetypes!$J$8:$J$16,$G1697)</f>
        <v>3.3130000000000002</v>
      </c>
      <c r="L1697" s="24" cm="1">
        <f t="array" ref="L1697">INDEX(Archetypes!$I$8:$I$16,$G1697)</f>
        <v>65.243478260869566</v>
      </c>
      <c r="M1697" s="41">
        <f t="shared" si="504"/>
        <v>36.220999999999997</v>
      </c>
      <c r="N1697" s="84">
        <f t="shared" si="478"/>
        <v>0.55516660002665597</v>
      </c>
      <c r="O1697" s="41">
        <f t="shared" si="479"/>
        <v>36.220999999999997</v>
      </c>
      <c r="P1697" s="64">
        <f t="shared" si="517"/>
        <v>5.1744285714285709</v>
      </c>
      <c r="Q1697" s="80">
        <f t="shared" si="505"/>
        <v>5.1744285714285709</v>
      </c>
      <c r="R1697" s="80">
        <f t="shared" si="506"/>
        <v>0</v>
      </c>
      <c r="S1697" s="64">
        <f t="shared" si="507"/>
        <v>36.220999999999997</v>
      </c>
      <c r="T1697" s="64">
        <f t="shared" si="480"/>
        <v>0</v>
      </c>
      <c r="U1697" s="64">
        <f t="shared" si="508"/>
        <v>0</v>
      </c>
      <c r="V1697" s="80">
        <f t="shared" si="509"/>
        <v>1</v>
      </c>
      <c r="W1697" s="80">
        <f t="shared" si="510"/>
        <v>0</v>
      </c>
      <c r="X1697" s="80">
        <f t="shared" si="511"/>
        <v>0</v>
      </c>
      <c r="Y1697" s="4">
        <f t="shared" si="481"/>
        <v>13.01</v>
      </c>
      <c r="Z1697" s="4">
        <f t="shared" si="482"/>
        <v>3.9269544219740413</v>
      </c>
      <c r="AA1697" s="64">
        <f t="shared" si="512"/>
        <v>9055.2369999999992</v>
      </c>
      <c r="AB1697" s="81">
        <f t="shared" si="513"/>
        <v>1178.0863336999998</v>
      </c>
      <c r="AC1697">
        <f t="shared" si="514"/>
        <v>0.99999999396666672</v>
      </c>
      <c r="AD1697" s="49">
        <f t="shared" si="483"/>
        <v>4712.3453347999994</v>
      </c>
      <c r="AE1697" s="3">
        <f t="shared" si="484"/>
        <v>120000</v>
      </c>
      <c r="AF1697" s="3">
        <f t="shared" si="485"/>
        <v>100000</v>
      </c>
      <c r="AG1697" s="2">
        <f t="shared" si="486"/>
        <v>1</v>
      </c>
      <c r="AH1697" s="49">
        <f t="shared" si="487"/>
        <v>15092</v>
      </c>
      <c r="AI1697" s="49">
        <f t="shared" si="488"/>
        <v>6058.1167595287006</v>
      </c>
      <c r="AJ1697" s="27" cm="1">
        <f t="array" ref="AJ1697">INDEX(Archetypes!Q$8:Q$16,$G1697)</f>
        <v>1022</v>
      </c>
      <c r="AK1697" s="27" cm="1">
        <f t="array" ref="AK1697">INDEX(Archetypes!R$8:R$16,$G1697)</f>
        <v>1039</v>
      </c>
      <c r="AL1697" s="27" cm="1">
        <f t="array" ref="AL1697">INDEX(Archetypes!S$8:S$16,$G1697)</f>
        <v>1139</v>
      </c>
      <c r="AM1697" s="5">
        <f t="shared" si="515"/>
        <v>1039</v>
      </c>
      <c r="AN1697" s="5">
        <f t="shared" si="489"/>
        <v>4156</v>
      </c>
      <c r="AO1697" s="49">
        <f t="shared" si="490"/>
        <v>46110.462094328701</v>
      </c>
      <c r="AP1697" s="61" cm="1">
        <f t="array" ref="AP1697">INDEX(Archetypes!$K$8:$N$16,$G1697,$I$2+1+2*$H$2)</f>
        <v>12073</v>
      </c>
      <c r="AQ1697" s="41" cm="1">
        <f t="array" ref="AQ1697">INDEX(Archetypes!$O$8:$P$16,$G1697,$AB$2)</f>
        <v>50</v>
      </c>
      <c r="AR1697" s="4">
        <f t="shared" si="491"/>
        <v>12.348800000000001</v>
      </c>
      <c r="AS1697" s="5">
        <f t="shared" si="492"/>
        <v>3704.64</v>
      </c>
      <c r="AT1697" s="8">
        <f t="shared" si="493"/>
        <v>2724</v>
      </c>
      <c r="AU1697">
        <f t="shared" si="494"/>
        <v>1.0000000000000002</v>
      </c>
      <c r="AV1697" s="49">
        <f t="shared" si="495"/>
        <v>14818.56</v>
      </c>
      <c r="AW1697" s="49">
        <f t="shared" si="496"/>
        <v>12073</v>
      </c>
      <c r="AX1697" s="61">
        <f t="shared" si="497"/>
        <v>4690.8442558869938</v>
      </c>
      <c r="AY1697" s="27" cm="1">
        <f t="array" ref="AY1697">INDEX(Archetypes!T$8:T$16,$G1697)</f>
        <v>1012</v>
      </c>
      <c r="AZ1697" s="27" cm="1">
        <f t="array" ref="AZ1697">INDEX(Archetypes!U$8:U$16,$G1697)</f>
        <v>1497</v>
      </c>
      <c r="BA1697" s="27" cm="1">
        <f t="array" ref="BA1697">INDEX(Archetypes!V$8:V$16,$G1697)</f>
        <v>1668</v>
      </c>
      <c r="BB1697" s="5">
        <f t="shared" si="516"/>
        <v>1497</v>
      </c>
      <c r="BC1697" s="5">
        <f t="shared" si="498"/>
        <v>5988</v>
      </c>
      <c r="BD1697" s="60">
        <f t="shared" si="499"/>
        <v>49643.404255886991</v>
      </c>
      <c r="BE1697" s="28">
        <f t="shared" si="500"/>
        <v>3532.9421615582905</v>
      </c>
      <c r="BF1697" s="75">
        <f t="shared" si="501"/>
        <v>7.4227588736399994</v>
      </c>
      <c r="BG1697" s="75">
        <f t="shared" si="502"/>
        <v>25.496639999999999</v>
      </c>
      <c r="BH1697" s="11">
        <f t="shared" si="518"/>
        <v>46110.462094328701</v>
      </c>
      <c r="BI1697" s="95">
        <f t="shared" si="519"/>
        <v>5</v>
      </c>
      <c r="BJ1697" t="b">
        <f t="shared" si="520"/>
        <v>1</v>
      </c>
      <c r="BK1697" s="43">
        <v>-3704.862724858569</v>
      </c>
      <c r="BL1697" s="37">
        <f t="shared" si="503"/>
        <v>7237.8048864168595</v>
      </c>
    </row>
    <row r="1698" spans="1:64" x14ac:dyDescent="0.35">
      <c r="A1698" s="3">
        <v>30000</v>
      </c>
      <c r="D1698" s="6">
        <v>120</v>
      </c>
      <c r="E1698" s="6"/>
      <c r="F1698" s="6">
        <f t="shared" si="476"/>
        <v>200</v>
      </c>
      <c r="G1698" s="7">
        <v>6</v>
      </c>
      <c r="H1698" s="79" cm="1">
        <f t="array" ref="H1698">INDEX(Archetypes!$F$8:$F$16,$G1698)</f>
        <v>239.1</v>
      </c>
      <c r="I1698" s="7">
        <f t="shared" si="477"/>
        <v>1</v>
      </c>
      <c r="J1698" s="27" cm="1">
        <f t="array" ref="J1698">INDEX(Archetypes!$G$8:$H$16,$G1698,($H$2+1))+$N$2</f>
        <v>18581</v>
      </c>
      <c r="K1698" s="41" cm="1">
        <f t="array" ref="K1698">INDEX(Archetypes!$J$8:$J$16,$G1698)</f>
        <v>3.327</v>
      </c>
      <c r="L1698" s="24" cm="1">
        <f t="array" ref="L1698">INDEX(Archetypes!$I$8:$I$16,$G1698)</f>
        <v>72.380645161290317</v>
      </c>
      <c r="M1698" s="41">
        <f t="shared" si="504"/>
        <v>36.069000000000003</v>
      </c>
      <c r="N1698" s="84">
        <f t="shared" si="478"/>
        <v>0.49832382565291033</v>
      </c>
      <c r="O1698" s="41">
        <f t="shared" si="479"/>
        <v>36.069000000000003</v>
      </c>
      <c r="P1698" s="64">
        <f t="shared" si="517"/>
        <v>5.1527142857142865</v>
      </c>
      <c r="Q1698" s="80">
        <f t="shared" si="505"/>
        <v>5.1527142857142865</v>
      </c>
      <c r="R1698" s="80">
        <f t="shared" si="506"/>
        <v>0</v>
      </c>
      <c r="S1698" s="64">
        <f t="shared" si="507"/>
        <v>36.069000000000003</v>
      </c>
      <c r="T1698" s="64">
        <f t="shared" si="480"/>
        <v>0</v>
      </c>
      <c r="U1698" s="64">
        <f t="shared" si="508"/>
        <v>0</v>
      </c>
      <c r="V1698" s="80">
        <f t="shared" si="509"/>
        <v>1</v>
      </c>
      <c r="W1698" s="80">
        <f t="shared" si="510"/>
        <v>0</v>
      </c>
      <c r="X1698" s="80">
        <f t="shared" si="511"/>
        <v>0</v>
      </c>
      <c r="Y1698" s="4">
        <f t="shared" si="481"/>
        <v>13.01</v>
      </c>
      <c r="Z1698" s="4">
        <f t="shared" si="482"/>
        <v>3.910429816651638</v>
      </c>
      <c r="AA1698" s="64">
        <f t="shared" si="512"/>
        <v>9017.1329999999998</v>
      </c>
      <c r="AB1698" s="81">
        <f t="shared" si="513"/>
        <v>1173.1290032999998</v>
      </c>
      <c r="AC1698">
        <f t="shared" si="514"/>
        <v>0.99999995030000277</v>
      </c>
      <c r="AD1698" s="49">
        <f t="shared" si="483"/>
        <v>4692.5160131999992</v>
      </c>
      <c r="AE1698" s="3">
        <f t="shared" si="484"/>
        <v>120000</v>
      </c>
      <c r="AF1698" s="3">
        <f t="shared" si="485"/>
        <v>100000</v>
      </c>
      <c r="AG1698" s="2">
        <f t="shared" si="486"/>
        <v>1</v>
      </c>
      <c r="AH1698" s="49">
        <f t="shared" si="487"/>
        <v>17581</v>
      </c>
      <c r="AI1698" s="49">
        <f t="shared" si="488"/>
        <v>7025.1929918572632</v>
      </c>
      <c r="AJ1698" s="27" cm="1">
        <f t="array" ref="AJ1698">INDEX(Archetypes!Q$8:Q$16,$G1698)</f>
        <v>1022</v>
      </c>
      <c r="AK1698" s="27" cm="1">
        <f t="array" ref="AK1698">INDEX(Archetypes!R$8:R$16,$G1698)</f>
        <v>1039</v>
      </c>
      <c r="AL1698" s="27" cm="1">
        <f t="array" ref="AL1698">INDEX(Archetypes!S$8:S$16,$G1698)</f>
        <v>1139</v>
      </c>
      <c r="AM1698" s="5">
        <f t="shared" si="515"/>
        <v>1039</v>
      </c>
      <c r="AN1698" s="5">
        <f t="shared" si="489"/>
        <v>4156</v>
      </c>
      <c r="AO1698" s="49">
        <f t="shared" si="490"/>
        <v>52035.709005057266</v>
      </c>
      <c r="AP1698" s="61" cm="1">
        <f t="array" ref="AP1698">INDEX(Archetypes!$K$8:$N$16,$G1698,$I$2+1+2*$H$2)</f>
        <v>14065</v>
      </c>
      <c r="AQ1698" s="41" cm="1">
        <f t="array" ref="AQ1698">INDEX(Archetypes!$O$8:$P$16,$G1698,$AB$2)</f>
        <v>50</v>
      </c>
      <c r="AR1698" s="4">
        <f t="shared" si="491"/>
        <v>12.348800000000001</v>
      </c>
      <c r="AS1698" s="5">
        <f t="shared" si="492"/>
        <v>3704.64</v>
      </c>
      <c r="AT1698" s="8">
        <f t="shared" si="493"/>
        <v>2724</v>
      </c>
      <c r="AU1698">
        <f t="shared" si="494"/>
        <v>1.0000000000000002</v>
      </c>
      <c r="AV1698" s="49">
        <f t="shared" si="495"/>
        <v>14818.56</v>
      </c>
      <c r="AW1698" s="49">
        <f t="shared" si="496"/>
        <v>14065</v>
      </c>
      <c r="AX1698" s="61">
        <f t="shared" si="497"/>
        <v>5464.816073805232</v>
      </c>
      <c r="AY1698" s="27" cm="1">
        <f t="array" ref="AY1698">INDEX(Archetypes!T$8:T$16,$G1698)</f>
        <v>1012</v>
      </c>
      <c r="AZ1698" s="27" cm="1">
        <f t="array" ref="AZ1698">INDEX(Archetypes!U$8:U$16,$G1698)</f>
        <v>1497</v>
      </c>
      <c r="BA1698" s="27" cm="1">
        <f t="array" ref="BA1698">INDEX(Archetypes!V$8:V$16,$G1698)</f>
        <v>1668</v>
      </c>
      <c r="BB1698" s="5">
        <f t="shared" si="516"/>
        <v>1497</v>
      </c>
      <c r="BC1698" s="5">
        <f t="shared" si="498"/>
        <v>5988</v>
      </c>
      <c r="BD1698" s="60">
        <f t="shared" si="499"/>
        <v>54401.37607380523</v>
      </c>
      <c r="BE1698" s="28">
        <f t="shared" si="500"/>
        <v>2365.6670687479636</v>
      </c>
      <c r="BF1698" s="75">
        <f t="shared" si="501"/>
        <v>7.39152426276</v>
      </c>
      <c r="BG1698" s="75">
        <f t="shared" si="502"/>
        <v>25.496639999999999</v>
      </c>
      <c r="BH1698" s="11">
        <f t="shared" si="518"/>
        <v>46110.462094328701</v>
      </c>
      <c r="BI1698" s="95">
        <f t="shared" si="519"/>
        <v>5</v>
      </c>
      <c r="BJ1698" t="b">
        <f t="shared" si="520"/>
        <v>0</v>
      </c>
      <c r="BK1698" s="43">
        <v>-7989.378125777992</v>
      </c>
      <c r="BL1698" s="37">
        <f t="shared" si="503"/>
        <v>10355.045194525956</v>
      </c>
    </row>
    <row r="1699" spans="1:64" x14ac:dyDescent="0.35">
      <c r="A1699" s="3">
        <v>30000</v>
      </c>
      <c r="D1699" s="6">
        <v>120</v>
      </c>
      <c r="E1699" s="6"/>
      <c r="F1699" s="6">
        <f t="shared" si="476"/>
        <v>200</v>
      </c>
      <c r="G1699" s="7">
        <v>7</v>
      </c>
      <c r="H1699" s="79" cm="1">
        <f t="array" ref="H1699">INDEX(Archetypes!$F$8:$F$16,$G1699)</f>
        <v>262.60000000000002</v>
      </c>
      <c r="I1699" s="7">
        <f t="shared" si="477"/>
        <v>1</v>
      </c>
      <c r="J1699" s="27" cm="1">
        <f t="array" ref="J1699">INDEX(Archetypes!$G$8:$H$16,$G1699,($H$2+1))+$N$2</f>
        <v>22881</v>
      </c>
      <c r="K1699" s="41" cm="1">
        <f t="array" ref="K1699">INDEX(Archetypes!$J$8:$J$16,$G1699)</f>
        <v>3.2349999999999999</v>
      </c>
      <c r="L1699" s="24" cm="1">
        <f t="array" ref="L1699">INDEX(Archetypes!$I$8:$I$16,$G1699)</f>
        <v>81.644444444444446</v>
      </c>
      <c r="M1699" s="41">
        <f t="shared" si="504"/>
        <v>37.094000000000001</v>
      </c>
      <c r="N1699" s="84">
        <f t="shared" si="478"/>
        <v>0.45433587370713119</v>
      </c>
      <c r="O1699" s="41">
        <f t="shared" si="479"/>
        <v>37.094000000000001</v>
      </c>
      <c r="P1699" s="64">
        <f t="shared" si="517"/>
        <v>5.2991428571428569</v>
      </c>
      <c r="Q1699" s="80">
        <f t="shared" si="505"/>
        <v>5.2991428571428569</v>
      </c>
      <c r="R1699" s="80">
        <f t="shared" si="506"/>
        <v>0</v>
      </c>
      <c r="S1699" s="64">
        <f t="shared" si="507"/>
        <v>37.094000000000001</v>
      </c>
      <c r="T1699" s="64">
        <f t="shared" si="480"/>
        <v>0</v>
      </c>
      <c r="U1699" s="64">
        <f t="shared" si="508"/>
        <v>0</v>
      </c>
      <c r="V1699" s="80">
        <f t="shared" si="509"/>
        <v>1</v>
      </c>
      <c r="W1699" s="80">
        <f t="shared" si="510"/>
        <v>0</v>
      </c>
      <c r="X1699" s="80">
        <f t="shared" si="511"/>
        <v>0</v>
      </c>
      <c r="Y1699" s="4">
        <f t="shared" si="481"/>
        <v>13.01</v>
      </c>
      <c r="Z1699" s="4">
        <f t="shared" si="482"/>
        <v>4.0216383307573418</v>
      </c>
      <c r="AA1699" s="64">
        <f t="shared" si="512"/>
        <v>9273.57</v>
      </c>
      <c r="AB1699" s="81">
        <f t="shared" si="513"/>
        <v>1206.4914569999999</v>
      </c>
      <c r="AC1699">
        <f t="shared" si="514"/>
        <v>1.0000000350000016</v>
      </c>
      <c r="AD1699" s="49">
        <f t="shared" si="483"/>
        <v>4825.9658279999994</v>
      </c>
      <c r="AE1699" s="3">
        <f t="shared" si="484"/>
        <v>120000</v>
      </c>
      <c r="AF1699" s="3">
        <f t="shared" si="485"/>
        <v>100000</v>
      </c>
      <c r="AG1699" s="2">
        <f t="shared" si="486"/>
        <v>1</v>
      </c>
      <c r="AH1699" s="49">
        <f t="shared" si="487"/>
        <v>21881</v>
      </c>
      <c r="AI1699" s="49">
        <f t="shared" si="488"/>
        <v>8695.9152895723364</v>
      </c>
      <c r="AJ1699" s="27" cm="1">
        <f t="array" ref="AJ1699">INDEX(Archetypes!Q$8:Q$16,$G1699)</f>
        <v>1022</v>
      </c>
      <c r="AK1699" s="27" cm="1">
        <f t="array" ref="AK1699">INDEX(Archetypes!R$8:R$16,$G1699)</f>
        <v>1039</v>
      </c>
      <c r="AL1699" s="27" cm="1">
        <f t="array" ref="AL1699">INDEX(Archetypes!S$8:S$16,$G1699)</f>
        <v>1139</v>
      </c>
      <c r="AM1699" s="5">
        <f t="shared" si="515"/>
        <v>1039</v>
      </c>
      <c r="AN1699" s="5">
        <f t="shared" si="489"/>
        <v>4156</v>
      </c>
      <c r="AO1699" s="49">
        <f t="shared" si="490"/>
        <v>62439.881117572339</v>
      </c>
      <c r="AP1699" s="61" cm="1">
        <f t="array" ref="AP1699">INDEX(Archetypes!$K$8:$N$16,$G1699,$I$2+1+2*$H$2)</f>
        <v>17505</v>
      </c>
      <c r="AQ1699" s="41" cm="1">
        <f t="array" ref="AQ1699">INDEX(Archetypes!$O$8:$P$16,$G1699,$AB$2)</f>
        <v>50</v>
      </c>
      <c r="AR1699" s="4">
        <f t="shared" si="491"/>
        <v>12.348800000000001</v>
      </c>
      <c r="AS1699" s="5">
        <f t="shared" si="492"/>
        <v>3704.64</v>
      </c>
      <c r="AT1699" s="8">
        <f t="shared" si="493"/>
        <v>2724</v>
      </c>
      <c r="AU1699">
        <f t="shared" si="494"/>
        <v>1.0000000000000002</v>
      </c>
      <c r="AV1699" s="49">
        <f t="shared" si="495"/>
        <v>14818.56</v>
      </c>
      <c r="AW1699" s="49">
        <f t="shared" si="496"/>
        <v>17505</v>
      </c>
      <c r="AX1699" s="61">
        <f t="shared" si="497"/>
        <v>6801.3939119772904</v>
      </c>
      <c r="AY1699" s="27" cm="1">
        <f t="array" ref="AY1699">INDEX(Archetypes!T$8:T$16,$G1699)</f>
        <v>1012</v>
      </c>
      <c r="AZ1699" s="27" cm="1">
        <f t="array" ref="AZ1699">INDEX(Archetypes!U$8:U$16,$G1699)</f>
        <v>1497</v>
      </c>
      <c r="BA1699" s="27" cm="1">
        <f t="array" ref="BA1699">INDEX(Archetypes!V$8:V$16,$G1699)</f>
        <v>1668</v>
      </c>
      <c r="BB1699" s="5">
        <f t="shared" si="516"/>
        <v>1497</v>
      </c>
      <c r="BC1699" s="5">
        <f t="shared" si="498"/>
        <v>5988</v>
      </c>
      <c r="BD1699" s="60">
        <f t="shared" si="499"/>
        <v>62617.953911977289</v>
      </c>
      <c r="BE1699" s="28">
        <f t="shared" si="500"/>
        <v>178.0727944049504</v>
      </c>
      <c r="BF1699" s="75">
        <f t="shared" si="501"/>
        <v>7.6017308003999995</v>
      </c>
      <c r="BG1699" s="75">
        <f t="shared" si="502"/>
        <v>25.496639999999999</v>
      </c>
      <c r="BH1699" s="11">
        <f t="shared" si="518"/>
        <v>46110.462094328701</v>
      </c>
      <c r="BI1699" s="95">
        <f t="shared" si="519"/>
        <v>5</v>
      </c>
      <c r="BJ1699" t="b">
        <f t="shared" si="520"/>
        <v>0</v>
      </c>
      <c r="BK1699" s="43">
        <v>-15727.292291490943</v>
      </c>
      <c r="BL1699" s="37">
        <f t="shared" si="503"/>
        <v>15905.365085895894</v>
      </c>
    </row>
    <row r="1700" spans="1:64" x14ac:dyDescent="0.35">
      <c r="A1700" s="3">
        <v>30000</v>
      </c>
      <c r="D1700" s="6">
        <v>120</v>
      </c>
      <c r="E1700" s="6"/>
      <c r="F1700" s="6">
        <f t="shared" si="476"/>
        <v>200</v>
      </c>
      <c r="G1700" s="7">
        <v>8</v>
      </c>
      <c r="H1700" s="79" cm="1">
        <f t="array" ref="H1700">INDEX(Archetypes!$F$8:$F$16,$G1700)</f>
        <v>285.8</v>
      </c>
      <c r="I1700" s="7">
        <f t="shared" si="477"/>
        <v>1</v>
      </c>
      <c r="J1700" s="27" cm="1">
        <f t="array" ref="J1700">INDEX(Archetypes!$G$8:$H$16,$G1700,($H$2+1))+$N$2</f>
        <v>26124</v>
      </c>
      <c r="K1700" s="41" cm="1">
        <f t="array" ref="K1700">INDEX(Archetypes!$J$8:$J$16,$G1700)</f>
        <v>3.2210000000000001</v>
      </c>
      <c r="L1700" s="24" cm="1">
        <f t="array" ref="L1700">INDEX(Archetypes!$I$8:$I$16,$G1700)</f>
        <v>90.076000000000008</v>
      </c>
      <c r="M1700" s="41">
        <f t="shared" si="504"/>
        <v>37.256</v>
      </c>
      <c r="N1700" s="84">
        <f t="shared" si="478"/>
        <v>0.41360628802344684</v>
      </c>
      <c r="O1700" s="41">
        <f t="shared" si="479"/>
        <v>37.256</v>
      </c>
      <c r="P1700" s="64">
        <f t="shared" si="517"/>
        <v>5.3222857142857141</v>
      </c>
      <c r="Q1700" s="80">
        <f t="shared" si="505"/>
        <v>5.3222857142857141</v>
      </c>
      <c r="R1700" s="80">
        <f t="shared" si="506"/>
        <v>0</v>
      </c>
      <c r="S1700" s="64">
        <f t="shared" si="507"/>
        <v>37.256</v>
      </c>
      <c r="T1700" s="64">
        <f t="shared" si="480"/>
        <v>0</v>
      </c>
      <c r="U1700" s="64">
        <f t="shared" si="508"/>
        <v>0</v>
      </c>
      <c r="V1700" s="80">
        <f t="shared" si="509"/>
        <v>1</v>
      </c>
      <c r="W1700" s="80">
        <f t="shared" si="510"/>
        <v>0</v>
      </c>
      <c r="X1700" s="80">
        <f t="shared" si="511"/>
        <v>0</v>
      </c>
      <c r="Y1700" s="4">
        <f t="shared" si="481"/>
        <v>13.01</v>
      </c>
      <c r="Z1700" s="4">
        <f t="shared" si="482"/>
        <v>4.0391182862465067</v>
      </c>
      <c r="AA1700" s="64">
        <f t="shared" si="512"/>
        <v>9313.8780000000006</v>
      </c>
      <c r="AB1700" s="81">
        <f t="shared" si="513"/>
        <v>1211.7355278000002</v>
      </c>
      <c r="AC1700">
        <f t="shared" si="514"/>
        <v>0.99999996540000091</v>
      </c>
      <c r="AD1700" s="49">
        <f t="shared" si="483"/>
        <v>4846.9421112000009</v>
      </c>
      <c r="AE1700" s="3">
        <f t="shared" si="484"/>
        <v>120000</v>
      </c>
      <c r="AF1700" s="3">
        <f t="shared" si="485"/>
        <v>100000</v>
      </c>
      <c r="AG1700" s="2">
        <f t="shared" si="486"/>
        <v>1</v>
      </c>
      <c r="AH1700" s="49">
        <f t="shared" si="487"/>
        <v>25124</v>
      </c>
      <c r="AI1700" s="49">
        <f t="shared" si="488"/>
        <v>9955.9507341048902</v>
      </c>
      <c r="AJ1700" s="27" cm="1">
        <f t="array" ref="AJ1700">INDEX(Archetypes!Q$8:Q$16,$G1700)</f>
        <v>1022</v>
      </c>
      <c r="AK1700" s="27" cm="1">
        <f t="array" ref="AK1700">INDEX(Archetypes!R$8:R$16,$G1700)</f>
        <v>1039</v>
      </c>
      <c r="AL1700" s="27" cm="1">
        <f t="array" ref="AL1700">INDEX(Archetypes!S$8:S$16,$G1700)</f>
        <v>1139</v>
      </c>
      <c r="AM1700" s="5">
        <f t="shared" si="515"/>
        <v>1039</v>
      </c>
      <c r="AN1700" s="5">
        <f t="shared" si="489"/>
        <v>4156</v>
      </c>
      <c r="AO1700" s="49">
        <f t="shared" si="490"/>
        <v>70206.892845304887</v>
      </c>
      <c r="AP1700" s="61" cm="1">
        <f t="array" ref="AP1700">INDEX(Archetypes!$K$8:$N$16,$G1700,$I$2+1+2*$H$2)</f>
        <v>20099</v>
      </c>
      <c r="AQ1700" s="41" cm="1">
        <f t="array" ref="AQ1700">INDEX(Archetypes!$O$8:$P$16,$G1700,$AB$2)</f>
        <v>50</v>
      </c>
      <c r="AR1700" s="4">
        <f t="shared" si="491"/>
        <v>12.348800000000001</v>
      </c>
      <c r="AS1700" s="5">
        <f t="shared" si="492"/>
        <v>3704.64</v>
      </c>
      <c r="AT1700" s="8">
        <f t="shared" si="493"/>
        <v>2724</v>
      </c>
      <c r="AU1700">
        <f t="shared" si="494"/>
        <v>1.0000000000000002</v>
      </c>
      <c r="AV1700" s="49">
        <f t="shared" si="495"/>
        <v>14818.56</v>
      </c>
      <c r="AW1700" s="49">
        <f t="shared" si="496"/>
        <v>20099</v>
      </c>
      <c r="AX1700" s="61">
        <f t="shared" si="497"/>
        <v>7809.2668515756386</v>
      </c>
      <c r="AY1700" s="27" cm="1">
        <f t="array" ref="AY1700">INDEX(Archetypes!T$8:T$16,$G1700)</f>
        <v>1012</v>
      </c>
      <c r="AZ1700" s="27" cm="1">
        <f t="array" ref="AZ1700">INDEX(Archetypes!U$8:U$16,$G1700)</f>
        <v>1497</v>
      </c>
      <c r="BA1700" s="27" cm="1">
        <f t="array" ref="BA1700">INDEX(Archetypes!V$8:V$16,$G1700)</f>
        <v>1668</v>
      </c>
      <c r="BB1700" s="5">
        <f t="shared" si="516"/>
        <v>1497</v>
      </c>
      <c r="BC1700" s="5">
        <f t="shared" si="498"/>
        <v>5988</v>
      </c>
      <c r="BD1700" s="60">
        <f t="shared" si="499"/>
        <v>68813.826851575635</v>
      </c>
      <c r="BE1700" s="28">
        <f t="shared" si="500"/>
        <v>-1393.0659937292512</v>
      </c>
      <c r="BF1700" s="75">
        <f t="shared" si="501"/>
        <v>7.6347720741600007</v>
      </c>
      <c r="BG1700" s="75">
        <f t="shared" si="502"/>
        <v>25.496639999999999</v>
      </c>
      <c r="BH1700" s="11">
        <f t="shared" si="518"/>
        <v>46110.462094328701</v>
      </c>
      <c r="BI1700" s="95">
        <f t="shared" si="519"/>
        <v>5</v>
      </c>
      <c r="BJ1700" t="b">
        <f t="shared" si="520"/>
        <v>0</v>
      </c>
      <c r="BK1700" s="43">
        <v>-21401.870807969477</v>
      </c>
      <c r="BL1700" s="37">
        <f t="shared" si="503"/>
        <v>20008.804814240226</v>
      </c>
    </row>
    <row r="1701" spans="1:64" x14ac:dyDescent="0.35">
      <c r="A1701" s="3">
        <v>30000</v>
      </c>
      <c r="D1701" s="6">
        <v>120</v>
      </c>
      <c r="E1701" s="6"/>
      <c r="F1701" s="6">
        <f t="shared" si="476"/>
        <v>200</v>
      </c>
      <c r="G1701" s="7">
        <v>9</v>
      </c>
      <c r="H1701" s="79" cm="1">
        <f t="array" ref="H1701">INDEX(Archetypes!$F$8:$F$16,$G1701)</f>
        <v>312.60000000000002</v>
      </c>
      <c r="I1701" s="7">
        <f t="shared" si="477"/>
        <v>1</v>
      </c>
      <c r="J1701" s="27" cm="1">
        <f t="array" ref="J1701">INDEX(Archetypes!$G$8:$H$16,$G1701,($H$2+1))+$N$2</f>
        <v>27151</v>
      </c>
      <c r="K1701" s="41" cm="1">
        <f t="array" ref="K1701">INDEX(Archetypes!$J$8:$J$16,$G1701)</f>
        <v>3.1960000000000002</v>
      </c>
      <c r="L1701" s="24" cm="1">
        <f t="array" ref="L1701">INDEX(Archetypes!$I$8:$I$16,$G1701)</f>
        <v>98.868750000000006</v>
      </c>
      <c r="M1701" s="41">
        <f t="shared" si="504"/>
        <v>37.546999999999997</v>
      </c>
      <c r="N1701" s="84">
        <f t="shared" si="478"/>
        <v>0.37976610405208922</v>
      </c>
      <c r="O1701" s="41">
        <f t="shared" si="479"/>
        <v>37.546999999999997</v>
      </c>
      <c r="P1701" s="64">
        <f t="shared" si="517"/>
        <v>5.3638571428571424</v>
      </c>
      <c r="Q1701" s="80">
        <f t="shared" si="505"/>
        <v>5.3638571428571424</v>
      </c>
      <c r="R1701" s="80">
        <f t="shared" si="506"/>
        <v>0</v>
      </c>
      <c r="S1701" s="64">
        <f t="shared" si="507"/>
        <v>37.546999999999997</v>
      </c>
      <c r="T1701" s="64">
        <f t="shared" si="480"/>
        <v>0</v>
      </c>
      <c r="U1701" s="64">
        <f t="shared" si="508"/>
        <v>0</v>
      </c>
      <c r="V1701" s="80">
        <f t="shared" si="509"/>
        <v>1</v>
      </c>
      <c r="W1701" s="80">
        <f t="shared" si="510"/>
        <v>0</v>
      </c>
      <c r="X1701" s="80">
        <f t="shared" si="511"/>
        <v>0</v>
      </c>
      <c r="Y1701" s="4">
        <f t="shared" si="481"/>
        <v>13.01</v>
      </c>
      <c r="Z1701" s="4">
        <f t="shared" si="482"/>
        <v>4.0707133917396741</v>
      </c>
      <c r="AA1701" s="64">
        <f t="shared" si="512"/>
        <v>9386.7330000000002</v>
      </c>
      <c r="AB1701" s="81">
        <f t="shared" si="513"/>
        <v>1221.2139632999999</v>
      </c>
      <c r="AC1701">
        <f t="shared" si="514"/>
        <v>1.0000000444000019</v>
      </c>
      <c r="AD1701" s="49">
        <f t="shared" si="483"/>
        <v>4884.8558531999997</v>
      </c>
      <c r="AE1701" s="3">
        <f t="shared" si="484"/>
        <v>120000</v>
      </c>
      <c r="AF1701" s="3">
        <f t="shared" si="485"/>
        <v>100000</v>
      </c>
      <c r="AG1701" s="2">
        <f t="shared" si="486"/>
        <v>1</v>
      </c>
      <c r="AH1701" s="49">
        <f t="shared" si="487"/>
        <v>26151</v>
      </c>
      <c r="AI1701" s="49">
        <f t="shared" si="488"/>
        <v>10354.981385210327</v>
      </c>
      <c r="AJ1701" s="27" cm="1">
        <f t="array" ref="AJ1701">INDEX(Archetypes!Q$8:Q$16,$G1701)</f>
        <v>1022</v>
      </c>
      <c r="AK1701" s="27" cm="1">
        <f t="array" ref="AK1701">INDEX(Archetypes!R$8:R$16,$G1701)</f>
        <v>1039</v>
      </c>
      <c r="AL1701" s="27" cm="1">
        <f t="array" ref="AL1701">INDEX(Archetypes!S$8:S$16,$G1701)</f>
        <v>1139</v>
      </c>
      <c r="AM1701" s="5">
        <f t="shared" si="515"/>
        <v>1039</v>
      </c>
      <c r="AN1701" s="5">
        <f t="shared" si="489"/>
        <v>4156</v>
      </c>
      <c r="AO1701" s="49">
        <f t="shared" si="490"/>
        <v>72697.837238410328</v>
      </c>
      <c r="AP1701" s="61" cm="1">
        <f t="array" ref="AP1701">INDEX(Archetypes!$K$8:$N$16,$G1701,$I$2+1+2*$H$2)</f>
        <v>20920</v>
      </c>
      <c r="AQ1701" s="41" cm="1">
        <f t="array" ref="AQ1701">INDEX(Archetypes!$O$8:$P$16,$G1701,$AB$2)</f>
        <v>50</v>
      </c>
      <c r="AR1701" s="4">
        <f t="shared" si="491"/>
        <v>12.348800000000001</v>
      </c>
      <c r="AS1701" s="5">
        <f t="shared" si="492"/>
        <v>3704.64</v>
      </c>
      <c r="AT1701" s="8">
        <f t="shared" si="493"/>
        <v>2724</v>
      </c>
      <c r="AU1701">
        <f t="shared" si="494"/>
        <v>1.0000000000000002</v>
      </c>
      <c r="AV1701" s="49">
        <f t="shared" si="495"/>
        <v>14818.56</v>
      </c>
      <c r="AW1701" s="49">
        <f t="shared" si="496"/>
        <v>20920</v>
      </c>
      <c r="AX1701" s="61">
        <f t="shared" si="497"/>
        <v>8128.2582484184468</v>
      </c>
      <c r="AY1701" s="27" cm="1">
        <f t="array" ref="AY1701">INDEX(Archetypes!T$8:T$16,$G1701)</f>
        <v>1012</v>
      </c>
      <c r="AZ1701" s="27" cm="1">
        <f t="array" ref="AZ1701">INDEX(Archetypes!U$8:U$16,$G1701)</f>
        <v>1497</v>
      </c>
      <c r="BA1701" s="27" cm="1">
        <f t="array" ref="BA1701">INDEX(Archetypes!V$8:V$16,$G1701)</f>
        <v>1668</v>
      </c>
      <c r="BB1701" s="5">
        <f t="shared" si="516"/>
        <v>1497</v>
      </c>
      <c r="BC1701" s="5">
        <f t="shared" si="498"/>
        <v>5988</v>
      </c>
      <c r="BD1701" s="60">
        <f t="shared" si="499"/>
        <v>70774.818248418451</v>
      </c>
      <c r="BE1701" s="28">
        <f t="shared" si="500"/>
        <v>-1923.0189899918769</v>
      </c>
      <c r="BF1701" s="75">
        <f t="shared" si="501"/>
        <v>7.6944927747600005</v>
      </c>
      <c r="BG1701" s="75">
        <f t="shared" si="502"/>
        <v>25.496639999999999</v>
      </c>
      <c r="BH1701" s="11">
        <f t="shared" si="518"/>
        <v>46110.462094328701</v>
      </c>
      <c r="BI1701" s="95">
        <f t="shared" si="519"/>
        <v>5</v>
      </c>
      <c r="BJ1701" t="b">
        <f t="shared" si="520"/>
        <v>0</v>
      </c>
      <c r="BK1701" s="43">
        <v>-23261.454230573407</v>
      </c>
      <c r="BL1701" s="37">
        <f t="shared" si="503"/>
        <v>21338.43524058153</v>
      </c>
    </row>
    <row r="1702" spans="1:64" x14ac:dyDescent="0.35">
      <c r="A1702" s="3">
        <v>30000</v>
      </c>
      <c r="D1702" s="6">
        <v>135</v>
      </c>
      <c r="E1702" s="6"/>
      <c r="F1702" s="6">
        <f t="shared" si="476"/>
        <v>225</v>
      </c>
      <c r="G1702" s="7">
        <v>6</v>
      </c>
      <c r="H1702" s="79" cm="1">
        <f t="array" ref="H1702">INDEX(Archetypes!$F$8:$F$16,$G1702)</f>
        <v>239.1</v>
      </c>
      <c r="I1702" s="7">
        <f t="shared" si="477"/>
        <v>1</v>
      </c>
      <c r="J1702" s="27" cm="1">
        <f t="array" ref="J1702">INDEX(Archetypes!$G$8:$H$16,$G1702,($H$2+1))+$N$2</f>
        <v>18581</v>
      </c>
      <c r="K1702" s="41" cm="1">
        <f t="array" ref="K1702">INDEX(Archetypes!$J$8:$J$16,$G1702)</f>
        <v>3.327</v>
      </c>
      <c r="L1702" s="24" cm="1">
        <f t="array" ref="L1702">INDEX(Archetypes!$I$8:$I$16,$G1702)</f>
        <v>72.380645161290317</v>
      </c>
      <c r="M1702" s="41">
        <f t="shared" si="504"/>
        <v>40.576999999999998</v>
      </c>
      <c r="N1702" s="84">
        <f t="shared" si="478"/>
        <v>0.5606056689544523</v>
      </c>
      <c r="O1702" s="41">
        <f t="shared" si="479"/>
        <v>40.576999999999998</v>
      </c>
      <c r="P1702" s="64">
        <f t="shared" si="517"/>
        <v>5.7967142857142857</v>
      </c>
      <c r="Q1702" s="80">
        <f t="shared" si="505"/>
        <v>5.7967142857142857</v>
      </c>
      <c r="R1702" s="80">
        <f t="shared" si="506"/>
        <v>0</v>
      </c>
      <c r="S1702" s="64">
        <f t="shared" si="507"/>
        <v>40.576999999999998</v>
      </c>
      <c r="T1702" s="64">
        <f t="shared" si="480"/>
        <v>0</v>
      </c>
      <c r="U1702" s="64">
        <f t="shared" si="508"/>
        <v>0</v>
      </c>
      <c r="V1702" s="80">
        <f t="shared" si="509"/>
        <v>1</v>
      </c>
      <c r="W1702" s="80">
        <f t="shared" si="510"/>
        <v>0</v>
      </c>
      <c r="X1702" s="80">
        <f t="shared" si="511"/>
        <v>0</v>
      </c>
      <c r="Y1702" s="4">
        <f t="shared" si="481"/>
        <v>13.01</v>
      </c>
      <c r="Z1702" s="4">
        <f t="shared" si="482"/>
        <v>3.910429816651638</v>
      </c>
      <c r="AA1702" s="64">
        <f t="shared" si="512"/>
        <v>9017.1329999999998</v>
      </c>
      <c r="AB1702" s="81">
        <f t="shared" si="513"/>
        <v>1173.1290032999998</v>
      </c>
      <c r="AC1702">
        <f t="shared" si="514"/>
        <v>0.99999995030000277</v>
      </c>
      <c r="AD1702" s="49">
        <f t="shared" si="483"/>
        <v>4692.5160131999992</v>
      </c>
      <c r="AE1702" s="3">
        <f t="shared" si="484"/>
        <v>120000</v>
      </c>
      <c r="AF1702" s="3">
        <f t="shared" si="485"/>
        <v>100000</v>
      </c>
      <c r="AG1702" s="2">
        <f t="shared" si="486"/>
        <v>1</v>
      </c>
      <c r="AH1702" s="49">
        <f t="shared" si="487"/>
        <v>17581</v>
      </c>
      <c r="AI1702" s="49">
        <f t="shared" si="488"/>
        <v>7025.1929918572632</v>
      </c>
      <c r="AJ1702" s="27" cm="1">
        <f t="array" ref="AJ1702">INDEX(Archetypes!Q$8:Q$16,$G1702)</f>
        <v>1022</v>
      </c>
      <c r="AK1702" s="27" cm="1">
        <f t="array" ref="AK1702">INDEX(Archetypes!R$8:R$16,$G1702)</f>
        <v>1039</v>
      </c>
      <c r="AL1702" s="27" cm="1">
        <f t="array" ref="AL1702">INDEX(Archetypes!S$8:S$16,$G1702)</f>
        <v>1139</v>
      </c>
      <c r="AM1702" s="5">
        <f t="shared" si="515"/>
        <v>1039</v>
      </c>
      <c r="AN1702" s="5">
        <f t="shared" si="489"/>
        <v>4156</v>
      </c>
      <c r="AO1702" s="49">
        <f t="shared" si="490"/>
        <v>52035.709005057266</v>
      </c>
      <c r="AP1702" s="61" cm="1">
        <f t="array" ref="AP1702">INDEX(Archetypes!$K$8:$N$16,$G1702,$I$2+1+2*$H$2)</f>
        <v>14065</v>
      </c>
      <c r="AQ1702" s="41" cm="1">
        <f t="array" ref="AQ1702">INDEX(Archetypes!$O$8:$P$16,$G1702,$AB$2)</f>
        <v>50</v>
      </c>
      <c r="AR1702" s="4">
        <f t="shared" si="491"/>
        <v>12.348800000000001</v>
      </c>
      <c r="AS1702" s="5">
        <f t="shared" si="492"/>
        <v>3704.64</v>
      </c>
      <c r="AT1702" s="8">
        <f t="shared" si="493"/>
        <v>2724</v>
      </c>
      <c r="AU1702">
        <f t="shared" si="494"/>
        <v>1.0000000000000002</v>
      </c>
      <c r="AV1702" s="49">
        <f t="shared" si="495"/>
        <v>14818.56</v>
      </c>
      <c r="AW1702" s="49">
        <f t="shared" si="496"/>
        <v>14065</v>
      </c>
      <c r="AX1702" s="61">
        <f t="shared" si="497"/>
        <v>5464.816073805232</v>
      </c>
      <c r="AY1702" s="27" cm="1">
        <f t="array" ref="AY1702">INDEX(Archetypes!T$8:T$16,$G1702)</f>
        <v>1012</v>
      </c>
      <c r="AZ1702" s="27" cm="1">
        <f t="array" ref="AZ1702">INDEX(Archetypes!U$8:U$16,$G1702)</f>
        <v>1497</v>
      </c>
      <c r="BA1702" s="27" cm="1">
        <f t="array" ref="BA1702">INDEX(Archetypes!V$8:V$16,$G1702)</f>
        <v>1668</v>
      </c>
      <c r="BB1702" s="5">
        <f t="shared" si="516"/>
        <v>1497</v>
      </c>
      <c r="BC1702" s="5">
        <f t="shared" si="498"/>
        <v>5988</v>
      </c>
      <c r="BD1702" s="60">
        <f t="shared" si="499"/>
        <v>54401.37607380523</v>
      </c>
      <c r="BE1702" s="28">
        <f t="shared" si="500"/>
        <v>2365.6670687479636</v>
      </c>
      <c r="BF1702" s="75">
        <f t="shared" si="501"/>
        <v>7.39152426276</v>
      </c>
      <c r="BG1702" s="75">
        <f t="shared" si="502"/>
        <v>25.496639999999999</v>
      </c>
      <c r="BH1702" s="11">
        <f t="shared" si="518"/>
        <v>52035.709005057266</v>
      </c>
      <c r="BI1702" s="95">
        <f t="shared" si="519"/>
        <v>6</v>
      </c>
      <c r="BJ1702" t="b">
        <f t="shared" si="520"/>
        <v>1</v>
      </c>
      <c r="BK1702" s="43">
        <v>-7989.378125777992</v>
      </c>
      <c r="BL1702" s="37">
        <f t="shared" si="503"/>
        <v>10355.045194525956</v>
      </c>
    </row>
    <row r="1703" spans="1:64" x14ac:dyDescent="0.35">
      <c r="A1703" s="3">
        <v>30000</v>
      </c>
      <c r="D1703" s="6">
        <v>135</v>
      </c>
      <c r="E1703" s="6"/>
      <c r="F1703" s="6">
        <f t="shared" si="476"/>
        <v>225</v>
      </c>
      <c r="G1703" s="7">
        <v>7</v>
      </c>
      <c r="H1703" s="79" cm="1">
        <f t="array" ref="H1703">INDEX(Archetypes!$F$8:$F$16,$G1703)</f>
        <v>262.60000000000002</v>
      </c>
      <c r="I1703" s="7">
        <f t="shared" si="477"/>
        <v>1</v>
      </c>
      <c r="J1703" s="27" cm="1">
        <f t="array" ref="J1703">INDEX(Archetypes!$G$8:$H$16,$G1703,($H$2+1))+$N$2</f>
        <v>22881</v>
      </c>
      <c r="K1703" s="41" cm="1">
        <f t="array" ref="K1703">INDEX(Archetypes!$J$8:$J$16,$G1703)</f>
        <v>3.2349999999999999</v>
      </c>
      <c r="L1703" s="24" cm="1">
        <f t="array" ref="L1703">INDEX(Archetypes!$I$8:$I$16,$G1703)</f>
        <v>81.644444444444446</v>
      </c>
      <c r="M1703" s="41">
        <f t="shared" si="504"/>
        <v>41.731000000000002</v>
      </c>
      <c r="N1703" s="84">
        <f t="shared" si="478"/>
        <v>0.51113091997822535</v>
      </c>
      <c r="O1703" s="41">
        <f t="shared" si="479"/>
        <v>41.731000000000002</v>
      </c>
      <c r="P1703" s="64">
        <f t="shared" si="517"/>
        <v>5.9615714285714292</v>
      </c>
      <c r="Q1703" s="80">
        <f t="shared" si="505"/>
        <v>5.9615714285714292</v>
      </c>
      <c r="R1703" s="80">
        <f t="shared" si="506"/>
        <v>0</v>
      </c>
      <c r="S1703" s="64">
        <f t="shared" si="507"/>
        <v>41.731000000000002</v>
      </c>
      <c r="T1703" s="64">
        <f t="shared" si="480"/>
        <v>0</v>
      </c>
      <c r="U1703" s="64">
        <f t="shared" si="508"/>
        <v>0</v>
      </c>
      <c r="V1703" s="80">
        <f t="shared" si="509"/>
        <v>1</v>
      </c>
      <c r="W1703" s="80">
        <f t="shared" si="510"/>
        <v>0</v>
      </c>
      <c r="X1703" s="80">
        <f t="shared" si="511"/>
        <v>0</v>
      </c>
      <c r="Y1703" s="4">
        <f t="shared" si="481"/>
        <v>13.01</v>
      </c>
      <c r="Z1703" s="4">
        <f t="shared" si="482"/>
        <v>4.0216383307573418</v>
      </c>
      <c r="AA1703" s="64">
        <f t="shared" si="512"/>
        <v>9273.57</v>
      </c>
      <c r="AB1703" s="81">
        <f t="shared" si="513"/>
        <v>1206.4914569999999</v>
      </c>
      <c r="AC1703">
        <f t="shared" si="514"/>
        <v>1.0000000350000016</v>
      </c>
      <c r="AD1703" s="49">
        <f t="shared" si="483"/>
        <v>4825.9658279999994</v>
      </c>
      <c r="AE1703" s="3">
        <f t="shared" si="484"/>
        <v>120000</v>
      </c>
      <c r="AF1703" s="3">
        <f t="shared" si="485"/>
        <v>100000</v>
      </c>
      <c r="AG1703" s="2">
        <f t="shared" si="486"/>
        <v>1</v>
      </c>
      <c r="AH1703" s="49">
        <f t="shared" si="487"/>
        <v>21881</v>
      </c>
      <c r="AI1703" s="49">
        <f t="shared" si="488"/>
        <v>8695.9152895723364</v>
      </c>
      <c r="AJ1703" s="27" cm="1">
        <f t="array" ref="AJ1703">INDEX(Archetypes!Q$8:Q$16,$G1703)</f>
        <v>1022</v>
      </c>
      <c r="AK1703" s="27" cm="1">
        <f t="array" ref="AK1703">INDEX(Archetypes!R$8:R$16,$G1703)</f>
        <v>1039</v>
      </c>
      <c r="AL1703" s="27" cm="1">
        <f t="array" ref="AL1703">INDEX(Archetypes!S$8:S$16,$G1703)</f>
        <v>1139</v>
      </c>
      <c r="AM1703" s="5">
        <f t="shared" si="515"/>
        <v>1039</v>
      </c>
      <c r="AN1703" s="5">
        <f t="shared" si="489"/>
        <v>4156</v>
      </c>
      <c r="AO1703" s="49">
        <f t="shared" si="490"/>
        <v>62439.881117572339</v>
      </c>
      <c r="AP1703" s="61" cm="1">
        <f t="array" ref="AP1703">INDEX(Archetypes!$K$8:$N$16,$G1703,$I$2+1+2*$H$2)</f>
        <v>17505</v>
      </c>
      <c r="AQ1703" s="41" cm="1">
        <f t="array" ref="AQ1703">INDEX(Archetypes!$O$8:$P$16,$G1703,$AB$2)</f>
        <v>50</v>
      </c>
      <c r="AR1703" s="4">
        <f t="shared" si="491"/>
        <v>12.348800000000001</v>
      </c>
      <c r="AS1703" s="5">
        <f t="shared" si="492"/>
        <v>3704.64</v>
      </c>
      <c r="AT1703" s="8">
        <f t="shared" si="493"/>
        <v>2724</v>
      </c>
      <c r="AU1703">
        <f t="shared" si="494"/>
        <v>1.0000000000000002</v>
      </c>
      <c r="AV1703" s="49">
        <f t="shared" si="495"/>
        <v>14818.56</v>
      </c>
      <c r="AW1703" s="49">
        <f t="shared" si="496"/>
        <v>17505</v>
      </c>
      <c r="AX1703" s="61">
        <f t="shared" si="497"/>
        <v>6801.3939119772904</v>
      </c>
      <c r="AY1703" s="27" cm="1">
        <f t="array" ref="AY1703">INDEX(Archetypes!T$8:T$16,$G1703)</f>
        <v>1012</v>
      </c>
      <c r="AZ1703" s="27" cm="1">
        <f t="array" ref="AZ1703">INDEX(Archetypes!U$8:U$16,$G1703)</f>
        <v>1497</v>
      </c>
      <c r="BA1703" s="27" cm="1">
        <f t="array" ref="BA1703">INDEX(Archetypes!V$8:V$16,$G1703)</f>
        <v>1668</v>
      </c>
      <c r="BB1703" s="5">
        <f t="shared" si="516"/>
        <v>1497</v>
      </c>
      <c r="BC1703" s="5">
        <f t="shared" si="498"/>
        <v>5988</v>
      </c>
      <c r="BD1703" s="60">
        <f t="shared" si="499"/>
        <v>62617.953911977289</v>
      </c>
      <c r="BE1703" s="28">
        <f t="shared" si="500"/>
        <v>178.0727944049504</v>
      </c>
      <c r="BF1703" s="75">
        <f t="shared" si="501"/>
        <v>7.6017308003999995</v>
      </c>
      <c r="BG1703" s="75">
        <f t="shared" si="502"/>
        <v>25.496639999999999</v>
      </c>
      <c r="BH1703" s="11">
        <f t="shared" si="518"/>
        <v>52035.709005057266</v>
      </c>
      <c r="BI1703" s="95">
        <f t="shared" si="519"/>
        <v>6</v>
      </c>
      <c r="BJ1703" t="b">
        <f t="shared" si="520"/>
        <v>0</v>
      </c>
      <c r="BK1703" s="43">
        <v>-15727.292291490943</v>
      </c>
      <c r="BL1703" s="37">
        <f t="shared" si="503"/>
        <v>15905.365085895894</v>
      </c>
    </row>
    <row r="1704" spans="1:64" x14ac:dyDescent="0.35">
      <c r="A1704" s="3">
        <v>30000</v>
      </c>
      <c r="D1704" s="6">
        <v>135</v>
      </c>
      <c r="E1704" s="6"/>
      <c r="F1704" s="6">
        <f t="shared" si="476"/>
        <v>225</v>
      </c>
      <c r="G1704" s="7">
        <v>8</v>
      </c>
      <c r="H1704" s="79" cm="1">
        <f t="array" ref="H1704">INDEX(Archetypes!$F$8:$F$16,$G1704)</f>
        <v>285.8</v>
      </c>
      <c r="I1704" s="7">
        <f t="shared" si="477"/>
        <v>1</v>
      </c>
      <c r="J1704" s="27" cm="1">
        <f t="array" ref="J1704">INDEX(Archetypes!$G$8:$H$16,$G1704,($H$2+1))+$N$2</f>
        <v>26124</v>
      </c>
      <c r="K1704" s="41" cm="1">
        <f t="array" ref="K1704">INDEX(Archetypes!$J$8:$J$16,$G1704)</f>
        <v>3.2210000000000001</v>
      </c>
      <c r="L1704" s="24" cm="1">
        <f t="array" ref="L1704">INDEX(Archetypes!$I$8:$I$16,$G1704)</f>
        <v>90.076000000000008</v>
      </c>
      <c r="M1704" s="41">
        <f t="shared" si="504"/>
        <v>41.911999999999999</v>
      </c>
      <c r="N1704" s="84">
        <f t="shared" si="478"/>
        <v>0.46529597229006614</v>
      </c>
      <c r="O1704" s="41">
        <f t="shared" si="479"/>
        <v>41.911999999999999</v>
      </c>
      <c r="P1704" s="64">
        <f t="shared" si="517"/>
        <v>5.9874285714285715</v>
      </c>
      <c r="Q1704" s="80">
        <f t="shared" si="505"/>
        <v>5.9874285714285715</v>
      </c>
      <c r="R1704" s="80">
        <f t="shared" si="506"/>
        <v>0</v>
      </c>
      <c r="S1704" s="64">
        <f t="shared" si="507"/>
        <v>41.911999999999999</v>
      </c>
      <c r="T1704" s="64">
        <f t="shared" si="480"/>
        <v>0</v>
      </c>
      <c r="U1704" s="64">
        <f t="shared" si="508"/>
        <v>0</v>
      </c>
      <c r="V1704" s="80">
        <f t="shared" si="509"/>
        <v>1</v>
      </c>
      <c r="W1704" s="80">
        <f t="shared" si="510"/>
        <v>0</v>
      </c>
      <c r="X1704" s="80">
        <f t="shared" si="511"/>
        <v>0</v>
      </c>
      <c r="Y1704" s="4">
        <f t="shared" si="481"/>
        <v>13.01</v>
      </c>
      <c r="Z1704" s="4">
        <f t="shared" si="482"/>
        <v>4.0391182862465067</v>
      </c>
      <c r="AA1704" s="64">
        <f t="shared" si="512"/>
        <v>9313.8780000000006</v>
      </c>
      <c r="AB1704" s="81">
        <f t="shared" si="513"/>
        <v>1211.7355278000002</v>
      </c>
      <c r="AC1704">
        <f t="shared" si="514"/>
        <v>0.99999996540000091</v>
      </c>
      <c r="AD1704" s="49">
        <f t="shared" si="483"/>
        <v>4846.9421112000009</v>
      </c>
      <c r="AE1704" s="3">
        <f t="shared" si="484"/>
        <v>120000</v>
      </c>
      <c r="AF1704" s="3">
        <f t="shared" si="485"/>
        <v>100000</v>
      </c>
      <c r="AG1704" s="2">
        <f t="shared" si="486"/>
        <v>1</v>
      </c>
      <c r="AH1704" s="49">
        <f t="shared" si="487"/>
        <v>25124</v>
      </c>
      <c r="AI1704" s="49">
        <f t="shared" si="488"/>
        <v>9955.9507341048902</v>
      </c>
      <c r="AJ1704" s="27" cm="1">
        <f t="array" ref="AJ1704">INDEX(Archetypes!Q$8:Q$16,$G1704)</f>
        <v>1022</v>
      </c>
      <c r="AK1704" s="27" cm="1">
        <f t="array" ref="AK1704">INDEX(Archetypes!R$8:R$16,$G1704)</f>
        <v>1039</v>
      </c>
      <c r="AL1704" s="27" cm="1">
        <f t="array" ref="AL1704">INDEX(Archetypes!S$8:S$16,$G1704)</f>
        <v>1139</v>
      </c>
      <c r="AM1704" s="5">
        <f t="shared" si="515"/>
        <v>1039</v>
      </c>
      <c r="AN1704" s="5">
        <f t="shared" si="489"/>
        <v>4156</v>
      </c>
      <c r="AO1704" s="49">
        <f t="shared" si="490"/>
        <v>70206.892845304887</v>
      </c>
      <c r="AP1704" s="61" cm="1">
        <f t="array" ref="AP1704">INDEX(Archetypes!$K$8:$N$16,$G1704,$I$2+1+2*$H$2)</f>
        <v>20099</v>
      </c>
      <c r="AQ1704" s="41" cm="1">
        <f t="array" ref="AQ1704">INDEX(Archetypes!$O$8:$P$16,$G1704,$AB$2)</f>
        <v>50</v>
      </c>
      <c r="AR1704" s="4">
        <f t="shared" si="491"/>
        <v>12.348800000000001</v>
      </c>
      <c r="AS1704" s="5">
        <f t="shared" si="492"/>
        <v>3704.64</v>
      </c>
      <c r="AT1704" s="8">
        <f t="shared" si="493"/>
        <v>2724</v>
      </c>
      <c r="AU1704">
        <f t="shared" si="494"/>
        <v>1.0000000000000002</v>
      </c>
      <c r="AV1704" s="49">
        <f t="shared" si="495"/>
        <v>14818.56</v>
      </c>
      <c r="AW1704" s="49">
        <f t="shared" si="496"/>
        <v>20099</v>
      </c>
      <c r="AX1704" s="61">
        <f t="shared" si="497"/>
        <v>7809.2668515756386</v>
      </c>
      <c r="AY1704" s="27" cm="1">
        <f t="array" ref="AY1704">INDEX(Archetypes!T$8:T$16,$G1704)</f>
        <v>1012</v>
      </c>
      <c r="AZ1704" s="27" cm="1">
        <f t="array" ref="AZ1704">INDEX(Archetypes!U$8:U$16,$G1704)</f>
        <v>1497</v>
      </c>
      <c r="BA1704" s="27" cm="1">
        <f t="array" ref="BA1704">INDEX(Archetypes!V$8:V$16,$G1704)</f>
        <v>1668</v>
      </c>
      <c r="BB1704" s="5">
        <f t="shared" si="516"/>
        <v>1497</v>
      </c>
      <c r="BC1704" s="5">
        <f t="shared" si="498"/>
        <v>5988</v>
      </c>
      <c r="BD1704" s="60">
        <f t="shared" si="499"/>
        <v>68813.826851575635</v>
      </c>
      <c r="BE1704" s="28">
        <f t="shared" si="500"/>
        <v>-1393.0659937292512</v>
      </c>
      <c r="BF1704" s="75">
        <f t="shared" si="501"/>
        <v>7.6347720741600007</v>
      </c>
      <c r="BG1704" s="75">
        <f t="shared" si="502"/>
        <v>25.496639999999999</v>
      </c>
      <c r="BH1704" s="11">
        <f t="shared" si="518"/>
        <v>52035.709005057266</v>
      </c>
      <c r="BI1704" s="95">
        <f t="shared" si="519"/>
        <v>6</v>
      </c>
      <c r="BJ1704" t="b">
        <f t="shared" si="520"/>
        <v>0</v>
      </c>
      <c r="BK1704" s="43">
        <v>-21401.870807969477</v>
      </c>
      <c r="BL1704" s="37">
        <f t="shared" si="503"/>
        <v>20008.804814240226</v>
      </c>
    </row>
    <row r="1705" spans="1:64" x14ac:dyDescent="0.35">
      <c r="A1705" s="3">
        <v>30000</v>
      </c>
      <c r="D1705" s="6">
        <v>135</v>
      </c>
      <c r="E1705" s="6"/>
      <c r="F1705" s="6">
        <f t="shared" si="476"/>
        <v>225</v>
      </c>
      <c r="G1705" s="7">
        <v>9</v>
      </c>
      <c r="H1705" s="79" cm="1">
        <f t="array" ref="H1705">INDEX(Archetypes!$F$8:$F$16,$G1705)</f>
        <v>312.60000000000002</v>
      </c>
      <c r="I1705" s="7">
        <f t="shared" si="477"/>
        <v>1</v>
      </c>
      <c r="J1705" s="27" cm="1">
        <f t="array" ref="J1705">INDEX(Archetypes!$G$8:$H$16,$G1705,($H$2+1))+$N$2</f>
        <v>27151</v>
      </c>
      <c r="K1705" s="41" cm="1">
        <f t="array" ref="K1705">INDEX(Archetypes!$J$8:$J$16,$G1705)</f>
        <v>3.1960000000000002</v>
      </c>
      <c r="L1705" s="24" cm="1">
        <f t="array" ref="L1705">INDEX(Archetypes!$I$8:$I$16,$G1705)</f>
        <v>98.868750000000006</v>
      </c>
      <c r="M1705" s="41">
        <f t="shared" si="504"/>
        <v>42.24</v>
      </c>
      <c r="N1705" s="84">
        <f t="shared" si="478"/>
        <v>0.42723307415133699</v>
      </c>
      <c r="O1705" s="41">
        <f t="shared" si="479"/>
        <v>42.24</v>
      </c>
      <c r="P1705" s="64">
        <f t="shared" si="517"/>
        <v>6.0342857142857147</v>
      </c>
      <c r="Q1705" s="80">
        <f t="shared" si="505"/>
        <v>6.0342857142857147</v>
      </c>
      <c r="R1705" s="80">
        <f t="shared" si="506"/>
        <v>0</v>
      </c>
      <c r="S1705" s="64">
        <f t="shared" si="507"/>
        <v>42.24</v>
      </c>
      <c r="T1705" s="64">
        <f t="shared" si="480"/>
        <v>0</v>
      </c>
      <c r="U1705" s="64">
        <f t="shared" si="508"/>
        <v>0</v>
      </c>
      <c r="V1705" s="80">
        <f t="shared" si="509"/>
        <v>1</v>
      </c>
      <c r="W1705" s="80">
        <f t="shared" si="510"/>
        <v>0</v>
      </c>
      <c r="X1705" s="80">
        <f t="shared" si="511"/>
        <v>0</v>
      </c>
      <c r="Y1705" s="4">
        <f t="shared" si="481"/>
        <v>13.01</v>
      </c>
      <c r="Z1705" s="4">
        <f t="shared" si="482"/>
        <v>4.0707133917396741</v>
      </c>
      <c r="AA1705" s="64">
        <f t="shared" si="512"/>
        <v>9386.7330000000002</v>
      </c>
      <c r="AB1705" s="81">
        <f t="shared" si="513"/>
        <v>1221.2139632999999</v>
      </c>
      <c r="AC1705">
        <f t="shared" si="514"/>
        <v>1.0000000444000019</v>
      </c>
      <c r="AD1705" s="49">
        <f t="shared" si="483"/>
        <v>4884.8558531999997</v>
      </c>
      <c r="AE1705" s="3">
        <f t="shared" si="484"/>
        <v>120000</v>
      </c>
      <c r="AF1705" s="3">
        <f t="shared" si="485"/>
        <v>100000</v>
      </c>
      <c r="AG1705" s="2">
        <f t="shared" si="486"/>
        <v>1</v>
      </c>
      <c r="AH1705" s="49">
        <f t="shared" si="487"/>
        <v>26151</v>
      </c>
      <c r="AI1705" s="49">
        <f t="shared" si="488"/>
        <v>10354.981385210327</v>
      </c>
      <c r="AJ1705" s="27" cm="1">
        <f t="array" ref="AJ1705">INDEX(Archetypes!Q$8:Q$16,$G1705)</f>
        <v>1022</v>
      </c>
      <c r="AK1705" s="27" cm="1">
        <f t="array" ref="AK1705">INDEX(Archetypes!R$8:R$16,$G1705)</f>
        <v>1039</v>
      </c>
      <c r="AL1705" s="27" cm="1">
        <f t="array" ref="AL1705">INDEX(Archetypes!S$8:S$16,$G1705)</f>
        <v>1139</v>
      </c>
      <c r="AM1705" s="5">
        <f t="shared" si="515"/>
        <v>1039</v>
      </c>
      <c r="AN1705" s="5">
        <f t="shared" si="489"/>
        <v>4156</v>
      </c>
      <c r="AO1705" s="49">
        <f t="shared" si="490"/>
        <v>72697.837238410328</v>
      </c>
      <c r="AP1705" s="61" cm="1">
        <f t="array" ref="AP1705">INDEX(Archetypes!$K$8:$N$16,$G1705,$I$2+1+2*$H$2)</f>
        <v>20920</v>
      </c>
      <c r="AQ1705" s="41" cm="1">
        <f t="array" ref="AQ1705">INDEX(Archetypes!$O$8:$P$16,$G1705,$AB$2)</f>
        <v>50</v>
      </c>
      <c r="AR1705" s="4">
        <f t="shared" si="491"/>
        <v>12.348800000000001</v>
      </c>
      <c r="AS1705" s="5">
        <f t="shared" si="492"/>
        <v>3704.64</v>
      </c>
      <c r="AT1705" s="8">
        <f t="shared" si="493"/>
        <v>2724</v>
      </c>
      <c r="AU1705">
        <f t="shared" si="494"/>
        <v>1.0000000000000002</v>
      </c>
      <c r="AV1705" s="49">
        <f t="shared" si="495"/>
        <v>14818.56</v>
      </c>
      <c r="AW1705" s="49">
        <f t="shared" si="496"/>
        <v>20920</v>
      </c>
      <c r="AX1705" s="61">
        <f t="shared" si="497"/>
        <v>8128.2582484184468</v>
      </c>
      <c r="AY1705" s="27" cm="1">
        <f t="array" ref="AY1705">INDEX(Archetypes!T$8:T$16,$G1705)</f>
        <v>1012</v>
      </c>
      <c r="AZ1705" s="27" cm="1">
        <f t="array" ref="AZ1705">INDEX(Archetypes!U$8:U$16,$G1705)</f>
        <v>1497</v>
      </c>
      <c r="BA1705" s="27" cm="1">
        <f t="array" ref="BA1705">INDEX(Archetypes!V$8:V$16,$G1705)</f>
        <v>1668</v>
      </c>
      <c r="BB1705" s="5">
        <f t="shared" si="516"/>
        <v>1497</v>
      </c>
      <c r="BC1705" s="5">
        <f t="shared" si="498"/>
        <v>5988</v>
      </c>
      <c r="BD1705" s="60">
        <f t="shared" si="499"/>
        <v>70774.818248418451</v>
      </c>
      <c r="BE1705" s="28">
        <f t="shared" si="500"/>
        <v>-1923.0189899918769</v>
      </c>
      <c r="BF1705" s="75">
        <f t="shared" si="501"/>
        <v>7.6944927747600005</v>
      </c>
      <c r="BG1705" s="75">
        <f t="shared" si="502"/>
        <v>25.496639999999999</v>
      </c>
      <c r="BH1705" s="11">
        <f t="shared" si="518"/>
        <v>52035.709005057266</v>
      </c>
      <c r="BI1705" s="95">
        <f t="shared" si="519"/>
        <v>6</v>
      </c>
      <c r="BJ1705" t="b">
        <f t="shared" si="520"/>
        <v>0</v>
      </c>
      <c r="BK1705" s="43">
        <v>-23261.454230573407</v>
      </c>
      <c r="BL1705" s="37">
        <f t="shared" si="503"/>
        <v>21338.43524058153</v>
      </c>
    </row>
    <row r="1706" spans="1:64" x14ac:dyDescent="0.35">
      <c r="A1706" s="3">
        <v>30000</v>
      </c>
      <c r="D1706" s="6">
        <v>150</v>
      </c>
      <c r="E1706" s="6"/>
      <c r="F1706" s="6">
        <f t="shared" si="476"/>
        <v>250</v>
      </c>
      <c r="G1706" s="7">
        <v>7</v>
      </c>
      <c r="H1706" s="79" cm="1">
        <f t="array" ref="H1706">INDEX(Archetypes!$F$8:$F$16,$G1706)</f>
        <v>262.60000000000002</v>
      </c>
      <c r="I1706" s="7">
        <f t="shared" si="477"/>
        <v>1</v>
      </c>
      <c r="J1706" s="27" cm="1">
        <f t="array" ref="J1706">INDEX(Archetypes!$G$8:$H$16,$G1706,($H$2+1))+$N$2</f>
        <v>22881</v>
      </c>
      <c r="K1706" s="41" cm="1">
        <f t="array" ref="K1706">INDEX(Archetypes!$J$8:$J$16,$G1706)</f>
        <v>3.2349999999999999</v>
      </c>
      <c r="L1706" s="24" cm="1">
        <f t="array" ref="L1706">INDEX(Archetypes!$I$8:$I$16,$G1706)</f>
        <v>81.644444444444446</v>
      </c>
      <c r="M1706" s="41">
        <f t="shared" si="504"/>
        <v>46.368000000000002</v>
      </c>
      <c r="N1706" s="84">
        <f t="shared" si="478"/>
        <v>0.56792596624931957</v>
      </c>
      <c r="O1706" s="41">
        <f t="shared" si="479"/>
        <v>46.368000000000002</v>
      </c>
      <c r="P1706" s="64">
        <f t="shared" si="517"/>
        <v>6.6240000000000006</v>
      </c>
      <c r="Q1706" s="80">
        <f t="shared" si="505"/>
        <v>6.6240000000000006</v>
      </c>
      <c r="R1706" s="80">
        <f t="shared" si="506"/>
        <v>0</v>
      </c>
      <c r="S1706" s="64">
        <f t="shared" si="507"/>
        <v>46.368000000000002</v>
      </c>
      <c r="T1706" s="64">
        <f t="shared" si="480"/>
        <v>0</v>
      </c>
      <c r="U1706" s="64">
        <f t="shared" si="508"/>
        <v>0</v>
      </c>
      <c r="V1706" s="80">
        <f t="shared" si="509"/>
        <v>1</v>
      </c>
      <c r="W1706" s="80">
        <f t="shared" si="510"/>
        <v>0</v>
      </c>
      <c r="X1706" s="80">
        <f t="shared" si="511"/>
        <v>0</v>
      </c>
      <c r="Y1706" s="4">
        <f t="shared" si="481"/>
        <v>13.01</v>
      </c>
      <c r="Z1706" s="4">
        <f t="shared" si="482"/>
        <v>4.0216383307573418</v>
      </c>
      <c r="AA1706" s="64">
        <f t="shared" si="512"/>
        <v>9273.57</v>
      </c>
      <c r="AB1706" s="81">
        <f t="shared" si="513"/>
        <v>1206.4914569999999</v>
      </c>
      <c r="AC1706">
        <f t="shared" si="514"/>
        <v>1.0000000350000016</v>
      </c>
      <c r="AD1706" s="49">
        <f t="shared" si="483"/>
        <v>4825.9658279999994</v>
      </c>
      <c r="AE1706" s="3">
        <f t="shared" si="484"/>
        <v>120000</v>
      </c>
      <c r="AF1706" s="3">
        <f t="shared" si="485"/>
        <v>100000</v>
      </c>
      <c r="AG1706" s="2">
        <f t="shared" si="486"/>
        <v>1</v>
      </c>
      <c r="AH1706" s="49">
        <f t="shared" si="487"/>
        <v>21881</v>
      </c>
      <c r="AI1706" s="49">
        <f t="shared" si="488"/>
        <v>8695.9152895723364</v>
      </c>
      <c r="AJ1706" s="27" cm="1">
        <f t="array" ref="AJ1706">INDEX(Archetypes!Q$8:Q$16,$G1706)</f>
        <v>1022</v>
      </c>
      <c r="AK1706" s="27" cm="1">
        <f t="array" ref="AK1706">INDEX(Archetypes!R$8:R$16,$G1706)</f>
        <v>1039</v>
      </c>
      <c r="AL1706" s="27" cm="1">
        <f t="array" ref="AL1706">INDEX(Archetypes!S$8:S$16,$G1706)</f>
        <v>1139</v>
      </c>
      <c r="AM1706" s="5">
        <f t="shared" si="515"/>
        <v>1039</v>
      </c>
      <c r="AN1706" s="5">
        <f t="shared" si="489"/>
        <v>4156</v>
      </c>
      <c r="AO1706" s="49">
        <f t="shared" si="490"/>
        <v>62439.881117572339</v>
      </c>
      <c r="AP1706" s="61" cm="1">
        <f t="array" ref="AP1706">INDEX(Archetypes!$K$8:$N$16,$G1706,$I$2+1+2*$H$2)</f>
        <v>17505</v>
      </c>
      <c r="AQ1706" s="41" cm="1">
        <f t="array" ref="AQ1706">INDEX(Archetypes!$O$8:$P$16,$G1706,$AB$2)</f>
        <v>50</v>
      </c>
      <c r="AR1706" s="4">
        <f t="shared" si="491"/>
        <v>12.348800000000001</v>
      </c>
      <c r="AS1706" s="5">
        <f t="shared" si="492"/>
        <v>3704.64</v>
      </c>
      <c r="AT1706" s="8">
        <f t="shared" si="493"/>
        <v>2724</v>
      </c>
      <c r="AU1706">
        <f t="shared" si="494"/>
        <v>1.0000000000000002</v>
      </c>
      <c r="AV1706" s="49">
        <f t="shared" si="495"/>
        <v>14818.56</v>
      </c>
      <c r="AW1706" s="49">
        <f t="shared" si="496"/>
        <v>17505</v>
      </c>
      <c r="AX1706" s="61">
        <f t="shared" si="497"/>
        <v>6801.3939119772904</v>
      </c>
      <c r="AY1706" s="27" cm="1">
        <f t="array" ref="AY1706">INDEX(Archetypes!T$8:T$16,$G1706)</f>
        <v>1012</v>
      </c>
      <c r="AZ1706" s="27" cm="1">
        <f t="array" ref="AZ1706">INDEX(Archetypes!U$8:U$16,$G1706)</f>
        <v>1497</v>
      </c>
      <c r="BA1706" s="27" cm="1">
        <f t="array" ref="BA1706">INDEX(Archetypes!V$8:V$16,$G1706)</f>
        <v>1668</v>
      </c>
      <c r="BB1706" s="5">
        <f t="shared" si="516"/>
        <v>1497</v>
      </c>
      <c r="BC1706" s="5">
        <f t="shared" si="498"/>
        <v>5988</v>
      </c>
      <c r="BD1706" s="60">
        <f t="shared" si="499"/>
        <v>62617.953911977289</v>
      </c>
      <c r="BE1706" s="28">
        <f t="shared" si="500"/>
        <v>178.0727944049504</v>
      </c>
      <c r="BF1706" s="75">
        <f t="shared" si="501"/>
        <v>7.6017308003999995</v>
      </c>
      <c r="BG1706" s="75">
        <f t="shared" si="502"/>
        <v>25.496639999999999</v>
      </c>
      <c r="BH1706" s="11">
        <f t="shared" si="518"/>
        <v>62439.881117572339</v>
      </c>
      <c r="BI1706" s="95">
        <f t="shared" si="519"/>
        <v>7</v>
      </c>
      <c r="BJ1706" t="b">
        <f t="shared" si="520"/>
        <v>1</v>
      </c>
      <c r="BK1706" s="43">
        <v>-15727.292291490943</v>
      </c>
      <c r="BL1706" s="37">
        <f t="shared" si="503"/>
        <v>15905.365085895894</v>
      </c>
    </row>
    <row r="1707" spans="1:64" x14ac:dyDescent="0.35">
      <c r="A1707" s="3">
        <v>30000</v>
      </c>
      <c r="D1707" s="6">
        <v>150</v>
      </c>
      <c r="E1707" s="6"/>
      <c r="F1707" s="6">
        <f t="shared" si="476"/>
        <v>250</v>
      </c>
      <c r="G1707" s="7">
        <v>8</v>
      </c>
      <c r="H1707" s="79" cm="1">
        <f t="array" ref="H1707">INDEX(Archetypes!$F$8:$F$16,$G1707)</f>
        <v>285.8</v>
      </c>
      <c r="I1707" s="7">
        <f t="shared" si="477"/>
        <v>1</v>
      </c>
      <c r="J1707" s="27" cm="1">
        <f t="array" ref="J1707">INDEX(Archetypes!$G$8:$H$16,$G1707,($H$2+1))+$N$2</f>
        <v>26124</v>
      </c>
      <c r="K1707" s="41" cm="1">
        <f t="array" ref="K1707">INDEX(Archetypes!$J$8:$J$16,$G1707)</f>
        <v>3.2210000000000001</v>
      </c>
      <c r="L1707" s="24" cm="1">
        <f t="array" ref="L1707">INDEX(Archetypes!$I$8:$I$16,$G1707)</f>
        <v>90.076000000000008</v>
      </c>
      <c r="M1707" s="41">
        <f t="shared" si="504"/>
        <v>46.569000000000003</v>
      </c>
      <c r="N1707" s="84">
        <f t="shared" si="478"/>
        <v>0.51699675829299696</v>
      </c>
      <c r="O1707" s="41">
        <f t="shared" si="479"/>
        <v>46.569000000000003</v>
      </c>
      <c r="P1707" s="64">
        <f t="shared" si="517"/>
        <v>6.6527142857142865</v>
      </c>
      <c r="Q1707" s="80">
        <f t="shared" si="505"/>
        <v>6.6527142857142865</v>
      </c>
      <c r="R1707" s="80">
        <f t="shared" si="506"/>
        <v>0</v>
      </c>
      <c r="S1707" s="64">
        <f t="shared" si="507"/>
        <v>46.569000000000003</v>
      </c>
      <c r="T1707" s="64">
        <f t="shared" si="480"/>
        <v>0</v>
      </c>
      <c r="U1707" s="64">
        <f t="shared" si="508"/>
        <v>0</v>
      </c>
      <c r="V1707" s="80">
        <f t="shared" si="509"/>
        <v>1</v>
      </c>
      <c r="W1707" s="80">
        <f t="shared" si="510"/>
        <v>0</v>
      </c>
      <c r="X1707" s="80">
        <f t="shared" si="511"/>
        <v>0</v>
      </c>
      <c r="Y1707" s="4">
        <f t="shared" si="481"/>
        <v>13.01</v>
      </c>
      <c r="Z1707" s="4">
        <f t="shared" si="482"/>
        <v>4.0391182862465067</v>
      </c>
      <c r="AA1707" s="64">
        <f t="shared" si="512"/>
        <v>9313.8780000000006</v>
      </c>
      <c r="AB1707" s="81">
        <f t="shared" si="513"/>
        <v>1211.7355278000002</v>
      </c>
      <c r="AC1707">
        <f t="shared" si="514"/>
        <v>0.99999996540000091</v>
      </c>
      <c r="AD1707" s="49">
        <f t="shared" si="483"/>
        <v>4846.9421112000009</v>
      </c>
      <c r="AE1707" s="3">
        <f t="shared" si="484"/>
        <v>120000</v>
      </c>
      <c r="AF1707" s="3">
        <f t="shared" si="485"/>
        <v>100000</v>
      </c>
      <c r="AG1707" s="2">
        <f t="shared" si="486"/>
        <v>1</v>
      </c>
      <c r="AH1707" s="49">
        <f t="shared" si="487"/>
        <v>25124</v>
      </c>
      <c r="AI1707" s="49">
        <f t="shared" si="488"/>
        <v>9955.9507341048902</v>
      </c>
      <c r="AJ1707" s="27" cm="1">
        <f t="array" ref="AJ1707">INDEX(Archetypes!Q$8:Q$16,$G1707)</f>
        <v>1022</v>
      </c>
      <c r="AK1707" s="27" cm="1">
        <f t="array" ref="AK1707">INDEX(Archetypes!R$8:R$16,$G1707)</f>
        <v>1039</v>
      </c>
      <c r="AL1707" s="27" cm="1">
        <f t="array" ref="AL1707">INDEX(Archetypes!S$8:S$16,$G1707)</f>
        <v>1139</v>
      </c>
      <c r="AM1707" s="5">
        <f t="shared" si="515"/>
        <v>1039</v>
      </c>
      <c r="AN1707" s="5">
        <f t="shared" si="489"/>
        <v>4156</v>
      </c>
      <c r="AO1707" s="49">
        <f t="shared" si="490"/>
        <v>70206.892845304887</v>
      </c>
      <c r="AP1707" s="61" cm="1">
        <f t="array" ref="AP1707">INDEX(Archetypes!$K$8:$N$16,$G1707,$I$2+1+2*$H$2)</f>
        <v>20099</v>
      </c>
      <c r="AQ1707" s="41" cm="1">
        <f t="array" ref="AQ1707">INDEX(Archetypes!$O$8:$P$16,$G1707,$AB$2)</f>
        <v>50</v>
      </c>
      <c r="AR1707" s="4">
        <f t="shared" si="491"/>
        <v>12.348800000000001</v>
      </c>
      <c r="AS1707" s="5">
        <f t="shared" si="492"/>
        <v>3704.64</v>
      </c>
      <c r="AT1707" s="8">
        <f t="shared" si="493"/>
        <v>2724</v>
      </c>
      <c r="AU1707">
        <f t="shared" si="494"/>
        <v>1.0000000000000002</v>
      </c>
      <c r="AV1707" s="49">
        <f t="shared" si="495"/>
        <v>14818.56</v>
      </c>
      <c r="AW1707" s="49">
        <f t="shared" si="496"/>
        <v>20099</v>
      </c>
      <c r="AX1707" s="61">
        <f t="shared" si="497"/>
        <v>7809.2668515756386</v>
      </c>
      <c r="AY1707" s="27" cm="1">
        <f t="array" ref="AY1707">INDEX(Archetypes!T$8:T$16,$G1707)</f>
        <v>1012</v>
      </c>
      <c r="AZ1707" s="27" cm="1">
        <f t="array" ref="AZ1707">INDEX(Archetypes!U$8:U$16,$G1707)</f>
        <v>1497</v>
      </c>
      <c r="BA1707" s="27" cm="1">
        <f t="array" ref="BA1707">INDEX(Archetypes!V$8:V$16,$G1707)</f>
        <v>1668</v>
      </c>
      <c r="BB1707" s="5">
        <f t="shared" si="516"/>
        <v>1497</v>
      </c>
      <c r="BC1707" s="5">
        <f t="shared" si="498"/>
        <v>5988</v>
      </c>
      <c r="BD1707" s="60">
        <f t="shared" si="499"/>
        <v>68813.826851575635</v>
      </c>
      <c r="BE1707" s="28">
        <f t="shared" si="500"/>
        <v>-1393.0659937292512</v>
      </c>
      <c r="BF1707" s="75">
        <f t="shared" si="501"/>
        <v>7.6347720741600007</v>
      </c>
      <c r="BG1707" s="75">
        <f t="shared" si="502"/>
        <v>25.496639999999999</v>
      </c>
      <c r="BH1707" s="11">
        <f t="shared" si="518"/>
        <v>62439.881117572339</v>
      </c>
      <c r="BI1707" s="95">
        <f t="shared" si="519"/>
        <v>7</v>
      </c>
      <c r="BJ1707" t="b">
        <f t="shared" si="520"/>
        <v>0</v>
      </c>
      <c r="BK1707" s="43">
        <v>-21401.870807969477</v>
      </c>
      <c r="BL1707" s="37">
        <f t="shared" si="503"/>
        <v>20008.804814240226</v>
      </c>
    </row>
    <row r="1708" spans="1:64" x14ac:dyDescent="0.35">
      <c r="A1708" s="3">
        <v>30000</v>
      </c>
      <c r="D1708" s="6">
        <v>150</v>
      </c>
      <c r="E1708" s="6"/>
      <c r="F1708" s="6">
        <f t="shared" si="476"/>
        <v>250</v>
      </c>
      <c r="G1708" s="7">
        <v>9</v>
      </c>
      <c r="H1708" s="79" cm="1">
        <f t="array" ref="H1708">INDEX(Archetypes!$F$8:$F$16,$G1708)</f>
        <v>312.60000000000002</v>
      </c>
      <c r="I1708" s="7">
        <f t="shared" si="477"/>
        <v>1</v>
      </c>
      <c r="J1708" s="27" cm="1">
        <f t="array" ref="J1708">INDEX(Archetypes!$G$8:$H$16,$G1708,($H$2+1))+$N$2</f>
        <v>27151</v>
      </c>
      <c r="K1708" s="41" cm="1">
        <f t="array" ref="K1708">INDEX(Archetypes!$J$8:$J$16,$G1708)</f>
        <v>3.1960000000000002</v>
      </c>
      <c r="L1708" s="24" cm="1">
        <f t="array" ref="L1708">INDEX(Archetypes!$I$8:$I$16,$G1708)</f>
        <v>98.868750000000006</v>
      </c>
      <c r="M1708" s="41">
        <f t="shared" si="504"/>
        <v>46.933999999999997</v>
      </c>
      <c r="N1708" s="84">
        <f t="shared" si="478"/>
        <v>0.47471015866995381</v>
      </c>
      <c r="O1708" s="41">
        <f t="shared" si="479"/>
        <v>46.933999999999997</v>
      </c>
      <c r="P1708" s="64">
        <f t="shared" si="517"/>
        <v>6.7048571428571426</v>
      </c>
      <c r="Q1708" s="80">
        <f t="shared" si="505"/>
        <v>6.7048571428571426</v>
      </c>
      <c r="R1708" s="80">
        <f t="shared" si="506"/>
        <v>0</v>
      </c>
      <c r="S1708" s="64">
        <f t="shared" si="507"/>
        <v>46.933999999999997</v>
      </c>
      <c r="T1708" s="64">
        <f t="shared" si="480"/>
        <v>0</v>
      </c>
      <c r="U1708" s="64">
        <f t="shared" si="508"/>
        <v>0</v>
      </c>
      <c r="V1708" s="80">
        <f t="shared" si="509"/>
        <v>1</v>
      </c>
      <c r="W1708" s="80">
        <f t="shared" si="510"/>
        <v>0</v>
      </c>
      <c r="X1708" s="80">
        <f t="shared" si="511"/>
        <v>0</v>
      </c>
      <c r="Y1708" s="4">
        <f t="shared" si="481"/>
        <v>13.01</v>
      </c>
      <c r="Z1708" s="4">
        <f t="shared" si="482"/>
        <v>4.0707133917396741</v>
      </c>
      <c r="AA1708" s="64">
        <f t="shared" si="512"/>
        <v>9386.7330000000002</v>
      </c>
      <c r="AB1708" s="81">
        <f t="shared" si="513"/>
        <v>1221.2139632999999</v>
      </c>
      <c r="AC1708">
        <f t="shared" si="514"/>
        <v>1.0000000444000019</v>
      </c>
      <c r="AD1708" s="49">
        <f t="shared" si="483"/>
        <v>4884.8558531999997</v>
      </c>
      <c r="AE1708" s="3">
        <f t="shared" si="484"/>
        <v>120000</v>
      </c>
      <c r="AF1708" s="3">
        <f t="shared" si="485"/>
        <v>100000</v>
      </c>
      <c r="AG1708" s="2">
        <f t="shared" si="486"/>
        <v>1</v>
      </c>
      <c r="AH1708" s="49">
        <f t="shared" si="487"/>
        <v>26151</v>
      </c>
      <c r="AI1708" s="49">
        <f t="shared" si="488"/>
        <v>10354.981385210327</v>
      </c>
      <c r="AJ1708" s="27" cm="1">
        <f t="array" ref="AJ1708">INDEX(Archetypes!Q$8:Q$16,$G1708)</f>
        <v>1022</v>
      </c>
      <c r="AK1708" s="27" cm="1">
        <f t="array" ref="AK1708">INDEX(Archetypes!R$8:R$16,$G1708)</f>
        <v>1039</v>
      </c>
      <c r="AL1708" s="27" cm="1">
        <f t="array" ref="AL1708">INDEX(Archetypes!S$8:S$16,$G1708)</f>
        <v>1139</v>
      </c>
      <c r="AM1708" s="5">
        <f t="shared" si="515"/>
        <v>1039</v>
      </c>
      <c r="AN1708" s="5">
        <f t="shared" si="489"/>
        <v>4156</v>
      </c>
      <c r="AO1708" s="49">
        <f t="shared" si="490"/>
        <v>72697.837238410328</v>
      </c>
      <c r="AP1708" s="61" cm="1">
        <f t="array" ref="AP1708">INDEX(Archetypes!$K$8:$N$16,$G1708,$I$2+1+2*$H$2)</f>
        <v>20920</v>
      </c>
      <c r="AQ1708" s="41" cm="1">
        <f t="array" ref="AQ1708">INDEX(Archetypes!$O$8:$P$16,$G1708,$AB$2)</f>
        <v>50</v>
      </c>
      <c r="AR1708" s="4">
        <f t="shared" si="491"/>
        <v>12.348800000000001</v>
      </c>
      <c r="AS1708" s="5">
        <f t="shared" si="492"/>
        <v>3704.64</v>
      </c>
      <c r="AT1708" s="8">
        <f t="shared" si="493"/>
        <v>2724</v>
      </c>
      <c r="AU1708">
        <f t="shared" si="494"/>
        <v>1.0000000000000002</v>
      </c>
      <c r="AV1708" s="49">
        <f t="shared" si="495"/>
        <v>14818.56</v>
      </c>
      <c r="AW1708" s="49">
        <f t="shared" si="496"/>
        <v>20920</v>
      </c>
      <c r="AX1708" s="61">
        <f t="shared" si="497"/>
        <v>8128.2582484184468</v>
      </c>
      <c r="AY1708" s="27" cm="1">
        <f t="array" ref="AY1708">INDEX(Archetypes!T$8:T$16,$G1708)</f>
        <v>1012</v>
      </c>
      <c r="AZ1708" s="27" cm="1">
        <f t="array" ref="AZ1708">INDEX(Archetypes!U$8:U$16,$G1708)</f>
        <v>1497</v>
      </c>
      <c r="BA1708" s="27" cm="1">
        <f t="array" ref="BA1708">INDEX(Archetypes!V$8:V$16,$G1708)</f>
        <v>1668</v>
      </c>
      <c r="BB1708" s="5">
        <f t="shared" si="516"/>
        <v>1497</v>
      </c>
      <c r="BC1708" s="5">
        <f t="shared" si="498"/>
        <v>5988</v>
      </c>
      <c r="BD1708" s="60">
        <f t="shared" si="499"/>
        <v>70774.818248418451</v>
      </c>
      <c r="BE1708" s="28">
        <f t="shared" si="500"/>
        <v>-1923.0189899918769</v>
      </c>
      <c r="BF1708" s="75">
        <f t="shared" si="501"/>
        <v>7.6944927747600005</v>
      </c>
      <c r="BG1708" s="75">
        <f t="shared" si="502"/>
        <v>25.496639999999999</v>
      </c>
      <c r="BH1708" s="11">
        <f t="shared" si="518"/>
        <v>62439.881117572339</v>
      </c>
      <c r="BI1708" s="95">
        <f t="shared" si="519"/>
        <v>7</v>
      </c>
      <c r="BJ1708" t="b">
        <f t="shared" si="520"/>
        <v>0</v>
      </c>
      <c r="BK1708" s="43">
        <v>-23261.454230573407</v>
      </c>
      <c r="BL1708" s="37">
        <f t="shared" si="503"/>
        <v>21338.43524058153</v>
      </c>
    </row>
    <row r="1709" spans="1:64" x14ac:dyDescent="0.35">
      <c r="A1709" s="3">
        <v>30000</v>
      </c>
      <c r="D1709" s="6">
        <v>165</v>
      </c>
      <c r="E1709" s="6"/>
      <c r="F1709" s="6">
        <f t="shared" si="476"/>
        <v>275</v>
      </c>
      <c r="G1709" s="7">
        <v>8</v>
      </c>
      <c r="H1709" s="79" cm="1">
        <f t="array" ref="H1709">INDEX(Archetypes!$F$8:$F$16,$G1709)</f>
        <v>285.8</v>
      </c>
      <c r="I1709" s="7">
        <f t="shared" si="477"/>
        <v>1</v>
      </c>
      <c r="J1709" s="27" cm="1">
        <f t="array" ref="J1709">INDEX(Archetypes!$G$8:$H$16,$G1709,($H$2+1))+$N$2</f>
        <v>26124</v>
      </c>
      <c r="K1709" s="41" cm="1">
        <f t="array" ref="K1709">INDEX(Archetypes!$J$8:$J$16,$G1709)</f>
        <v>3.2210000000000001</v>
      </c>
      <c r="L1709" s="24" cm="1">
        <f t="array" ref="L1709">INDEX(Archetypes!$I$8:$I$16,$G1709)</f>
        <v>90.076000000000008</v>
      </c>
      <c r="M1709" s="41">
        <f t="shared" si="504"/>
        <v>51.225999999999999</v>
      </c>
      <c r="N1709" s="84">
        <f t="shared" si="478"/>
        <v>0.56869754429592778</v>
      </c>
      <c r="O1709" s="41">
        <f t="shared" si="479"/>
        <v>51.225999999999999</v>
      </c>
      <c r="P1709" s="64">
        <f t="shared" si="517"/>
        <v>7.3179999999999996</v>
      </c>
      <c r="Q1709" s="80">
        <f t="shared" si="505"/>
        <v>7</v>
      </c>
      <c r="R1709" s="80">
        <f t="shared" si="506"/>
        <v>0.31799999999999962</v>
      </c>
      <c r="S1709" s="64">
        <f t="shared" si="507"/>
        <v>49</v>
      </c>
      <c r="T1709" s="64">
        <f t="shared" si="480"/>
        <v>2.2259999999999973</v>
      </c>
      <c r="U1709" s="64">
        <f t="shared" si="508"/>
        <v>0</v>
      </c>
      <c r="V1709" s="80">
        <f t="shared" si="509"/>
        <v>0.95654550423613016</v>
      </c>
      <c r="W1709" s="80">
        <f t="shared" si="510"/>
        <v>4.3454495763869859E-2</v>
      </c>
      <c r="X1709" s="80">
        <f t="shared" si="511"/>
        <v>0</v>
      </c>
      <c r="Y1709" s="4">
        <f t="shared" si="481"/>
        <v>13.803044547690625</v>
      </c>
      <c r="Z1709" s="4">
        <f t="shared" si="482"/>
        <v>4.2853289499194736</v>
      </c>
      <c r="AA1709" s="64">
        <f t="shared" si="512"/>
        <v>9313.8780000000006</v>
      </c>
      <c r="AB1709" s="81">
        <f t="shared" si="513"/>
        <v>1285.5987294575568</v>
      </c>
      <c r="AC1709">
        <f t="shared" si="514"/>
        <v>0.99999996540000091</v>
      </c>
      <c r="AD1709" s="49">
        <f t="shared" si="483"/>
        <v>5142.3949178302273</v>
      </c>
      <c r="AE1709" s="3">
        <f t="shared" si="484"/>
        <v>120000</v>
      </c>
      <c r="AF1709" s="3">
        <f t="shared" si="485"/>
        <v>100000</v>
      </c>
      <c r="AG1709" s="2">
        <f t="shared" si="486"/>
        <v>1</v>
      </c>
      <c r="AH1709" s="49">
        <f t="shared" si="487"/>
        <v>25124</v>
      </c>
      <c r="AI1709" s="49">
        <f t="shared" si="488"/>
        <v>9955.9507341048902</v>
      </c>
      <c r="AJ1709" s="27" cm="1">
        <f t="array" ref="AJ1709">INDEX(Archetypes!Q$8:Q$16,$G1709)</f>
        <v>1022</v>
      </c>
      <c r="AK1709" s="27" cm="1">
        <f t="array" ref="AK1709">INDEX(Archetypes!R$8:R$16,$G1709)</f>
        <v>1039</v>
      </c>
      <c r="AL1709" s="27" cm="1">
        <f t="array" ref="AL1709">INDEX(Archetypes!S$8:S$16,$G1709)</f>
        <v>1139</v>
      </c>
      <c r="AM1709" s="5">
        <f t="shared" si="515"/>
        <v>1039</v>
      </c>
      <c r="AN1709" s="5">
        <f t="shared" si="489"/>
        <v>4156</v>
      </c>
      <c r="AO1709" s="49">
        <f t="shared" si="490"/>
        <v>70502.345651935117</v>
      </c>
      <c r="AP1709" s="61" cm="1">
        <f t="array" ref="AP1709">INDEX(Archetypes!$K$8:$N$16,$G1709,$I$2+1+2*$H$2)</f>
        <v>20099</v>
      </c>
      <c r="AQ1709" s="41" cm="1">
        <f t="array" ref="AQ1709">INDEX(Archetypes!$O$8:$P$16,$G1709,$AB$2)</f>
        <v>50</v>
      </c>
      <c r="AR1709" s="4">
        <f t="shared" si="491"/>
        <v>12.348800000000001</v>
      </c>
      <c r="AS1709" s="5">
        <f t="shared" si="492"/>
        <v>3704.64</v>
      </c>
      <c r="AT1709" s="8">
        <f t="shared" si="493"/>
        <v>2724</v>
      </c>
      <c r="AU1709">
        <f t="shared" si="494"/>
        <v>1.0000000000000002</v>
      </c>
      <c r="AV1709" s="49">
        <f t="shared" si="495"/>
        <v>14818.56</v>
      </c>
      <c r="AW1709" s="49">
        <f t="shared" si="496"/>
        <v>20099</v>
      </c>
      <c r="AX1709" s="61">
        <f t="shared" si="497"/>
        <v>7809.2668515756386</v>
      </c>
      <c r="AY1709" s="27" cm="1">
        <f t="array" ref="AY1709">INDEX(Archetypes!T$8:T$16,$G1709)</f>
        <v>1012</v>
      </c>
      <c r="AZ1709" s="27" cm="1">
        <f t="array" ref="AZ1709">INDEX(Archetypes!U$8:U$16,$G1709)</f>
        <v>1497</v>
      </c>
      <c r="BA1709" s="27" cm="1">
        <f t="array" ref="BA1709">INDEX(Archetypes!V$8:V$16,$G1709)</f>
        <v>1668</v>
      </c>
      <c r="BB1709" s="5">
        <f t="shared" si="516"/>
        <v>1497</v>
      </c>
      <c r="BC1709" s="5">
        <f t="shared" si="498"/>
        <v>5988</v>
      </c>
      <c r="BD1709" s="60">
        <f t="shared" si="499"/>
        <v>68813.826851575635</v>
      </c>
      <c r="BE1709" s="28">
        <f t="shared" si="500"/>
        <v>-1688.5188003594812</v>
      </c>
      <c r="BF1709" s="75">
        <f t="shared" si="501"/>
        <v>7.6347720741600007</v>
      </c>
      <c r="BG1709" s="75">
        <f t="shared" si="502"/>
        <v>25.496639999999999</v>
      </c>
      <c r="BH1709" s="11">
        <f t="shared" si="518"/>
        <v>70502.345651935117</v>
      </c>
      <c r="BI1709" s="95">
        <f t="shared" si="519"/>
        <v>8</v>
      </c>
      <c r="BJ1709" t="b">
        <f t="shared" si="520"/>
        <v>1</v>
      </c>
      <c r="BK1709" s="43">
        <v>-21992.776421229937</v>
      </c>
      <c r="BL1709" s="37">
        <f t="shared" si="503"/>
        <v>20304.257620870456</v>
      </c>
    </row>
    <row r="1710" spans="1:64" x14ac:dyDescent="0.35">
      <c r="A1710" s="3">
        <v>30000</v>
      </c>
      <c r="D1710" s="6">
        <v>165</v>
      </c>
      <c r="E1710" s="6"/>
      <c r="F1710" s="6">
        <f t="shared" si="476"/>
        <v>275</v>
      </c>
      <c r="G1710" s="7">
        <v>9</v>
      </c>
      <c r="H1710" s="79" cm="1">
        <f t="array" ref="H1710">INDEX(Archetypes!$F$8:$F$16,$G1710)</f>
        <v>312.60000000000002</v>
      </c>
      <c r="I1710" s="7">
        <f t="shared" si="477"/>
        <v>1</v>
      </c>
      <c r="J1710" s="27" cm="1">
        <f t="array" ref="J1710">INDEX(Archetypes!$G$8:$H$16,$G1710,($H$2+1))+$N$2</f>
        <v>27151</v>
      </c>
      <c r="K1710" s="41" cm="1">
        <f t="array" ref="K1710">INDEX(Archetypes!$J$8:$J$16,$G1710)</f>
        <v>3.1960000000000002</v>
      </c>
      <c r="L1710" s="24" cm="1">
        <f t="array" ref="L1710">INDEX(Archetypes!$I$8:$I$16,$G1710)</f>
        <v>98.868750000000006</v>
      </c>
      <c r="M1710" s="41">
        <f t="shared" si="504"/>
        <v>51.627000000000002</v>
      </c>
      <c r="N1710" s="84">
        <f t="shared" si="478"/>
        <v>0.52217712876920164</v>
      </c>
      <c r="O1710" s="41">
        <f t="shared" si="479"/>
        <v>51.627000000000002</v>
      </c>
      <c r="P1710" s="64">
        <f t="shared" si="517"/>
        <v>7.3752857142857149</v>
      </c>
      <c r="Q1710" s="80">
        <f t="shared" si="505"/>
        <v>7</v>
      </c>
      <c r="R1710" s="80">
        <f t="shared" si="506"/>
        <v>0.37528571428571489</v>
      </c>
      <c r="S1710" s="64">
        <f t="shared" si="507"/>
        <v>49</v>
      </c>
      <c r="T1710" s="64">
        <f t="shared" si="480"/>
        <v>2.6270000000000042</v>
      </c>
      <c r="U1710" s="64">
        <f t="shared" si="508"/>
        <v>0</v>
      </c>
      <c r="V1710" s="80">
        <f t="shared" si="509"/>
        <v>0.94911577275456638</v>
      </c>
      <c r="W1710" s="80">
        <f t="shared" si="510"/>
        <v>5.0884227245433671E-2</v>
      </c>
      <c r="X1710" s="80">
        <f t="shared" si="511"/>
        <v>0</v>
      </c>
      <c r="Y1710" s="4">
        <f t="shared" si="481"/>
        <v>13.938637147229166</v>
      </c>
      <c r="Z1710" s="4">
        <f t="shared" si="482"/>
        <v>4.3612757031380367</v>
      </c>
      <c r="AA1710" s="64">
        <f t="shared" si="512"/>
        <v>9386.7330000000002</v>
      </c>
      <c r="AB1710" s="81">
        <f t="shared" si="513"/>
        <v>1308.3826528492186</v>
      </c>
      <c r="AC1710">
        <f t="shared" si="514"/>
        <v>1.0000000444000019</v>
      </c>
      <c r="AD1710" s="49">
        <f t="shared" si="483"/>
        <v>5233.5306113968745</v>
      </c>
      <c r="AE1710" s="3">
        <f t="shared" si="484"/>
        <v>120000</v>
      </c>
      <c r="AF1710" s="3">
        <f t="shared" si="485"/>
        <v>100000</v>
      </c>
      <c r="AG1710" s="2">
        <f t="shared" si="486"/>
        <v>1</v>
      </c>
      <c r="AH1710" s="49">
        <f t="shared" si="487"/>
        <v>26151</v>
      </c>
      <c r="AI1710" s="49">
        <f t="shared" si="488"/>
        <v>10354.981385210327</v>
      </c>
      <c r="AJ1710" s="27" cm="1">
        <f t="array" ref="AJ1710">INDEX(Archetypes!Q$8:Q$16,$G1710)</f>
        <v>1022</v>
      </c>
      <c r="AK1710" s="27" cm="1">
        <f t="array" ref="AK1710">INDEX(Archetypes!R$8:R$16,$G1710)</f>
        <v>1039</v>
      </c>
      <c r="AL1710" s="27" cm="1">
        <f t="array" ref="AL1710">INDEX(Archetypes!S$8:S$16,$G1710)</f>
        <v>1139</v>
      </c>
      <c r="AM1710" s="5">
        <f t="shared" si="515"/>
        <v>1039</v>
      </c>
      <c r="AN1710" s="5">
        <f t="shared" si="489"/>
        <v>4156</v>
      </c>
      <c r="AO1710" s="49">
        <f t="shared" si="490"/>
        <v>73046.511996607209</v>
      </c>
      <c r="AP1710" s="61" cm="1">
        <f t="array" ref="AP1710">INDEX(Archetypes!$K$8:$N$16,$G1710,$I$2+1+2*$H$2)</f>
        <v>20920</v>
      </c>
      <c r="AQ1710" s="41" cm="1">
        <f t="array" ref="AQ1710">INDEX(Archetypes!$O$8:$P$16,$G1710,$AB$2)</f>
        <v>50</v>
      </c>
      <c r="AR1710" s="4">
        <f t="shared" si="491"/>
        <v>12.348800000000001</v>
      </c>
      <c r="AS1710" s="5">
        <f t="shared" si="492"/>
        <v>3704.64</v>
      </c>
      <c r="AT1710" s="8">
        <f t="shared" si="493"/>
        <v>2724</v>
      </c>
      <c r="AU1710">
        <f t="shared" si="494"/>
        <v>1.0000000000000002</v>
      </c>
      <c r="AV1710" s="49">
        <f t="shared" si="495"/>
        <v>14818.56</v>
      </c>
      <c r="AW1710" s="49">
        <f t="shared" si="496"/>
        <v>20920</v>
      </c>
      <c r="AX1710" s="61">
        <f t="shared" si="497"/>
        <v>8128.2582484184468</v>
      </c>
      <c r="AY1710" s="27" cm="1">
        <f t="array" ref="AY1710">INDEX(Archetypes!T$8:T$16,$G1710)</f>
        <v>1012</v>
      </c>
      <c r="AZ1710" s="27" cm="1">
        <f t="array" ref="AZ1710">INDEX(Archetypes!U$8:U$16,$G1710)</f>
        <v>1497</v>
      </c>
      <c r="BA1710" s="27" cm="1">
        <f t="array" ref="BA1710">INDEX(Archetypes!V$8:V$16,$G1710)</f>
        <v>1668</v>
      </c>
      <c r="BB1710" s="5">
        <f t="shared" si="516"/>
        <v>1497</v>
      </c>
      <c r="BC1710" s="5">
        <f t="shared" si="498"/>
        <v>5988</v>
      </c>
      <c r="BD1710" s="60">
        <f t="shared" si="499"/>
        <v>70774.818248418451</v>
      </c>
      <c r="BE1710" s="28">
        <f t="shared" si="500"/>
        <v>-2271.693748188758</v>
      </c>
      <c r="BF1710" s="75">
        <f t="shared" si="501"/>
        <v>7.6944927747600005</v>
      </c>
      <c r="BG1710" s="75">
        <f t="shared" si="502"/>
        <v>25.496639999999999</v>
      </c>
      <c r="BH1710" s="11">
        <f t="shared" si="518"/>
        <v>70502.345651935117</v>
      </c>
      <c r="BI1710" s="95">
        <f t="shared" si="519"/>
        <v>8</v>
      </c>
      <c r="BJ1710" t="b">
        <f t="shared" si="520"/>
        <v>0</v>
      </c>
      <c r="BK1710" s="43">
        <v>-23958.803746967169</v>
      </c>
      <c r="BL1710" s="37">
        <f t="shared" si="503"/>
        <v>21687.109998778411</v>
      </c>
    </row>
    <row r="1711" spans="1:64" x14ac:dyDescent="0.35">
      <c r="A1711" s="3">
        <v>30000</v>
      </c>
      <c r="D1711" s="6">
        <v>180</v>
      </c>
      <c r="E1711" s="6"/>
      <c r="F1711" s="6">
        <f t="shared" si="476"/>
        <v>300</v>
      </c>
      <c r="G1711" s="7">
        <v>9</v>
      </c>
      <c r="H1711" s="79" cm="1">
        <f t="array" ref="H1711">INDEX(Archetypes!$F$8:$F$16,$G1711)</f>
        <v>312.60000000000002</v>
      </c>
      <c r="I1711" s="7">
        <f t="shared" si="477"/>
        <v>1</v>
      </c>
      <c r="J1711" s="27" cm="1">
        <f t="array" ref="J1711">INDEX(Archetypes!$G$8:$H$16,$G1711,($H$2+1))+$N$2</f>
        <v>27151</v>
      </c>
      <c r="K1711" s="41" cm="1">
        <f t="array" ref="K1711">INDEX(Archetypes!$J$8:$J$16,$G1711)</f>
        <v>3.1960000000000002</v>
      </c>
      <c r="L1711" s="24" cm="1">
        <f t="array" ref="L1711">INDEX(Archetypes!$I$8:$I$16,$G1711)</f>
        <v>98.868750000000006</v>
      </c>
      <c r="M1711" s="41">
        <f t="shared" si="504"/>
        <v>56.32</v>
      </c>
      <c r="N1711" s="84">
        <f t="shared" si="478"/>
        <v>0.56964409886844936</v>
      </c>
      <c r="O1711" s="41">
        <f t="shared" si="479"/>
        <v>56.32</v>
      </c>
      <c r="P1711" s="64">
        <f t="shared" si="517"/>
        <v>8.0457142857142863</v>
      </c>
      <c r="Q1711" s="80">
        <f t="shared" si="505"/>
        <v>7</v>
      </c>
      <c r="R1711" s="80">
        <f t="shared" si="506"/>
        <v>1.0457142857142863</v>
      </c>
      <c r="S1711" s="64">
        <f t="shared" si="507"/>
        <v>49</v>
      </c>
      <c r="T1711" s="64">
        <f t="shared" si="480"/>
        <v>7.3200000000000038</v>
      </c>
      <c r="U1711" s="64">
        <f t="shared" si="508"/>
        <v>0</v>
      </c>
      <c r="V1711" s="80">
        <f t="shared" si="509"/>
        <v>0.87002840909090906</v>
      </c>
      <c r="W1711" s="80">
        <f t="shared" si="510"/>
        <v>0.12997159090909097</v>
      </c>
      <c r="X1711" s="80">
        <f t="shared" si="511"/>
        <v>0</v>
      </c>
      <c r="Y1711" s="4">
        <f t="shared" si="481"/>
        <v>15.381981534090912</v>
      </c>
      <c r="Z1711" s="4">
        <f t="shared" si="482"/>
        <v>4.8128853360735011</v>
      </c>
      <c r="AA1711" s="64">
        <f t="shared" si="512"/>
        <v>9386.7330000000002</v>
      </c>
      <c r="AB1711" s="81">
        <f t="shared" si="513"/>
        <v>1443.8655367144179</v>
      </c>
      <c r="AC1711">
        <f t="shared" si="514"/>
        <v>1.0000000444000019</v>
      </c>
      <c r="AD1711" s="49">
        <f t="shared" si="483"/>
        <v>5775.4621468576715</v>
      </c>
      <c r="AE1711" s="3">
        <f t="shared" si="484"/>
        <v>120000</v>
      </c>
      <c r="AF1711" s="3">
        <f t="shared" si="485"/>
        <v>100000</v>
      </c>
      <c r="AG1711" s="2">
        <f t="shared" si="486"/>
        <v>1</v>
      </c>
      <c r="AH1711" s="49">
        <f t="shared" si="487"/>
        <v>26151</v>
      </c>
      <c r="AI1711" s="49">
        <f t="shared" si="488"/>
        <v>10354.981385210327</v>
      </c>
      <c r="AJ1711" s="27" cm="1">
        <f t="array" ref="AJ1711">INDEX(Archetypes!Q$8:Q$16,$G1711)</f>
        <v>1022</v>
      </c>
      <c r="AK1711" s="27" cm="1">
        <f t="array" ref="AK1711">INDEX(Archetypes!R$8:R$16,$G1711)</f>
        <v>1039</v>
      </c>
      <c r="AL1711" s="27" cm="1">
        <f t="array" ref="AL1711">INDEX(Archetypes!S$8:S$16,$G1711)</f>
        <v>1139</v>
      </c>
      <c r="AM1711" s="5">
        <f t="shared" si="515"/>
        <v>1039</v>
      </c>
      <c r="AN1711" s="5">
        <f t="shared" si="489"/>
        <v>4156</v>
      </c>
      <c r="AO1711" s="49">
        <f t="shared" si="490"/>
        <v>73588.443532068006</v>
      </c>
      <c r="AP1711" s="61" cm="1">
        <f t="array" ref="AP1711">INDEX(Archetypes!$K$8:$N$16,$G1711,$I$2+1+2*$H$2)</f>
        <v>20920</v>
      </c>
      <c r="AQ1711" s="41" cm="1">
        <f t="array" ref="AQ1711">INDEX(Archetypes!$O$8:$P$16,$G1711,$AB$2)</f>
        <v>50</v>
      </c>
      <c r="AR1711" s="4">
        <f t="shared" si="491"/>
        <v>12.348800000000001</v>
      </c>
      <c r="AS1711" s="5">
        <f t="shared" si="492"/>
        <v>3704.64</v>
      </c>
      <c r="AT1711" s="8">
        <f t="shared" si="493"/>
        <v>2724</v>
      </c>
      <c r="AU1711">
        <f t="shared" si="494"/>
        <v>1.0000000000000002</v>
      </c>
      <c r="AV1711" s="49">
        <f t="shared" si="495"/>
        <v>14818.56</v>
      </c>
      <c r="AW1711" s="49">
        <f t="shared" si="496"/>
        <v>20920</v>
      </c>
      <c r="AX1711" s="61">
        <f t="shared" si="497"/>
        <v>8128.2582484184468</v>
      </c>
      <c r="AY1711" s="27" cm="1">
        <f t="array" ref="AY1711">INDEX(Archetypes!T$8:T$16,$G1711)</f>
        <v>1012</v>
      </c>
      <c r="AZ1711" s="27" cm="1">
        <f t="array" ref="AZ1711">INDEX(Archetypes!U$8:U$16,$G1711)</f>
        <v>1497</v>
      </c>
      <c r="BA1711" s="27" cm="1">
        <f t="array" ref="BA1711">INDEX(Archetypes!V$8:V$16,$G1711)</f>
        <v>1668</v>
      </c>
      <c r="BB1711" s="5">
        <f t="shared" si="516"/>
        <v>1497</v>
      </c>
      <c r="BC1711" s="5">
        <f t="shared" si="498"/>
        <v>5988</v>
      </c>
      <c r="BD1711" s="60">
        <f t="shared" si="499"/>
        <v>70774.818248418451</v>
      </c>
      <c r="BE1711" s="28">
        <f t="shared" si="500"/>
        <v>-2813.6252836495551</v>
      </c>
      <c r="BF1711" s="75">
        <f t="shared" si="501"/>
        <v>7.6944927747600005</v>
      </c>
      <c r="BG1711" s="75">
        <f t="shared" si="502"/>
        <v>25.496639999999999</v>
      </c>
      <c r="BH1711" s="11">
        <f t="shared" si="518"/>
        <v>73588.443532068006</v>
      </c>
      <c r="BI1711" s="95">
        <f t="shared" si="519"/>
        <v>9</v>
      </c>
      <c r="BJ1711" t="b">
        <f t="shared" si="520"/>
        <v>1</v>
      </c>
      <c r="BK1711" s="43">
        <v>-25042.666817888734</v>
      </c>
      <c r="BL1711" s="37">
        <f t="shared" si="503"/>
        <v>22229.041534239179</v>
      </c>
    </row>
    <row r="1712" spans="1:64" x14ac:dyDescent="0.35">
      <c r="A1712" s="3">
        <v>32500</v>
      </c>
      <c r="D1712" s="6">
        <v>89</v>
      </c>
      <c r="E1712" s="6"/>
      <c r="F1712" s="6">
        <f t="shared" si="476"/>
        <v>148.30000000000001</v>
      </c>
      <c r="G1712" s="7">
        <v>3</v>
      </c>
      <c r="H1712" s="79" cm="1">
        <f t="array" ref="H1712">INDEX(Archetypes!$F$8:$F$16,$G1712)</f>
        <v>163.1</v>
      </c>
      <c r="I1712" s="7">
        <f t="shared" si="477"/>
        <v>1</v>
      </c>
      <c r="J1712" s="27" cm="1">
        <f t="array" ref="J1712">INDEX(Archetypes!$G$8:$H$16,$G1712,($H$2+1))+$N$2</f>
        <v>11221</v>
      </c>
      <c r="K1712" s="41" cm="1">
        <f t="array" ref="K1712">INDEX(Archetypes!$J$8:$J$16,$G1712)</f>
        <v>3.6019999999999999</v>
      </c>
      <c r="L1712" s="24" cm="1">
        <f t="array" ref="L1712">INDEX(Archetypes!$I$8:$I$16,$G1712)</f>
        <v>45.416666666666664</v>
      </c>
      <c r="M1712" s="41">
        <f t="shared" si="504"/>
        <v>24.707999999999998</v>
      </c>
      <c r="N1712" s="84">
        <f t="shared" si="478"/>
        <v>0.54402935779816508</v>
      </c>
      <c r="O1712" s="41">
        <f t="shared" si="479"/>
        <v>24.707999999999998</v>
      </c>
      <c r="P1712" s="64">
        <f t="shared" si="517"/>
        <v>3.5297142857142854</v>
      </c>
      <c r="Q1712" s="80">
        <f t="shared" si="505"/>
        <v>3.5297142857142854</v>
      </c>
      <c r="R1712" s="80">
        <f t="shared" si="506"/>
        <v>0</v>
      </c>
      <c r="S1712" s="64">
        <f t="shared" si="507"/>
        <v>24.707999999999998</v>
      </c>
      <c r="T1712" s="64">
        <f t="shared" si="480"/>
        <v>0</v>
      </c>
      <c r="U1712" s="64">
        <f t="shared" si="508"/>
        <v>0</v>
      </c>
      <c r="V1712" s="80">
        <f t="shared" si="509"/>
        <v>1</v>
      </c>
      <c r="W1712" s="80">
        <f t="shared" si="510"/>
        <v>0</v>
      </c>
      <c r="X1712" s="80">
        <f t="shared" si="511"/>
        <v>0</v>
      </c>
      <c r="Y1712" s="4">
        <f t="shared" si="481"/>
        <v>13.01</v>
      </c>
      <c r="Z1712" s="4">
        <f t="shared" si="482"/>
        <v>3.6118822876179899</v>
      </c>
      <c r="AA1712" s="64">
        <f t="shared" si="512"/>
        <v>9022.7649999999994</v>
      </c>
      <c r="AB1712" s="81">
        <f t="shared" si="513"/>
        <v>1173.8617265</v>
      </c>
      <c r="AC1712">
        <f t="shared" si="514"/>
        <v>1.0000000144615386</v>
      </c>
      <c r="AD1712" s="49">
        <f t="shared" si="483"/>
        <v>4695.4469060000001</v>
      </c>
      <c r="AE1712" s="3">
        <f t="shared" si="484"/>
        <v>130000</v>
      </c>
      <c r="AF1712" s="3">
        <f t="shared" si="485"/>
        <v>100000</v>
      </c>
      <c r="AG1712" s="2">
        <f t="shared" si="486"/>
        <v>1</v>
      </c>
      <c r="AH1712" s="49">
        <f t="shared" si="487"/>
        <v>10221</v>
      </c>
      <c r="AI1712" s="49">
        <f t="shared" si="488"/>
        <v>4165.5380822798361</v>
      </c>
      <c r="AJ1712" s="27" cm="1">
        <f t="array" ref="AJ1712">INDEX(Archetypes!Q$8:Q$16,$G1712)</f>
        <v>1022</v>
      </c>
      <c r="AK1712" s="27" cm="1">
        <f t="array" ref="AK1712">INDEX(Archetypes!R$8:R$16,$G1712)</f>
        <v>1039</v>
      </c>
      <c r="AL1712" s="27" cm="1">
        <f t="array" ref="AL1712">INDEX(Archetypes!S$8:S$16,$G1712)</f>
        <v>1139</v>
      </c>
      <c r="AM1712" s="5">
        <f t="shared" si="515"/>
        <v>1039</v>
      </c>
      <c r="AN1712" s="5">
        <f t="shared" si="489"/>
        <v>4156</v>
      </c>
      <c r="AO1712" s="49">
        <f t="shared" si="490"/>
        <v>34458.984988279837</v>
      </c>
      <c r="AP1712" s="61" cm="1">
        <f t="array" ref="AP1712">INDEX(Archetypes!$K$8:$N$16,$G1712,$I$2+1+2*$H$2)</f>
        <v>8177</v>
      </c>
      <c r="AQ1712" s="41" cm="1">
        <f t="array" ref="AQ1712">INDEX(Archetypes!$O$8:$P$16,$G1712,$AB$2)</f>
        <v>50</v>
      </c>
      <c r="AR1712" s="4">
        <f t="shared" si="491"/>
        <v>12.348800000000001</v>
      </c>
      <c r="AS1712" s="5">
        <f t="shared" si="492"/>
        <v>4013.36</v>
      </c>
      <c r="AT1712" s="8">
        <f t="shared" si="493"/>
        <v>2951</v>
      </c>
      <c r="AU1712">
        <f t="shared" si="494"/>
        <v>1</v>
      </c>
      <c r="AV1712" s="49">
        <f t="shared" si="495"/>
        <v>16053.44</v>
      </c>
      <c r="AW1712" s="49">
        <f t="shared" si="496"/>
        <v>8177</v>
      </c>
      <c r="AX1712" s="61">
        <f t="shared" si="497"/>
        <v>3177.0921461432908</v>
      </c>
      <c r="AY1712" s="27" cm="1">
        <f t="array" ref="AY1712">INDEX(Archetypes!T$8:T$16,$G1712)</f>
        <v>1012</v>
      </c>
      <c r="AZ1712" s="27" cm="1">
        <f t="array" ref="AZ1712">INDEX(Archetypes!U$8:U$16,$G1712)</f>
        <v>1497</v>
      </c>
      <c r="BA1712" s="27" cm="1">
        <f t="array" ref="BA1712">INDEX(Archetypes!V$8:V$16,$G1712)</f>
        <v>1668</v>
      </c>
      <c r="BB1712" s="5">
        <f t="shared" si="516"/>
        <v>1497</v>
      </c>
      <c r="BC1712" s="5">
        <f t="shared" si="498"/>
        <v>5988</v>
      </c>
      <c r="BD1712" s="60">
        <f t="shared" si="499"/>
        <v>41572.53214614329</v>
      </c>
      <c r="BE1712" s="28">
        <f t="shared" si="500"/>
        <v>7113.5471578634533</v>
      </c>
      <c r="BF1712" s="75">
        <f t="shared" si="501"/>
        <v>7.3961409257999993</v>
      </c>
      <c r="BG1712" s="75">
        <f t="shared" si="502"/>
        <v>27.621359999999996</v>
      </c>
      <c r="BH1712" s="11">
        <f t="shared" si="518"/>
        <v>34458.984988279837</v>
      </c>
      <c r="BI1712" s="95">
        <f t="shared" si="519"/>
        <v>3</v>
      </c>
      <c r="BJ1712" t="b">
        <f t="shared" si="520"/>
        <v>1</v>
      </c>
      <c r="BK1712" s="43">
        <v>7258.5595873453713</v>
      </c>
      <c r="BL1712" s="37">
        <f t="shared" si="503"/>
        <v>-145.01242948191793</v>
      </c>
    </row>
    <row r="1713" spans="1:64" x14ac:dyDescent="0.35">
      <c r="A1713" s="3">
        <v>32500</v>
      </c>
      <c r="D1713" s="6">
        <v>89</v>
      </c>
      <c r="E1713" s="6"/>
      <c r="F1713" s="6">
        <f t="shared" si="476"/>
        <v>148.30000000000001</v>
      </c>
      <c r="G1713" s="7">
        <v>4</v>
      </c>
      <c r="H1713" s="79" cm="1">
        <f t="array" ref="H1713">INDEX(Archetypes!$F$8:$F$16,$G1713)</f>
        <v>188.9</v>
      </c>
      <c r="I1713" s="7">
        <f t="shared" si="477"/>
        <v>1</v>
      </c>
      <c r="J1713" s="27" cm="1">
        <f t="array" ref="J1713">INDEX(Archetypes!$G$8:$H$16,$G1713,($H$2+1))+$N$2</f>
        <v>14619</v>
      </c>
      <c r="K1713" s="41" cm="1">
        <f t="array" ref="K1713">INDEX(Archetypes!$J$8:$J$16,$G1713)</f>
        <v>3.3879999999999999</v>
      </c>
      <c r="L1713" s="24" cm="1">
        <f t="array" ref="L1713">INDEX(Archetypes!$I$8:$I$16,$G1713)</f>
        <v>57.854166666666664</v>
      </c>
      <c r="M1713" s="41">
        <f t="shared" si="504"/>
        <v>26.268999999999998</v>
      </c>
      <c r="N1713" s="84">
        <f t="shared" si="478"/>
        <v>0.45405545552754772</v>
      </c>
      <c r="O1713" s="41">
        <f t="shared" si="479"/>
        <v>26.268999999999998</v>
      </c>
      <c r="P1713" s="64">
        <f t="shared" si="517"/>
        <v>3.7527142857142857</v>
      </c>
      <c r="Q1713" s="80">
        <f t="shared" si="505"/>
        <v>3.7527142857142857</v>
      </c>
      <c r="R1713" s="80">
        <f t="shared" si="506"/>
        <v>0</v>
      </c>
      <c r="S1713" s="64">
        <f t="shared" si="507"/>
        <v>26.268999999999998</v>
      </c>
      <c r="T1713" s="64">
        <f t="shared" si="480"/>
        <v>0</v>
      </c>
      <c r="U1713" s="64">
        <f t="shared" si="508"/>
        <v>0</v>
      </c>
      <c r="V1713" s="80">
        <f t="shared" si="509"/>
        <v>1</v>
      </c>
      <c r="W1713" s="80">
        <f t="shared" si="510"/>
        <v>0</v>
      </c>
      <c r="X1713" s="80">
        <f t="shared" si="511"/>
        <v>0</v>
      </c>
      <c r="Y1713" s="4">
        <f t="shared" si="481"/>
        <v>13.01</v>
      </c>
      <c r="Z1713" s="4">
        <f t="shared" si="482"/>
        <v>3.8400236127508856</v>
      </c>
      <c r="AA1713" s="64">
        <f t="shared" si="512"/>
        <v>9592.68</v>
      </c>
      <c r="AB1713" s="81">
        <f t="shared" si="513"/>
        <v>1248.007668</v>
      </c>
      <c r="AC1713">
        <f t="shared" si="514"/>
        <v>1.0000000049230771</v>
      </c>
      <c r="AD1713" s="49">
        <f t="shared" si="483"/>
        <v>4992.0306719999999</v>
      </c>
      <c r="AE1713" s="3">
        <f t="shared" si="484"/>
        <v>130000</v>
      </c>
      <c r="AF1713" s="3">
        <f t="shared" si="485"/>
        <v>100000</v>
      </c>
      <c r="AG1713" s="2">
        <f t="shared" si="486"/>
        <v>1</v>
      </c>
      <c r="AH1713" s="49">
        <f t="shared" si="487"/>
        <v>13619</v>
      </c>
      <c r="AI1713" s="49">
        <f t="shared" si="488"/>
        <v>5485.7972375439795</v>
      </c>
      <c r="AJ1713" s="27" cm="1">
        <f t="array" ref="AJ1713">INDEX(Archetypes!Q$8:Q$16,$G1713)</f>
        <v>1022</v>
      </c>
      <c r="AK1713" s="27" cm="1">
        <f t="array" ref="AK1713">INDEX(Archetypes!R$8:R$16,$G1713)</f>
        <v>1039</v>
      </c>
      <c r="AL1713" s="27" cm="1">
        <f t="array" ref="AL1713">INDEX(Archetypes!S$8:S$16,$G1713)</f>
        <v>1139</v>
      </c>
      <c r="AM1713" s="5">
        <f t="shared" si="515"/>
        <v>1039</v>
      </c>
      <c r="AN1713" s="5">
        <f t="shared" si="489"/>
        <v>4156</v>
      </c>
      <c r="AO1713" s="49">
        <f t="shared" si="490"/>
        <v>42871.827909543979</v>
      </c>
      <c r="AP1713" s="61" cm="1">
        <f t="array" ref="AP1713">INDEX(Archetypes!$K$8:$N$16,$G1713,$I$2+1+2*$H$2)</f>
        <v>10895</v>
      </c>
      <c r="AQ1713" s="41" cm="1">
        <f t="array" ref="AQ1713">INDEX(Archetypes!$O$8:$P$16,$G1713,$AB$2)</f>
        <v>50</v>
      </c>
      <c r="AR1713" s="4">
        <f t="shared" si="491"/>
        <v>12.348800000000001</v>
      </c>
      <c r="AS1713" s="5">
        <f t="shared" si="492"/>
        <v>4013.36</v>
      </c>
      <c r="AT1713" s="8">
        <f t="shared" si="493"/>
        <v>2951</v>
      </c>
      <c r="AU1713">
        <f t="shared" si="494"/>
        <v>1</v>
      </c>
      <c r="AV1713" s="49">
        <f t="shared" si="495"/>
        <v>16053.44</v>
      </c>
      <c r="AW1713" s="49">
        <f t="shared" si="496"/>
        <v>10895</v>
      </c>
      <c r="AX1713" s="61">
        <f t="shared" si="497"/>
        <v>4233.1440543269109</v>
      </c>
      <c r="AY1713" s="27" cm="1">
        <f t="array" ref="AY1713">INDEX(Archetypes!T$8:T$16,$G1713)</f>
        <v>1012</v>
      </c>
      <c r="AZ1713" s="27" cm="1">
        <f t="array" ref="AZ1713">INDEX(Archetypes!U$8:U$16,$G1713)</f>
        <v>1497</v>
      </c>
      <c r="BA1713" s="27" cm="1">
        <f t="array" ref="BA1713">INDEX(Archetypes!V$8:V$16,$G1713)</f>
        <v>1668</v>
      </c>
      <c r="BB1713" s="5">
        <f t="shared" si="516"/>
        <v>1497</v>
      </c>
      <c r="BC1713" s="5">
        <f t="shared" si="498"/>
        <v>5988</v>
      </c>
      <c r="BD1713" s="60">
        <f t="shared" si="499"/>
        <v>48064.584054326915</v>
      </c>
      <c r="BE1713" s="28">
        <f t="shared" si="500"/>
        <v>5192.7561447829357</v>
      </c>
      <c r="BF1713" s="75">
        <f t="shared" si="501"/>
        <v>7.8633116496</v>
      </c>
      <c r="BG1713" s="75">
        <f t="shared" si="502"/>
        <v>27.621359999999996</v>
      </c>
      <c r="BH1713" s="11">
        <f t="shared" si="518"/>
        <v>34458.984988279837</v>
      </c>
      <c r="BI1713" s="95">
        <f t="shared" si="519"/>
        <v>3</v>
      </c>
      <c r="BJ1713" t="b">
        <f t="shared" si="520"/>
        <v>0</v>
      </c>
      <c r="BK1713" s="43">
        <v>762.33450048614759</v>
      </c>
      <c r="BL1713" s="37">
        <f t="shared" si="503"/>
        <v>4430.4216442967881</v>
      </c>
    </row>
    <row r="1714" spans="1:64" x14ac:dyDescent="0.35">
      <c r="A1714" s="3">
        <v>32500</v>
      </c>
      <c r="D1714" s="6">
        <v>89</v>
      </c>
      <c r="E1714" s="6"/>
      <c r="F1714" s="6">
        <f t="shared" si="476"/>
        <v>148.30000000000001</v>
      </c>
      <c r="G1714" s="7">
        <v>5</v>
      </c>
      <c r="H1714" s="79" cm="1">
        <f t="array" ref="H1714">INDEX(Archetypes!$F$8:$F$16,$G1714)</f>
        <v>213.7</v>
      </c>
      <c r="I1714" s="7">
        <f t="shared" si="477"/>
        <v>1</v>
      </c>
      <c r="J1714" s="27" cm="1">
        <f t="array" ref="J1714">INDEX(Archetypes!$G$8:$H$16,$G1714,($H$2+1))+$N$2</f>
        <v>16092</v>
      </c>
      <c r="K1714" s="41" cm="1">
        <f t="array" ref="K1714">INDEX(Archetypes!$J$8:$J$16,$G1714)</f>
        <v>3.3130000000000002</v>
      </c>
      <c r="L1714" s="24" cm="1">
        <f t="array" ref="L1714">INDEX(Archetypes!$I$8:$I$16,$G1714)</f>
        <v>65.243478260869566</v>
      </c>
      <c r="M1714" s="41">
        <f t="shared" si="504"/>
        <v>26.864000000000001</v>
      </c>
      <c r="N1714" s="84">
        <f t="shared" si="478"/>
        <v>0.41174996667999469</v>
      </c>
      <c r="O1714" s="41">
        <f t="shared" si="479"/>
        <v>26.864000000000001</v>
      </c>
      <c r="P1714" s="64">
        <f t="shared" si="517"/>
        <v>3.8377142857142856</v>
      </c>
      <c r="Q1714" s="80">
        <f t="shared" si="505"/>
        <v>3.8377142857142856</v>
      </c>
      <c r="R1714" s="80">
        <f t="shared" si="506"/>
        <v>0</v>
      </c>
      <c r="S1714" s="64">
        <f t="shared" si="507"/>
        <v>26.864000000000001</v>
      </c>
      <c r="T1714" s="64">
        <f t="shared" si="480"/>
        <v>0</v>
      </c>
      <c r="U1714" s="64">
        <f t="shared" si="508"/>
        <v>0</v>
      </c>
      <c r="V1714" s="80">
        <f t="shared" si="509"/>
        <v>1</v>
      </c>
      <c r="W1714" s="80">
        <f t="shared" si="510"/>
        <v>0</v>
      </c>
      <c r="X1714" s="80">
        <f t="shared" si="511"/>
        <v>0</v>
      </c>
      <c r="Y1714" s="4">
        <f t="shared" si="481"/>
        <v>13.01</v>
      </c>
      <c r="Z1714" s="4">
        <f t="shared" si="482"/>
        <v>3.9269544219740413</v>
      </c>
      <c r="AA1714" s="64">
        <f t="shared" si="512"/>
        <v>9809.84</v>
      </c>
      <c r="AB1714" s="81">
        <f t="shared" si="513"/>
        <v>1276.260184</v>
      </c>
      <c r="AC1714">
        <f t="shared" si="514"/>
        <v>1.0000000024615383</v>
      </c>
      <c r="AD1714" s="49">
        <f t="shared" si="483"/>
        <v>5105.0407359999999</v>
      </c>
      <c r="AE1714" s="3">
        <f t="shared" si="484"/>
        <v>130000</v>
      </c>
      <c r="AF1714" s="3">
        <f t="shared" si="485"/>
        <v>100000</v>
      </c>
      <c r="AG1714" s="2">
        <f t="shared" si="486"/>
        <v>1</v>
      </c>
      <c r="AH1714" s="49">
        <f t="shared" si="487"/>
        <v>15092</v>
      </c>
      <c r="AI1714" s="49">
        <f t="shared" si="488"/>
        <v>6058.1167595287006</v>
      </c>
      <c r="AJ1714" s="27" cm="1">
        <f t="array" ref="AJ1714">INDEX(Archetypes!Q$8:Q$16,$G1714)</f>
        <v>1022</v>
      </c>
      <c r="AK1714" s="27" cm="1">
        <f t="array" ref="AK1714">INDEX(Archetypes!R$8:R$16,$G1714)</f>
        <v>1039</v>
      </c>
      <c r="AL1714" s="27" cm="1">
        <f t="array" ref="AL1714">INDEX(Archetypes!S$8:S$16,$G1714)</f>
        <v>1139</v>
      </c>
      <c r="AM1714" s="5">
        <f t="shared" si="515"/>
        <v>1039</v>
      </c>
      <c r="AN1714" s="5">
        <f t="shared" si="489"/>
        <v>4156</v>
      </c>
      <c r="AO1714" s="49">
        <f t="shared" si="490"/>
        <v>46503.157495528692</v>
      </c>
      <c r="AP1714" s="61" cm="1">
        <f t="array" ref="AP1714">INDEX(Archetypes!$K$8:$N$16,$G1714,$I$2+1+2*$H$2)</f>
        <v>12073</v>
      </c>
      <c r="AQ1714" s="41" cm="1">
        <f t="array" ref="AQ1714">INDEX(Archetypes!$O$8:$P$16,$G1714,$AB$2)</f>
        <v>50</v>
      </c>
      <c r="AR1714" s="4">
        <f t="shared" si="491"/>
        <v>12.348800000000001</v>
      </c>
      <c r="AS1714" s="5">
        <f t="shared" si="492"/>
        <v>4013.36</v>
      </c>
      <c r="AT1714" s="8">
        <f t="shared" si="493"/>
        <v>2951</v>
      </c>
      <c r="AU1714">
        <f t="shared" si="494"/>
        <v>1</v>
      </c>
      <c r="AV1714" s="49">
        <f t="shared" si="495"/>
        <v>16053.44</v>
      </c>
      <c r="AW1714" s="49">
        <f t="shared" si="496"/>
        <v>12073</v>
      </c>
      <c r="AX1714" s="61">
        <f t="shared" si="497"/>
        <v>4690.8442558869938</v>
      </c>
      <c r="AY1714" s="27" cm="1">
        <f t="array" ref="AY1714">INDEX(Archetypes!T$8:T$16,$G1714)</f>
        <v>1012</v>
      </c>
      <c r="AZ1714" s="27" cm="1">
        <f t="array" ref="AZ1714">INDEX(Archetypes!U$8:U$16,$G1714)</f>
        <v>1497</v>
      </c>
      <c r="BA1714" s="27" cm="1">
        <f t="array" ref="BA1714">INDEX(Archetypes!V$8:V$16,$G1714)</f>
        <v>1668</v>
      </c>
      <c r="BB1714" s="5">
        <f t="shared" si="516"/>
        <v>1497</v>
      </c>
      <c r="BC1714" s="5">
        <f t="shared" si="498"/>
        <v>5988</v>
      </c>
      <c r="BD1714" s="60">
        <f t="shared" si="499"/>
        <v>50878.284255886996</v>
      </c>
      <c r="BE1714" s="28">
        <f t="shared" si="500"/>
        <v>4375.1267603583037</v>
      </c>
      <c r="BF1714" s="75">
        <f t="shared" si="501"/>
        <v>8.0413220447999993</v>
      </c>
      <c r="BG1714" s="75">
        <f t="shared" si="502"/>
        <v>27.621359999999996</v>
      </c>
      <c r="BH1714" s="11">
        <f t="shared" si="518"/>
        <v>34458.984988279837</v>
      </c>
      <c r="BI1714" s="95">
        <f t="shared" si="519"/>
        <v>3</v>
      </c>
      <c r="BJ1714" t="b">
        <f t="shared" si="520"/>
        <v>0</v>
      </c>
      <c r="BK1714" s="43">
        <v>-2020.4935272585135</v>
      </c>
      <c r="BL1714" s="37">
        <f t="shared" si="503"/>
        <v>6395.6202876168172</v>
      </c>
    </row>
    <row r="1715" spans="1:64" x14ac:dyDescent="0.35">
      <c r="A1715" s="3">
        <v>32500</v>
      </c>
      <c r="D1715" s="6">
        <v>89</v>
      </c>
      <c r="E1715" s="6"/>
      <c r="F1715" s="6">
        <f t="shared" si="476"/>
        <v>148.30000000000001</v>
      </c>
      <c r="G1715" s="7">
        <v>6</v>
      </c>
      <c r="H1715" s="79" cm="1">
        <f t="array" ref="H1715">INDEX(Archetypes!$F$8:$F$16,$G1715)</f>
        <v>239.1</v>
      </c>
      <c r="I1715" s="7">
        <f t="shared" si="477"/>
        <v>1</v>
      </c>
      <c r="J1715" s="27" cm="1">
        <f t="array" ref="J1715">INDEX(Archetypes!$G$8:$H$16,$G1715,($H$2+1))+$N$2</f>
        <v>18581</v>
      </c>
      <c r="K1715" s="41" cm="1">
        <f t="array" ref="K1715">INDEX(Archetypes!$J$8:$J$16,$G1715)</f>
        <v>3.327</v>
      </c>
      <c r="L1715" s="24" cm="1">
        <f t="array" ref="L1715">INDEX(Archetypes!$I$8:$I$16,$G1715)</f>
        <v>72.380645161290317</v>
      </c>
      <c r="M1715" s="41">
        <f t="shared" si="504"/>
        <v>26.751000000000001</v>
      </c>
      <c r="N1715" s="84">
        <f t="shared" si="478"/>
        <v>0.36958775291915502</v>
      </c>
      <c r="O1715" s="41">
        <f t="shared" si="479"/>
        <v>26.751000000000001</v>
      </c>
      <c r="P1715" s="64">
        <f t="shared" si="517"/>
        <v>3.8215714285714286</v>
      </c>
      <c r="Q1715" s="80">
        <f t="shared" si="505"/>
        <v>3.8215714285714286</v>
      </c>
      <c r="R1715" s="80">
        <f t="shared" si="506"/>
        <v>0</v>
      </c>
      <c r="S1715" s="64">
        <f t="shared" si="507"/>
        <v>26.751000000000001</v>
      </c>
      <c r="T1715" s="64">
        <f t="shared" si="480"/>
        <v>0</v>
      </c>
      <c r="U1715" s="64">
        <f t="shared" si="508"/>
        <v>0</v>
      </c>
      <c r="V1715" s="80">
        <f t="shared" si="509"/>
        <v>1</v>
      </c>
      <c r="W1715" s="80">
        <f t="shared" si="510"/>
        <v>0</v>
      </c>
      <c r="X1715" s="80">
        <f t="shared" si="511"/>
        <v>0</v>
      </c>
      <c r="Y1715" s="4">
        <f t="shared" si="481"/>
        <v>13.01</v>
      </c>
      <c r="Z1715" s="4">
        <f t="shared" si="482"/>
        <v>3.910429816651638</v>
      </c>
      <c r="AA1715" s="64">
        <f t="shared" si="512"/>
        <v>9768.56</v>
      </c>
      <c r="AB1715" s="81">
        <f t="shared" si="513"/>
        <v>1270.8896560000001</v>
      </c>
      <c r="AC1715">
        <f t="shared" si="514"/>
        <v>1.0000000270769238</v>
      </c>
      <c r="AD1715" s="49">
        <f t="shared" si="483"/>
        <v>5083.5586240000002</v>
      </c>
      <c r="AE1715" s="3">
        <f t="shared" si="484"/>
        <v>130000</v>
      </c>
      <c r="AF1715" s="3">
        <f t="shared" si="485"/>
        <v>100000</v>
      </c>
      <c r="AG1715" s="2">
        <f t="shared" si="486"/>
        <v>1</v>
      </c>
      <c r="AH1715" s="49">
        <f t="shared" si="487"/>
        <v>17581</v>
      </c>
      <c r="AI1715" s="49">
        <f t="shared" si="488"/>
        <v>7025.1929918572632</v>
      </c>
      <c r="AJ1715" s="27" cm="1">
        <f t="array" ref="AJ1715">INDEX(Archetypes!Q$8:Q$16,$G1715)</f>
        <v>1022</v>
      </c>
      <c r="AK1715" s="27" cm="1">
        <f t="array" ref="AK1715">INDEX(Archetypes!R$8:R$16,$G1715)</f>
        <v>1039</v>
      </c>
      <c r="AL1715" s="27" cm="1">
        <f t="array" ref="AL1715">INDEX(Archetypes!S$8:S$16,$G1715)</f>
        <v>1139</v>
      </c>
      <c r="AM1715" s="5">
        <f t="shared" si="515"/>
        <v>1039</v>
      </c>
      <c r="AN1715" s="5">
        <f t="shared" si="489"/>
        <v>4156</v>
      </c>
      <c r="AO1715" s="49">
        <f t="shared" si="490"/>
        <v>52426.751615857262</v>
      </c>
      <c r="AP1715" s="61" cm="1">
        <f t="array" ref="AP1715">INDEX(Archetypes!$K$8:$N$16,$G1715,$I$2+1+2*$H$2)</f>
        <v>14065</v>
      </c>
      <c r="AQ1715" s="41" cm="1">
        <f t="array" ref="AQ1715">INDEX(Archetypes!$O$8:$P$16,$G1715,$AB$2)</f>
        <v>50</v>
      </c>
      <c r="AR1715" s="4">
        <f t="shared" si="491"/>
        <v>12.348800000000001</v>
      </c>
      <c r="AS1715" s="5">
        <f t="shared" si="492"/>
        <v>4013.36</v>
      </c>
      <c r="AT1715" s="8">
        <f t="shared" si="493"/>
        <v>2951</v>
      </c>
      <c r="AU1715">
        <f t="shared" si="494"/>
        <v>1</v>
      </c>
      <c r="AV1715" s="49">
        <f t="shared" si="495"/>
        <v>16053.44</v>
      </c>
      <c r="AW1715" s="49">
        <f t="shared" si="496"/>
        <v>14065</v>
      </c>
      <c r="AX1715" s="61">
        <f t="shared" si="497"/>
        <v>5464.816073805232</v>
      </c>
      <c r="AY1715" s="27" cm="1">
        <f t="array" ref="AY1715">INDEX(Archetypes!T$8:T$16,$G1715)</f>
        <v>1012</v>
      </c>
      <c r="AZ1715" s="27" cm="1">
        <f t="array" ref="AZ1715">INDEX(Archetypes!U$8:U$16,$G1715)</f>
        <v>1497</v>
      </c>
      <c r="BA1715" s="27" cm="1">
        <f t="array" ref="BA1715">INDEX(Archetypes!V$8:V$16,$G1715)</f>
        <v>1668</v>
      </c>
      <c r="BB1715" s="5">
        <f t="shared" si="516"/>
        <v>1497</v>
      </c>
      <c r="BC1715" s="5">
        <f t="shared" si="498"/>
        <v>5988</v>
      </c>
      <c r="BD1715" s="60">
        <f t="shared" si="499"/>
        <v>55636.256073805234</v>
      </c>
      <c r="BE1715" s="28">
        <f t="shared" si="500"/>
        <v>3209.5044579479727</v>
      </c>
      <c r="BF1715" s="75">
        <f t="shared" si="501"/>
        <v>8.0074840032000001</v>
      </c>
      <c r="BG1715" s="75">
        <f t="shared" si="502"/>
        <v>27.621359999999996</v>
      </c>
      <c r="BH1715" s="11">
        <f t="shared" si="518"/>
        <v>34458.984988279837</v>
      </c>
      <c r="BI1715" s="95">
        <f t="shared" si="519"/>
        <v>3</v>
      </c>
      <c r="BJ1715" t="b">
        <f t="shared" si="520"/>
        <v>0</v>
      </c>
      <c r="BK1715" s="43">
        <v>-6301.7033473780029</v>
      </c>
      <c r="BL1715" s="37">
        <f t="shared" si="503"/>
        <v>9511.2078053259756</v>
      </c>
    </row>
    <row r="1716" spans="1:64" x14ac:dyDescent="0.35">
      <c r="A1716" s="3">
        <v>32500</v>
      </c>
      <c r="D1716" s="6">
        <v>89</v>
      </c>
      <c r="E1716" s="6"/>
      <c r="F1716" s="6">
        <f t="shared" si="476"/>
        <v>148.30000000000001</v>
      </c>
      <c r="G1716" s="7">
        <v>7</v>
      </c>
      <c r="H1716" s="79" cm="1">
        <f t="array" ref="H1716">INDEX(Archetypes!$F$8:$F$16,$G1716)</f>
        <v>262.60000000000002</v>
      </c>
      <c r="I1716" s="7">
        <f t="shared" si="477"/>
        <v>1</v>
      </c>
      <c r="J1716" s="27" cm="1">
        <f t="array" ref="J1716">INDEX(Archetypes!$G$8:$H$16,$G1716,($H$2+1))+$N$2</f>
        <v>22881</v>
      </c>
      <c r="K1716" s="41" cm="1">
        <f t="array" ref="K1716">INDEX(Archetypes!$J$8:$J$16,$G1716)</f>
        <v>3.2349999999999999</v>
      </c>
      <c r="L1716" s="24" cm="1">
        <f t="array" ref="L1716">INDEX(Archetypes!$I$8:$I$16,$G1716)</f>
        <v>81.644444444444446</v>
      </c>
      <c r="M1716" s="41">
        <f t="shared" si="504"/>
        <v>27.512</v>
      </c>
      <c r="N1716" s="84">
        <f t="shared" si="478"/>
        <v>0.33697332607512248</v>
      </c>
      <c r="O1716" s="41">
        <f t="shared" si="479"/>
        <v>27.512</v>
      </c>
      <c r="P1716" s="64">
        <f t="shared" si="517"/>
        <v>3.9302857142857142</v>
      </c>
      <c r="Q1716" s="80">
        <f t="shared" si="505"/>
        <v>3.9302857142857142</v>
      </c>
      <c r="R1716" s="80">
        <f t="shared" si="506"/>
        <v>0</v>
      </c>
      <c r="S1716" s="64">
        <f t="shared" si="507"/>
        <v>27.512</v>
      </c>
      <c r="T1716" s="64">
        <f t="shared" si="480"/>
        <v>0</v>
      </c>
      <c r="U1716" s="64">
        <f t="shared" si="508"/>
        <v>0</v>
      </c>
      <c r="V1716" s="80">
        <f t="shared" si="509"/>
        <v>1</v>
      </c>
      <c r="W1716" s="80">
        <f t="shared" si="510"/>
        <v>0</v>
      </c>
      <c r="X1716" s="80">
        <f t="shared" si="511"/>
        <v>0</v>
      </c>
      <c r="Y1716" s="4">
        <f t="shared" si="481"/>
        <v>13.01</v>
      </c>
      <c r="Z1716" s="4">
        <f t="shared" si="482"/>
        <v>4.0216383307573418</v>
      </c>
      <c r="AA1716" s="64">
        <f t="shared" si="512"/>
        <v>10046.368</v>
      </c>
      <c r="AB1716" s="81">
        <f t="shared" si="513"/>
        <v>1307.0324768</v>
      </c>
      <c r="AC1716">
        <f t="shared" si="514"/>
        <v>0.99999998523076938</v>
      </c>
      <c r="AD1716" s="49">
        <f t="shared" si="483"/>
        <v>5228.1299072000002</v>
      </c>
      <c r="AE1716" s="3">
        <f t="shared" si="484"/>
        <v>130000</v>
      </c>
      <c r="AF1716" s="3">
        <f t="shared" si="485"/>
        <v>100000</v>
      </c>
      <c r="AG1716" s="2">
        <f t="shared" si="486"/>
        <v>1</v>
      </c>
      <c r="AH1716" s="49">
        <f t="shared" si="487"/>
        <v>21881</v>
      </c>
      <c r="AI1716" s="49">
        <f t="shared" si="488"/>
        <v>8695.9152895723364</v>
      </c>
      <c r="AJ1716" s="27" cm="1">
        <f t="array" ref="AJ1716">INDEX(Archetypes!Q$8:Q$16,$G1716)</f>
        <v>1022</v>
      </c>
      <c r="AK1716" s="27" cm="1">
        <f t="array" ref="AK1716">INDEX(Archetypes!R$8:R$16,$G1716)</f>
        <v>1039</v>
      </c>
      <c r="AL1716" s="27" cm="1">
        <f t="array" ref="AL1716">INDEX(Archetypes!S$8:S$16,$G1716)</f>
        <v>1139</v>
      </c>
      <c r="AM1716" s="5">
        <f t="shared" si="515"/>
        <v>1039</v>
      </c>
      <c r="AN1716" s="5">
        <f t="shared" si="489"/>
        <v>4156</v>
      </c>
      <c r="AO1716" s="49">
        <f t="shared" si="490"/>
        <v>62842.045196772335</v>
      </c>
      <c r="AP1716" s="61" cm="1">
        <f t="array" ref="AP1716">INDEX(Archetypes!$K$8:$N$16,$G1716,$I$2+1+2*$H$2)</f>
        <v>17505</v>
      </c>
      <c r="AQ1716" s="41" cm="1">
        <f t="array" ref="AQ1716">INDEX(Archetypes!$O$8:$P$16,$G1716,$AB$2)</f>
        <v>50</v>
      </c>
      <c r="AR1716" s="4">
        <f t="shared" si="491"/>
        <v>12.348800000000001</v>
      </c>
      <c r="AS1716" s="5">
        <f t="shared" si="492"/>
        <v>4013.36</v>
      </c>
      <c r="AT1716" s="8">
        <f t="shared" si="493"/>
        <v>2951</v>
      </c>
      <c r="AU1716">
        <f t="shared" si="494"/>
        <v>1</v>
      </c>
      <c r="AV1716" s="49">
        <f t="shared" si="495"/>
        <v>16053.44</v>
      </c>
      <c r="AW1716" s="49">
        <f t="shared" si="496"/>
        <v>17505</v>
      </c>
      <c r="AX1716" s="61">
        <f t="shared" si="497"/>
        <v>6801.3939119772904</v>
      </c>
      <c r="AY1716" s="27" cm="1">
        <f t="array" ref="AY1716">INDEX(Archetypes!T$8:T$16,$G1716)</f>
        <v>1012</v>
      </c>
      <c r="AZ1716" s="27" cm="1">
        <f t="array" ref="AZ1716">INDEX(Archetypes!U$8:U$16,$G1716)</f>
        <v>1497</v>
      </c>
      <c r="BA1716" s="27" cm="1">
        <f t="array" ref="BA1716">INDEX(Archetypes!V$8:V$16,$G1716)</f>
        <v>1668</v>
      </c>
      <c r="BB1716" s="5">
        <f t="shared" si="516"/>
        <v>1497</v>
      </c>
      <c r="BC1716" s="5">
        <f t="shared" si="498"/>
        <v>5988</v>
      </c>
      <c r="BD1716" s="60">
        <f t="shared" si="499"/>
        <v>63852.833911977294</v>
      </c>
      <c r="BE1716" s="28">
        <f t="shared" si="500"/>
        <v>1010.7887152049589</v>
      </c>
      <c r="BF1716" s="75">
        <f t="shared" si="501"/>
        <v>8.2352087769600004</v>
      </c>
      <c r="BG1716" s="75">
        <f t="shared" si="502"/>
        <v>27.621359999999996</v>
      </c>
      <c r="BH1716" s="11">
        <f t="shared" si="518"/>
        <v>34458.984988279837</v>
      </c>
      <c r="BI1716" s="95">
        <f t="shared" si="519"/>
        <v>3</v>
      </c>
      <c r="BJ1716" t="b">
        <f t="shared" si="520"/>
        <v>0</v>
      </c>
      <c r="BK1716" s="43">
        <v>-14061.860449890926</v>
      </c>
      <c r="BL1716" s="37">
        <f t="shared" si="503"/>
        <v>15072.649165095885</v>
      </c>
    </row>
    <row r="1717" spans="1:64" x14ac:dyDescent="0.35">
      <c r="A1717" s="3">
        <v>32500</v>
      </c>
      <c r="D1717" s="6">
        <v>89</v>
      </c>
      <c r="E1717" s="6"/>
      <c r="F1717" s="6">
        <f t="shared" si="476"/>
        <v>148.30000000000001</v>
      </c>
      <c r="G1717" s="7">
        <v>8</v>
      </c>
      <c r="H1717" s="79" cm="1">
        <f t="array" ref="H1717">INDEX(Archetypes!$F$8:$F$16,$G1717)</f>
        <v>285.8</v>
      </c>
      <c r="I1717" s="7">
        <f t="shared" si="477"/>
        <v>1</v>
      </c>
      <c r="J1717" s="27" cm="1">
        <f t="array" ref="J1717">INDEX(Archetypes!$G$8:$H$16,$G1717,($H$2+1))+$N$2</f>
        <v>26124</v>
      </c>
      <c r="K1717" s="41" cm="1">
        <f t="array" ref="K1717">INDEX(Archetypes!$J$8:$J$16,$G1717)</f>
        <v>3.2210000000000001</v>
      </c>
      <c r="L1717" s="24" cm="1">
        <f t="array" ref="L1717">INDEX(Archetypes!$I$8:$I$16,$G1717)</f>
        <v>90.076000000000008</v>
      </c>
      <c r="M1717" s="41">
        <f t="shared" si="504"/>
        <v>27.631</v>
      </c>
      <c r="N1717" s="84">
        <f t="shared" si="478"/>
        <v>0.30675207602469023</v>
      </c>
      <c r="O1717" s="41">
        <f t="shared" si="479"/>
        <v>27.631</v>
      </c>
      <c r="P1717" s="64">
        <f t="shared" si="517"/>
        <v>3.9472857142857145</v>
      </c>
      <c r="Q1717" s="80">
        <f t="shared" si="505"/>
        <v>3.9472857142857145</v>
      </c>
      <c r="R1717" s="80">
        <f t="shared" si="506"/>
        <v>0</v>
      </c>
      <c r="S1717" s="64">
        <f t="shared" si="507"/>
        <v>27.631</v>
      </c>
      <c r="T1717" s="64">
        <f t="shared" si="480"/>
        <v>0</v>
      </c>
      <c r="U1717" s="64">
        <f t="shared" si="508"/>
        <v>0</v>
      </c>
      <c r="V1717" s="80">
        <f t="shared" si="509"/>
        <v>1</v>
      </c>
      <c r="W1717" s="80">
        <f t="shared" si="510"/>
        <v>0</v>
      </c>
      <c r="X1717" s="80">
        <f t="shared" si="511"/>
        <v>0</v>
      </c>
      <c r="Y1717" s="4">
        <f t="shared" si="481"/>
        <v>13.01</v>
      </c>
      <c r="Z1717" s="4">
        <f t="shared" si="482"/>
        <v>4.0391182862465067</v>
      </c>
      <c r="AA1717" s="64">
        <f t="shared" si="512"/>
        <v>10090.034</v>
      </c>
      <c r="AB1717" s="81">
        <f t="shared" si="513"/>
        <v>1312.7134234</v>
      </c>
      <c r="AC1717">
        <f t="shared" si="514"/>
        <v>1.0000000149538462</v>
      </c>
      <c r="AD1717" s="49">
        <f t="shared" si="483"/>
        <v>5250.8536936</v>
      </c>
      <c r="AE1717" s="3">
        <f t="shared" si="484"/>
        <v>130000</v>
      </c>
      <c r="AF1717" s="3">
        <f t="shared" si="485"/>
        <v>100000</v>
      </c>
      <c r="AG1717" s="2">
        <f t="shared" si="486"/>
        <v>1</v>
      </c>
      <c r="AH1717" s="49">
        <f t="shared" si="487"/>
        <v>25124</v>
      </c>
      <c r="AI1717" s="49">
        <f t="shared" si="488"/>
        <v>9955.9507341048902</v>
      </c>
      <c r="AJ1717" s="27" cm="1">
        <f t="array" ref="AJ1717">INDEX(Archetypes!Q$8:Q$16,$G1717)</f>
        <v>1022</v>
      </c>
      <c r="AK1717" s="27" cm="1">
        <f t="array" ref="AK1717">INDEX(Archetypes!R$8:R$16,$G1717)</f>
        <v>1039</v>
      </c>
      <c r="AL1717" s="27" cm="1">
        <f t="array" ref="AL1717">INDEX(Archetypes!S$8:S$16,$G1717)</f>
        <v>1139</v>
      </c>
      <c r="AM1717" s="5">
        <f t="shared" si="515"/>
        <v>1039</v>
      </c>
      <c r="AN1717" s="5">
        <f t="shared" si="489"/>
        <v>4156</v>
      </c>
      <c r="AO1717" s="49">
        <f t="shared" si="490"/>
        <v>70610.80442770489</v>
      </c>
      <c r="AP1717" s="61" cm="1">
        <f t="array" ref="AP1717">INDEX(Archetypes!$K$8:$N$16,$G1717,$I$2+1+2*$H$2)</f>
        <v>20099</v>
      </c>
      <c r="AQ1717" s="41" cm="1">
        <f t="array" ref="AQ1717">INDEX(Archetypes!$O$8:$P$16,$G1717,$AB$2)</f>
        <v>50</v>
      </c>
      <c r="AR1717" s="4">
        <f t="shared" si="491"/>
        <v>12.348800000000001</v>
      </c>
      <c r="AS1717" s="5">
        <f t="shared" si="492"/>
        <v>4013.36</v>
      </c>
      <c r="AT1717" s="8">
        <f t="shared" si="493"/>
        <v>2951</v>
      </c>
      <c r="AU1717">
        <f t="shared" si="494"/>
        <v>1</v>
      </c>
      <c r="AV1717" s="49">
        <f t="shared" si="495"/>
        <v>16053.44</v>
      </c>
      <c r="AW1717" s="49">
        <f t="shared" si="496"/>
        <v>20099</v>
      </c>
      <c r="AX1717" s="61">
        <f t="shared" si="497"/>
        <v>7809.2668515756386</v>
      </c>
      <c r="AY1717" s="27" cm="1">
        <f t="array" ref="AY1717">INDEX(Archetypes!T$8:T$16,$G1717)</f>
        <v>1012</v>
      </c>
      <c r="AZ1717" s="27" cm="1">
        <f t="array" ref="AZ1717">INDEX(Archetypes!U$8:U$16,$G1717)</f>
        <v>1497</v>
      </c>
      <c r="BA1717" s="27" cm="1">
        <f t="array" ref="BA1717">INDEX(Archetypes!V$8:V$16,$G1717)</f>
        <v>1668</v>
      </c>
      <c r="BB1717" s="5">
        <f t="shared" si="516"/>
        <v>1497</v>
      </c>
      <c r="BC1717" s="5">
        <f t="shared" si="498"/>
        <v>5988</v>
      </c>
      <c r="BD1717" s="60">
        <f t="shared" si="499"/>
        <v>70048.70685157564</v>
      </c>
      <c r="BE1717" s="28">
        <f t="shared" si="500"/>
        <v>-562.09757612925023</v>
      </c>
      <c r="BF1717" s="75">
        <f t="shared" si="501"/>
        <v>8.2710026704799997</v>
      </c>
      <c r="BG1717" s="75">
        <f t="shared" si="502"/>
        <v>27.621359999999996</v>
      </c>
      <c r="BH1717" s="11">
        <f t="shared" si="518"/>
        <v>34458.984988279837</v>
      </c>
      <c r="BI1717" s="95">
        <f t="shared" si="519"/>
        <v>3</v>
      </c>
      <c r="BJ1717" t="b">
        <f t="shared" si="520"/>
        <v>0</v>
      </c>
      <c r="BK1717" s="43">
        <v>-19739.933972769475</v>
      </c>
      <c r="BL1717" s="37">
        <f t="shared" si="503"/>
        <v>19177.836396640225</v>
      </c>
    </row>
    <row r="1718" spans="1:64" x14ac:dyDescent="0.35">
      <c r="A1718" s="3">
        <v>32500</v>
      </c>
      <c r="D1718" s="6">
        <v>89</v>
      </c>
      <c r="E1718" s="6"/>
      <c r="F1718" s="6">
        <f t="shared" si="476"/>
        <v>148.30000000000001</v>
      </c>
      <c r="G1718" s="7">
        <v>9</v>
      </c>
      <c r="H1718" s="79" cm="1">
        <f t="array" ref="H1718">INDEX(Archetypes!$F$8:$F$16,$G1718)</f>
        <v>312.60000000000002</v>
      </c>
      <c r="I1718" s="7">
        <f t="shared" si="477"/>
        <v>1</v>
      </c>
      <c r="J1718" s="27" cm="1">
        <f t="array" ref="J1718">INDEX(Archetypes!$G$8:$H$16,$G1718,($H$2+1))+$N$2</f>
        <v>27151</v>
      </c>
      <c r="K1718" s="41" cm="1">
        <f t="array" ref="K1718">INDEX(Archetypes!$J$8:$J$16,$G1718)</f>
        <v>3.1960000000000002</v>
      </c>
      <c r="L1718" s="24" cm="1">
        <f t="array" ref="L1718">INDEX(Archetypes!$I$8:$I$16,$G1718)</f>
        <v>98.868750000000006</v>
      </c>
      <c r="M1718" s="41">
        <f t="shared" si="504"/>
        <v>27.847000000000001</v>
      </c>
      <c r="N1718" s="84">
        <f t="shared" si="478"/>
        <v>0.28165623617169228</v>
      </c>
      <c r="O1718" s="41">
        <f t="shared" si="479"/>
        <v>27.847000000000001</v>
      </c>
      <c r="P1718" s="64">
        <f t="shared" si="517"/>
        <v>3.9781428571428572</v>
      </c>
      <c r="Q1718" s="80">
        <f t="shared" si="505"/>
        <v>3.9781428571428572</v>
      </c>
      <c r="R1718" s="80">
        <f t="shared" si="506"/>
        <v>0</v>
      </c>
      <c r="S1718" s="64">
        <f t="shared" si="507"/>
        <v>27.847000000000001</v>
      </c>
      <c r="T1718" s="64">
        <f t="shared" si="480"/>
        <v>0</v>
      </c>
      <c r="U1718" s="64">
        <f t="shared" si="508"/>
        <v>0</v>
      </c>
      <c r="V1718" s="80">
        <f t="shared" si="509"/>
        <v>1</v>
      </c>
      <c r="W1718" s="80">
        <f t="shared" si="510"/>
        <v>0</v>
      </c>
      <c r="X1718" s="80">
        <f t="shared" si="511"/>
        <v>0</v>
      </c>
      <c r="Y1718" s="4">
        <f t="shared" si="481"/>
        <v>13.01</v>
      </c>
      <c r="Z1718" s="4">
        <f t="shared" si="482"/>
        <v>4.0707133917396741</v>
      </c>
      <c r="AA1718" s="64">
        <f t="shared" si="512"/>
        <v>10168.960999999999</v>
      </c>
      <c r="AB1718" s="81">
        <f t="shared" si="513"/>
        <v>1322.9818260999998</v>
      </c>
      <c r="AC1718">
        <f t="shared" si="514"/>
        <v>1.0000000198153851</v>
      </c>
      <c r="AD1718" s="49">
        <f t="shared" si="483"/>
        <v>5291.9273043999992</v>
      </c>
      <c r="AE1718" s="3">
        <f t="shared" si="484"/>
        <v>130000</v>
      </c>
      <c r="AF1718" s="3">
        <f t="shared" si="485"/>
        <v>100000</v>
      </c>
      <c r="AG1718" s="2">
        <f t="shared" si="486"/>
        <v>1</v>
      </c>
      <c r="AH1718" s="49">
        <f t="shared" si="487"/>
        <v>26151</v>
      </c>
      <c r="AI1718" s="49">
        <f t="shared" si="488"/>
        <v>10354.981385210327</v>
      </c>
      <c r="AJ1718" s="27" cm="1">
        <f t="array" ref="AJ1718">INDEX(Archetypes!Q$8:Q$16,$G1718)</f>
        <v>1022</v>
      </c>
      <c r="AK1718" s="27" cm="1">
        <f t="array" ref="AK1718">INDEX(Archetypes!R$8:R$16,$G1718)</f>
        <v>1039</v>
      </c>
      <c r="AL1718" s="27" cm="1">
        <f t="array" ref="AL1718">INDEX(Archetypes!S$8:S$16,$G1718)</f>
        <v>1139</v>
      </c>
      <c r="AM1718" s="5">
        <f t="shared" si="515"/>
        <v>1039</v>
      </c>
      <c r="AN1718" s="5">
        <f t="shared" si="489"/>
        <v>4156</v>
      </c>
      <c r="AO1718" s="49">
        <f t="shared" si="490"/>
        <v>73104.908689610325</v>
      </c>
      <c r="AP1718" s="61" cm="1">
        <f t="array" ref="AP1718">INDEX(Archetypes!$K$8:$N$16,$G1718,$I$2+1+2*$H$2)</f>
        <v>20920</v>
      </c>
      <c r="AQ1718" s="41" cm="1">
        <f t="array" ref="AQ1718">INDEX(Archetypes!$O$8:$P$16,$G1718,$AB$2)</f>
        <v>50</v>
      </c>
      <c r="AR1718" s="4">
        <f t="shared" si="491"/>
        <v>12.348800000000001</v>
      </c>
      <c r="AS1718" s="5">
        <f t="shared" si="492"/>
        <v>4013.36</v>
      </c>
      <c r="AT1718" s="8">
        <f t="shared" si="493"/>
        <v>2951</v>
      </c>
      <c r="AU1718">
        <f t="shared" si="494"/>
        <v>1</v>
      </c>
      <c r="AV1718" s="49">
        <f t="shared" si="495"/>
        <v>16053.44</v>
      </c>
      <c r="AW1718" s="49">
        <f t="shared" si="496"/>
        <v>20920</v>
      </c>
      <c r="AX1718" s="61">
        <f t="shared" si="497"/>
        <v>8128.2582484184468</v>
      </c>
      <c r="AY1718" s="27" cm="1">
        <f t="array" ref="AY1718">INDEX(Archetypes!T$8:T$16,$G1718)</f>
        <v>1012</v>
      </c>
      <c r="AZ1718" s="27" cm="1">
        <f t="array" ref="AZ1718">INDEX(Archetypes!U$8:U$16,$G1718)</f>
        <v>1497</v>
      </c>
      <c r="BA1718" s="27" cm="1">
        <f t="array" ref="BA1718">INDEX(Archetypes!V$8:V$16,$G1718)</f>
        <v>1668</v>
      </c>
      <c r="BB1718" s="5">
        <f t="shared" si="516"/>
        <v>1497</v>
      </c>
      <c r="BC1718" s="5">
        <f t="shared" si="498"/>
        <v>5988</v>
      </c>
      <c r="BD1718" s="60">
        <f t="shared" si="499"/>
        <v>72009.698248418455</v>
      </c>
      <c r="BE1718" s="28">
        <f t="shared" si="500"/>
        <v>-1095.2104411918699</v>
      </c>
      <c r="BF1718" s="75">
        <f t="shared" si="501"/>
        <v>8.3357007109200012</v>
      </c>
      <c r="BG1718" s="75">
        <f t="shared" si="502"/>
        <v>27.621359999999996</v>
      </c>
      <c r="BH1718" s="11">
        <f t="shared" si="518"/>
        <v>34458.984988279837</v>
      </c>
      <c r="BI1718" s="95">
        <f t="shared" si="519"/>
        <v>3</v>
      </c>
      <c r="BJ1718" t="b">
        <f t="shared" si="520"/>
        <v>0</v>
      </c>
      <c r="BK1718" s="43">
        <v>-21605.837132973393</v>
      </c>
      <c r="BL1718" s="37">
        <f t="shared" si="503"/>
        <v>20510.626691781523</v>
      </c>
    </row>
    <row r="1719" spans="1:64" x14ac:dyDescent="0.35">
      <c r="A1719" s="3">
        <v>32500</v>
      </c>
      <c r="D1719" s="6">
        <v>90</v>
      </c>
      <c r="E1719" s="6"/>
      <c r="F1719" s="6">
        <f t="shared" si="476"/>
        <v>150</v>
      </c>
      <c r="G1719" s="7">
        <v>3</v>
      </c>
      <c r="H1719" s="79" cm="1">
        <f t="array" ref="H1719">INDEX(Archetypes!$F$8:$F$16,$G1719)</f>
        <v>163.1</v>
      </c>
      <c r="I1719" s="7">
        <f t="shared" si="477"/>
        <v>1</v>
      </c>
      <c r="J1719" s="27" cm="1">
        <f t="array" ref="J1719">INDEX(Archetypes!$G$8:$H$16,$G1719,($H$2+1))+$N$2</f>
        <v>11221</v>
      </c>
      <c r="K1719" s="41" cm="1">
        <f t="array" ref="K1719">INDEX(Archetypes!$J$8:$J$16,$G1719)</f>
        <v>3.6019999999999999</v>
      </c>
      <c r="L1719" s="24" cm="1">
        <f t="array" ref="L1719">INDEX(Archetypes!$I$8:$I$16,$G1719)</f>
        <v>45.416666666666664</v>
      </c>
      <c r="M1719" s="41">
        <f t="shared" si="504"/>
        <v>24.986000000000001</v>
      </c>
      <c r="N1719" s="84">
        <f t="shared" si="478"/>
        <v>0.55015045871559642</v>
      </c>
      <c r="O1719" s="41">
        <f t="shared" si="479"/>
        <v>24.986000000000001</v>
      </c>
      <c r="P1719" s="64">
        <f t="shared" si="517"/>
        <v>3.5694285714285714</v>
      </c>
      <c r="Q1719" s="80">
        <f t="shared" si="505"/>
        <v>3.5694285714285714</v>
      </c>
      <c r="R1719" s="80">
        <f t="shared" si="506"/>
        <v>0</v>
      </c>
      <c r="S1719" s="64">
        <f t="shared" si="507"/>
        <v>24.986000000000001</v>
      </c>
      <c r="T1719" s="64">
        <f t="shared" si="480"/>
        <v>0</v>
      </c>
      <c r="U1719" s="64">
        <f t="shared" si="508"/>
        <v>0</v>
      </c>
      <c r="V1719" s="80">
        <f t="shared" si="509"/>
        <v>1</v>
      </c>
      <c r="W1719" s="80">
        <f t="shared" si="510"/>
        <v>0</v>
      </c>
      <c r="X1719" s="80">
        <f t="shared" si="511"/>
        <v>0</v>
      </c>
      <c r="Y1719" s="4">
        <f t="shared" si="481"/>
        <v>13.01</v>
      </c>
      <c r="Z1719" s="4">
        <f t="shared" si="482"/>
        <v>3.6118822876179899</v>
      </c>
      <c r="AA1719" s="64">
        <f t="shared" si="512"/>
        <v>9022.7649999999994</v>
      </c>
      <c r="AB1719" s="81">
        <f t="shared" si="513"/>
        <v>1173.8617265</v>
      </c>
      <c r="AC1719">
        <f t="shared" si="514"/>
        <v>1.0000000144615386</v>
      </c>
      <c r="AD1719" s="49">
        <f t="shared" si="483"/>
        <v>4695.4469060000001</v>
      </c>
      <c r="AE1719" s="3">
        <f t="shared" si="484"/>
        <v>130000</v>
      </c>
      <c r="AF1719" s="3">
        <f t="shared" si="485"/>
        <v>100000</v>
      </c>
      <c r="AG1719" s="2">
        <f t="shared" si="486"/>
        <v>1</v>
      </c>
      <c r="AH1719" s="49">
        <f t="shared" si="487"/>
        <v>10221</v>
      </c>
      <c r="AI1719" s="49">
        <f t="shared" si="488"/>
        <v>4165.5380822798361</v>
      </c>
      <c r="AJ1719" s="27" cm="1">
        <f t="array" ref="AJ1719">INDEX(Archetypes!Q$8:Q$16,$G1719)</f>
        <v>1022</v>
      </c>
      <c r="AK1719" s="27" cm="1">
        <f t="array" ref="AK1719">INDEX(Archetypes!R$8:R$16,$G1719)</f>
        <v>1039</v>
      </c>
      <c r="AL1719" s="27" cm="1">
        <f t="array" ref="AL1719">INDEX(Archetypes!S$8:S$16,$G1719)</f>
        <v>1139</v>
      </c>
      <c r="AM1719" s="5">
        <f t="shared" si="515"/>
        <v>1039</v>
      </c>
      <c r="AN1719" s="5">
        <f t="shared" si="489"/>
        <v>4156</v>
      </c>
      <c r="AO1719" s="49">
        <f t="shared" si="490"/>
        <v>34458.984988279837</v>
      </c>
      <c r="AP1719" s="61" cm="1">
        <f t="array" ref="AP1719">INDEX(Archetypes!$K$8:$N$16,$G1719,$I$2+1+2*$H$2)</f>
        <v>8177</v>
      </c>
      <c r="AQ1719" s="41" cm="1">
        <f t="array" ref="AQ1719">INDEX(Archetypes!$O$8:$P$16,$G1719,$AB$2)</f>
        <v>50</v>
      </c>
      <c r="AR1719" s="4">
        <f t="shared" si="491"/>
        <v>12.348800000000001</v>
      </c>
      <c r="AS1719" s="5">
        <f t="shared" si="492"/>
        <v>4013.36</v>
      </c>
      <c r="AT1719" s="8">
        <f t="shared" si="493"/>
        <v>2951</v>
      </c>
      <c r="AU1719">
        <f t="shared" si="494"/>
        <v>1</v>
      </c>
      <c r="AV1719" s="49">
        <f t="shared" si="495"/>
        <v>16053.44</v>
      </c>
      <c r="AW1719" s="49">
        <f t="shared" si="496"/>
        <v>8177</v>
      </c>
      <c r="AX1719" s="61">
        <f t="shared" si="497"/>
        <v>3177.0921461432908</v>
      </c>
      <c r="AY1719" s="27" cm="1">
        <f t="array" ref="AY1719">INDEX(Archetypes!T$8:T$16,$G1719)</f>
        <v>1012</v>
      </c>
      <c r="AZ1719" s="27" cm="1">
        <f t="array" ref="AZ1719">INDEX(Archetypes!U$8:U$16,$G1719)</f>
        <v>1497</v>
      </c>
      <c r="BA1719" s="27" cm="1">
        <f t="array" ref="BA1719">INDEX(Archetypes!V$8:V$16,$G1719)</f>
        <v>1668</v>
      </c>
      <c r="BB1719" s="5">
        <f t="shared" si="516"/>
        <v>1497</v>
      </c>
      <c r="BC1719" s="5">
        <f t="shared" si="498"/>
        <v>5988</v>
      </c>
      <c r="BD1719" s="60">
        <f t="shared" si="499"/>
        <v>41572.53214614329</v>
      </c>
      <c r="BE1719" s="28">
        <f t="shared" si="500"/>
        <v>7113.5471578634533</v>
      </c>
      <c r="BF1719" s="75">
        <f t="shared" si="501"/>
        <v>7.3961409257999993</v>
      </c>
      <c r="BG1719" s="75">
        <f t="shared" si="502"/>
        <v>27.621359999999996</v>
      </c>
      <c r="BH1719" s="11">
        <f t="shared" si="518"/>
        <v>34458.984988279837</v>
      </c>
      <c r="BI1719" s="95">
        <f t="shared" si="519"/>
        <v>3</v>
      </c>
      <c r="BJ1719" t="b">
        <f t="shared" si="520"/>
        <v>1</v>
      </c>
      <c r="BK1719" s="43">
        <v>7258.5595873453713</v>
      </c>
      <c r="BL1719" s="37">
        <f t="shared" si="503"/>
        <v>-145.01242948191793</v>
      </c>
    </row>
    <row r="1720" spans="1:64" x14ac:dyDescent="0.35">
      <c r="A1720" s="3">
        <v>32500</v>
      </c>
      <c r="D1720" s="6">
        <v>90</v>
      </c>
      <c r="E1720" s="6"/>
      <c r="F1720" s="6">
        <f t="shared" si="476"/>
        <v>150</v>
      </c>
      <c r="G1720" s="7">
        <v>4</v>
      </c>
      <c r="H1720" s="79" cm="1">
        <f t="array" ref="H1720">INDEX(Archetypes!$F$8:$F$16,$G1720)</f>
        <v>188.9</v>
      </c>
      <c r="I1720" s="7">
        <f t="shared" si="477"/>
        <v>1</v>
      </c>
      <c r="J1720" s="27" cm="1">
        <f t="array" ref="J1720">INDEX(Archetypes!$G$8:$H$16,$G1720,($H$2+1))+$N$2</f>
        <v>14619</v>
      </c>
      <c r="K1720" s="41" cm="1">
        <f t="array" ref="K1720">INDEX(Archetypes!$J$8:$J$16,$G1720)</f>
        <v>3.3879999999999999</v>
      </c>
      <c r="L1720" s="24" cm="1">
        <f t="array" ref="L1720">INDEX(Archetypes!$I$8:$I$16,$G1720)</f>
        <v>57.854166666666664</v>
      </c>
      <c r="M1720" s="41">
        <f t="shared" si="504"/>
        <v>26.564</v>
      </c>
      <c r="N1720" s="84">
        <f t="shared" si="478"/>
        <v>0.4591544832553115</v>
      </c>
      <c r="O1720" s="41">
        <f t="shared" si="479"/>
        <v>26.564</v>
      </c>
      <c r="P1720" s="64">
        <f t="shared" si="517"/>
        <v>3.7948571428571429</v>
      </c>
      <c r="Q1720" s="80">
        <f t="shared" si="505"/>
        <v>3.7948571428571429</v>
      </c>
      <c r="R1720" s="80">
        <f t="shared" si="506"/>
        <v>0</v>
      </c>
      <c r="S1720" s="64">
        <f t="shared" si="507"/>
        <v>26.564</v>
      </c>
      <c r="T1720" s="64">
        <f t="shared" si="480"/>
        <v>0</v>
      </c>
      <c r="U1720" s="64">
        <f t="shared" si="508"/>
        <v>0</v>
      </c>
      <c r="V1720" s="80">
        <f t="shared" si="509"/>
        <v>1</v>
      </c>
      <c r="W1720" s="80">
        <f t="shared" si="510"/>
        <v>0</v>
      </c>
      <c r="X1720" s="80">
        <f t="shared" si="511"/>
        <v>0</v>
      </c>
      <c r="Y1720" s="4">
        <f t="shared" si="481"/>
        <v>13.01</v>
      </c>
      <c r="Z1720" s="4">
        <f t="shared" si="482"/>
        <v>3.8400236127508856</v>
      </c>
      <c r="AA1720" s="64">
        <f t="shared" si="512"/>
        <v>9592.68</v>
      </c>
      <c r="AB1720" s="81">
        <f t="shared" si="513"/>
        <v>1248.007668</v>
      </c>
      <c r="AC1720">
        <f t="shared" si="514"/>
        <v>1.0000000049230771</v>
      </c>
      <c r="AD1720" s="49">
        <f t="shared" si="483"/>
        <v>4992.0306719999999</v>
      </c>
      <c r="AE1720" s="3">
        <f t="shared" si="484"/>
        <v>130000</v>
      </c>
      <c r="AF1720" s="3">
        <f t="shared" si="485"/>
        <v>100000</v>
      </c>
      <c r="AG1720" s="2">
        <f t="shared" si="486"/>
        <v>1</v>
      </c>
      <c r="AH1720" s="49">
        <f t="shared" si="487"/>
        <v>13619</v>
      </c>
      <c r="AI1720" s="49">
        <f t="shared" si="488"/>
        <v>5485.7972375439795</v>
      </c>
      <c r="AJ1720" s="27" cm="1">
        <f t="array" ref="AJ1720">INDEX(Archetypes!Q$8:Q$16,$G1720)</f>
        <v>1022</v>
      </c>
      <c r="AK1720" s="27" cm="1">
        <f t="array" ref="AK1720">INDEX(Archetypes!R$8:R$16,$G1720)</f>
        <v>1039</v>
      </c>
      <c r="AL1720" s="27" cm="1">
        <f t="array" ref="AL1720">INDEX(Archetypes!S$8:S$16,$G1720)</f>
        <v>1139</v>
      </c>
      <c r="AM1720" s="5">
        <f t="shared" si="515"/>
        <v>1039</v>
      </c>
      <c r="AN1720" s="5">
        <f t="shared" si="489"/>
        <v>4156</v>
      </c>
      <c r="AO1720" s="49">
        <f t="shared" si="490"/>
        <v>42871.827909543979</v>
      </c>
      <c r="AP1720" s="61" cm="1">
        <f t="array" ref="AP1720">INDEX(Archetypes!$K$8:$N$16,$G1720,$I$2+1+2*$H$2)</f>
        <v>10895</v>
      </c>
      <c r="AQ1720" s="41" cm="1">
        <f t="array" ref="AQ1720">INDEX(Archetypes!$O$8:$P$16,$G1720,$AB$2)</f>
        <v>50</v>
      </c>
      <c r="AR1720" s="4">
        <f t="shared" si="491"/>
        <v>12.348800000000001</v>
      </c>
      <c r="AS1720" s="5">
        <f t="shared" si="492"/>
        <v>4013.36</v>
      </c>
      <c r="AT1720" s="8">
        <f t="shared" si="493"/>
        <v>2951</v>
      </c>
      <c r="AU1720">
        <f t="shared" si="494"/>
        <v>1</v>
      </c>
      <c r="AV1720" s="49">
        <f t="shared" si="495"/>
        <v>16053.44</v>
      </c>
      <c r="AW1720" s="49">
        <f t="shared" si="496"/>
        <v>10895</v>
      </c>
      <c r="AX1720" s="61">
        <f t="shared" si="497"/>
        <v>4233.1440543269109</v>
      </c>
      <c r="AY1720" s="27" cm="1">
        <f t="array" ref="AY1720">INDEX(Archetypes!T$8:T$16,$G1720)</f>
        <v>1012</v>
      </c>
      <c r="AZ1720" s="27" cm="1">
        <f t="array" ref="AZ1720">INDEX(Archetypes!U$8:U$16,$G1720)</f>
        <v>1497</v>
      </c>
      <c r="BA1720" s="27" cm="1">
        <f t="array" ref="BA1720">INDEX(Archetypes!V$8:V$16,$G1720)</f>
        <v>1668</v>
      </c>
      <c r="BB1720" s="5">
        <f t="shared" si="516"/>
        <v>1497</v>
      </c>
      <c r="BC1720" s="5">
        <f t="shared" si="498"/>
        <v>5988</v>
      </c>
      <c r="BD1720" s="60">
        <f t="shared" si="499"/>
        <v>48064.584054326915</v>
      </c>
      <c r="BE1720" s="28">
        <f t="shared" si="500"/>
        <v>5192.7561447829357</v>
      </c>
      <c r="BF1720" s="75">
        <f t="shared" si="501"/>
        <v>7.8633116496</v>
      </c>
      <c r="BG1720" s="75">
        <f t="shared" si="502"/>
        <v>27.621359999999996</v>
      </c>
      <c r="BH1720" s="11">
        <f t="shared" si="518"/>
        <v>34458.984988279837</v>
      </c>
      <c r="BI1720" s="95">
        <f t="shared" si="519"/>
        <v>3</v>
      </c>
      <c r="BJ1720" t="b">
        <f t="shared" si="520"/>
        <v>0</v>
      </c>
      <c r="BK1720" s="43">
        <v>762.33450048614759</v>
      </c>
      <c r="BL1720" s="37">
        <f t="shared" si="503"/>
        <v>4430.4216442967881</v>
      </c>
    </row>
    <row r="1721" spans="1:64" x14ac:dyDescent="0.35">
      <c r="A1721" s="3">
        <v>32500</v>
      </c>
      <c r="D1721" s="6">
        <v>90</v>
      </c>
      <c r="E1721" s="6"/>
      <c r="F1721" s="6">
        <f t="shared" si="476"/>
        <v>150</v>
      </c>
      <c r="G1721" s="7">
        <v>5</v>
      </c>
      <c r="H1721" s="79" cm="1">
        <f t="array" ref="H1721">INDEX(Archetypes!$F$8:$F$16,$G1721)</f>
        <v>213.7</v>
      </c>
      <c r="I1721" s="7">
        <f t="shared" si="477"/>
        <v>1</v>
      </c>
      <c r="J1721" s="27" cm="1">
        <f t="array" ref="J1721">INDEX(Archetypes!$G$8:$H$16,$G1721,($H$2+1))+$N$2</f>
        <v>16092</v>
      </c>
      <c r="K1721" s="41" cm="1">
        <f t="array" ref="K1721">INDEX(Archetypes!$J$8:$J$16,$G1721)</f>
        <v>3.3130000000000002</v>
      </c>
      <c r="L1721" s="24" cm="1">
        <f t="array" ref="L1721">INDEX(Archetypes!$I$8:$I$16,$G1721)</f>
        <v>65.243478260869566</v>
      </c>
      <c r="M1721" s="41">
        <f t="shared" si="504"/>
        <v>27.166</v>
      </c>
      <c r="N1721" s="84">
        <f t="shared" si="478"/>
        <v>0.41637878182060512</v>
      </c>
      <c r="O1721" s="41">
        <f t="shared" si="479"/>
        <v>27.166</v>
      </c>
      <c r="P1721" s="64">
        <f t="shared" si="517"/>
        <v>3.8808571428571428</v>
      </c>
      <c r="Q1721" s="80">
        <f t="shared" si="505"/>
        <v>3.8808571428571428</v>
      </c>
      <c r="R1721" s="80">
        <f t="shared" si="506"/>
        <v>0</v>
      </c>
      <c r="S1721" s="64">
        <f t="shared" si="507"/>
        <v>27.166</v>
      </c>
      <c r="T1721" s="64">
        <f t="shared" si="480"/>
        <v>0</v>
      </c>
      <c r="U1721" s="64">
        <f t="shared" si="508"/>
        <v>0</v>
      </c>
      <c r="V1721" s="80">
        <f t="shared" si="509"/>
        <v>1</v>
      </c>
      <c r="W1721" s="80">
        <f t="shared" si="510"/>
        <v>0</v>
      </c>
      <c r="X1721" s="80">
        <f t="shared" si="511"/>
        <v>0</v>
      </c>
      <c r="Y1721" s="4">
        <f t="shared" si="481"/>
        <v>13.01</v>
      </c>
      <c r="Z1721" s="4">
        <f t="shared" si="482"/>
        <v>3.9269544219740413</v>
      </c>
      <c r="AA1721" s="64">
        <f t="shared" si="512"/>
        <v>9809.84</v>
      </c>
      <c r="AB1721" s="81">
        <f t="shared" si="513"/>
        <v>1276.260184</v>
      </c>
      <c r="AC1721">
        <f t="shared" si="514"/>
        <v>1.0000000024615383</v>
      </c>
      <c r="AD1721" s="49">
        <f t="shared" si="483"/>
        <v>5105.0407359999999</v>
      </c>
      <c r="AE1721" s="3">
        <f t="shared" si="484"/>
        <v>130000</v>
      </c>
      <c r="AF1721" s="3">
        <f t="shared" si="485"/>
        <v>100000</v>
      </c>
      <c r="AG1721" s="2">
        <f t="shared" si="486"/>
        <v>1</v>
      </c>
      <c r="AH1721" s="49">
        <f t="shared" si="487"/>
        <v>15092</v>
      </c>
      <c r="AI1721" s="49">
        <f t="shared" si="488"/>
        <v>6058.1167595287006</v>
      </c>
      <c r="AJ1721" s="27" cm="1">
        <f t="array" ref="AJ1721">INDEX(Archetypes!Q$8:Q$16,$G1721)</f>
        <v>1022</v>
      </c>
      <c r="AK1721" s="27" cm="1">
        <f t="array" ref="AK1721">INDEX(Archetypes!R$8:R$16,$G1721)</f>
        <v>1039</v>
      </c>
      <c r="AL1721" s="27" cm="1">
        <f t="array" ref="AL1721">INDEX(Archetypes!S$8:S$16,$G1721)</f>
        <v>1139</v>
      </c>
      <c r="AM1721" s="5">
        <f t="shared" si="515"/>
        <v>1039</v>
      </c>
      <c r="AN1721" s="5">
        <f t="shared" si="489"/>
        <v>4156</v>
      </c>
      <c r="AO1721" s="49">
        <f t="shared" si="490"/>
        <v>46503.157495528692</v>
      </c>
      <c r="AP1721" s="61" cm="1">
        <f t="array" ref="AP1721">INDEX(Archetypes!$K$8:$N$16,$G1721,$I$2+1+2*$H$2)</f>
        <v>12073</v>
      </c>
      <c r="AQ1721" s="41" cm="1">
        <f t="array" ref="AQ1721">INDEX(Archetypes!$O$8:$P$16,$G1721,$AB$2)</f>
        <v>50</v>
      </c>
      <c r="AR1721" s="4">
        <f t="shared" si="491"/>
        <v>12.348800000000001</v>
      </c>
      <c r="AS1721" s="5">
        <f t="shared" si="492"/>
        <v>4013.36</v>
      </c>
      <c r="AT1721" s="8">
        <f t="shared" si="493"/>
        <v>2951</v>
      </c>
      <c r="AU1721">
        <f t="shared" si="494"/>
        <v>1</v>
      </c>
      <c r="AV1721" s="49">
        <f t="shared" si="495"/>
        <v>16053.44</v>
      </c>
      <c r="AW1721" s="49">
        <f t="shared" si="496"/>
        <v>12073</v>
      </c>
      <c r="AX1721" s="61">
        <f t="shared" si="497"/>
        <v>4690.8442558869938</v>
      </c>
      <c r="AY1721" s="27" cm="1">
        <f t="array" ref="AY1721">INDEX(Archetypes!T$8:T$16,$G1721)</f>
        <v>1012</v>
      </c>
      <c r="AZ1721" s="27" cm="1">
        <f t="array" ref="AZ1721">INDEX(Archetypes!U$8:U$16,$G1721)</f>
        <v>1497</v>
      </c>
      <c r="BA1721" s="27" cm="1">
        <f t="array" ref="BA1721">INDEX(Archetypes!V$8:V$16,$G1721)</f>
        <v>1668</v>
      </c>
      <c r="BB1721" s="5">
        <f t="shared" si="516"/>
        <v>1497</v>
      </c>
      <c r="BC1721" s="5">
        <f t="shared" si="498"/>
        <v>5988</v>
      </c>
      <c r="BD1721" s="60">
        <f t="shared" si="499"/>
        <v>50878.284255886996</v>
      </c>
      <c r="BE1721" s="28">
        <f t="shared" si="500"/>
        <v>4375.1267603583037</v>
      </c>
      <c r="BF1721" s="75">
        <f t="shared" si="501"/>
        <v>8.0413220447999993</v>
      </c>
      <c r="BG1721" s="75">
        <f t="shared" si="502"/>
        <v>27.621359999999996</v>
      </c>
      <c r="BH1721" s="11">
        <f t="shared" si="518"/>
        <v>34458.984988279837</v>
      </c>
      <c r="BI1721" s="95">
        <f t="shared" si="519"/>
        <v>3</v>
      </c>
      <c r="BJ1721" t="b">
        <f t="shared" si="520"/>
        <v>0</v>
      </c>
      <c r="BK1721" s="43">
        <v>-2020.4935272585135</v>
      </c>
      <c r="BL1721" s="37">
        <f t="shared" si="503"/>
        <v>6395.6202876168172</v>
      </c>
    </row>
    <row r="1722" spans="1:64" x14ac:dyDescent="0.35">
      <c r="A1722" s="3">
        <v>32500</v>
      </c>
      <c r="D1722" s="6">
        <v>90</v>
      </c>
      <c r="E1722" s="6"/>
      <c r="F1722" s="6">
        <f t="shared" si="476"/>
        <v>150</v>
      </c>
      <c r="G1722" s="7">
        <v>6</v>
      </c>
      <c r="H1722" s="79" cm="1">
        <f t="array" ref="H1722">INDEX(Archetypes!$F$8:$F$16,$G1722)</f>
        <v>239.1</v>
      </c>
      <c r="I1722" s="7">
        <f t="shared" si="477"/>
        <v>1</v>
      </c>
      <c r="J1722" s="27" cm="1">
        <f t="array" ref="J1722">INDEX(Archetypes!$G$8:$H$16,$G1722,($H$2+1))+$N$2</f>
        <v>18581</v>
      </c>
      <c r="K1722" s="41" cm="1">
        <f t="array" ref="K1722">INDEX(Archetypes!$J$8:$J$16,$G1722)</f>
        <v>3.327</v>
      </c>
      <c r="L1722" s="24" cm="1">
        <f t="array" ref="L1722">INDEX(Archetypes!$I$8:$I$16,$G1722)</f>
        <v>72.380645161290317</v>
      </c>
      <c r="M1722" s="41">
        <f t="shared" si="504"/>
        <v>27.050999999999998</v>
      </c>
      <c r="N1722" s="84">
        <f t="shared" si="478"/>
        <v>0.37373250735359659</v>
      </c>
      <c r="O1722" s="41">
        <f t="shared" si="479"/>
        <v>27.050999999999998</v>
      </c>
      <c r="P1722" s="64">
        <f t="shared" si="517"/>
        <v>3.8644285714285713</v>
      </c>
      <c r="Q1722" s="80">
        <f t="shared" si="505"/>
        <v>3.8644285714285713</v>
      </c>
      <c r="R1722" s="80">
        <f t="shared" si="506"/>
        <v>0</v>
      </c>
      <c r="S1722" s="64">
        <f t="shared" si="507"/>
        <v>27.050999999999998</v>
      </c>
      <c r="T1722" s="64">
        <f t="shared" si="480"/>
        <v>0</v>
      </c>
      <c r="U1722" s="64">
        <f t="shared" si="508"/>
        <v>0</v>
      </c>
      <c r="V1722" s="80">
        <f t="shared" si="509"/>
        <v>1</v>
      </c>
      <c r="W1722" s="80">
        <f t="shared" si="510"/>
        <v>0</v>
      </c>
      <c r="X1722" s="80">
        <f t="shared" si="511"/>
        <v>0</v>
      </c>
      <c r="Y1722" s="4">
        <f t="shared" si="481"/>
        <v>13.01</v>
      </c>
      <c r="Z1722" s="4">
        <f t="shared" si="482"/>
        <v>3.910429816651638</v>
      </c>
      <c r="AA1722" s="64">
        <f t="shared" si="512"/>
        <v>9768.56</v>
      </c>
      <c r="AB1722" s="81">
        <f t="shared" si="513"/>
        <v>1270.8896560000001</v>
      </c>
      <c r="AC1722">
        <f t="shared" si="514"/>
        <v>1.0000000270769238</v>
      </c>
      <c r="AD1722" s="49">
        <f t="shared" si="483"/>
        <v>5083.5586240000002</v>
      </c>
      <c r="AE1722" s="3">
        <f t="shared" si="484"/>
        <v>130000</v>
      </c>
      <c r="AF1722" s="3">
        <f t="shared" si="485"/>
        <v>100000</v>
      </c>
      <c r="AG1722" s="2">
        <f t="shared" si="486"/>
        <v>1</v>
      </c>
      <c r="AH1722" s="49">
        <f t="shared" si="487"/>
        <v>17581</v>
      </c>
      <c r="AI1722" s="49">
        <f t="shared" si="488"/>
        <v>7025.1929918572632</v>
      </c>
      <c r="AJ1722" s="27" cm="1">
        <f t="array" ref="AJ1722">INDEX(Archetypes!Q$8:Q$16,$G1722)</f>
        <v>1022</v>
      </c>
      <c r="AK1722" s="27" cm="1">
        <f t="array" ref="AK1722">INDEX(Archetypes!R$8:R$16,$G1722)</f>
        <v>1039</v>
      </c>
      <c r="AL1722" s="27" cm="1">
        <f t="array" ref="AL1722">INDEX(Archetypes!S$8:S$16,$G1722)</f>
        <v>1139</v>
      </c>
      <c r="AM1722" s="5">
        <f t="shared" si="515"/>
        <v>1039</v>
      </c>
      <c r="AN1722" s="5">
        <f t="shared" si="489"/>
        <v>4156</v>
      </c>
      <c r="AO1722" s="49">
        <f t="shared" si="490"/>
        <v>52426.751615857262</v>
      </c>
      <c r="AP1722" s="61" cm="1">
        <f t="array" ref="AP1722">INDEX(Archetypes!$K$8:$N$16,$G1722,$I$2+1+2*$H$2)</f>
        <v>14065</v>
      </c>
      <c r="AQ1722" s="41" cm="1">
        <f t="array" ref="AQ1722">INDEX(Archetypes!$O$8:$P$16,$G1722,$AB$2)</f>
        <v>50</v>
      </c>
      <c r="AR1722" s="4">
        <f t="shared" si="491"/>
        <v>12.348800000000001</v>
      </c>
      <c r="AS1722" s="5">
        <f t="shared" si="492"/>
        <v>4013.36</v>
      </c>
      <c r="AT1722" s="8">
        <f t="shared" si="493"/>
        <v>2951</v>
      </c>
      <c r="AU1722">
        <f t="shared" si="494"/>
        <v>1</v>
      </c>
      <c r="AV1722" s="49">
        <f t="shared" si="495"/>
        <v>16053.44</v>
      </c>
      <c r="AW1722" s="49">
        <f t="shared" si="496"/>
        <v>14065</v>
      </c>
      <c r="AX1722" s="61">
        <f t="shared" si="497"/>
        <v>5464.816073805232</v>
      </c>
      <c r="AY1722" s="27" cm="1">
        <f t="array" ref="AY1722">INDEX(Archetypes!T$8:T$16,$G1722)</f>
        <v>1012</v>
      </c>
      <c r="AZ1722" s="27" cm="1">
        <f t="array" ref="AZ1722">INDEX(Archetypes!U$8:U$16,$G1722)</f>
        <v>1497</v>
      </c>
      <c r="BA1722" s="27" cm="1">
        <f t="array" ref="BA1722">INDEX(Archetypes!V$8:V$16,$G1722)</f>
        <v>1668</v>
      </c>
      <c r="BB1722" s="5">
        <f t="shared" si="516"/>
        <v>1497</v>
      </c>
      <c r="BC1722" s="5">
        <f t="shared" si="498"/>
        <v>5988</v>
      </c>
      <c r="BD1722" s="60">
        <f t="shared" si="499"/>
        <v>55636.256073805234</v>
      </c>
      <c r="BE1722" s="28">
        <f t="shared" si="500"/>
        <v>3209.5044579479727</v>
      </c>
      <c r="BF1722" s="75">
        <f t="shared" si="501"/>
        <v>8.0074840032000001</v>
      </c>
      <c r="BG1722" s="75">
        <f t="shared" si="502"/>
        <v>27.621359999999996</v>
      </c>
      <c r="BH1722" s="11">
        <f t="shared" si="518"/>
        <v>34458.984988279837</v>
      </c>
      <c r="BI1722" s="95">
        <f t="shared" si="519"/>
        <v>3</v>
      </c>
      <c r="BJ1722" t="b">
        <f t="shared" si="520"/>
        <v>0</v>
      </c>
      <c r="BK1722" s="43">
        <v>-6301.7033473780029</v>
      </c>
      <c r="BL1722" s="37">
        <f t="shared" si="503"/>
        <v>9511.2078053259756</v>
      </c>
    </row>
    <row r="1723" spans="1:64" x14ac:dyDescent="0.35">
      <c r="A1723" s="3">
        <v>32500</v>
      </c>
      <c r="D1723" s="6">
        <v>90</v>
      </c>
      <c r="E1723" s="6"/>
      <c r="F1723" s="6">
        <f t="shared" si="476"/>
        <v>150</v>
      </c>
      <c r="G1723" s="7">
        <v>7</v>
      </c>
      <c r="H1723" s="79" cm="1">
        <f t="array" ref="H1723">INDEX(Archetypes!$F$8:$F$16,$G1723)</f>
        <v>262.60000000000002</v>
      </c>
      <c r="I1723" s="7">
        <f t="shared" si="477"/>
        <v>1</v>
      </c>
      <c r="J1723" s="27" cm="1">
        <f t="array" ref="J1723">INDEX(Archetypes!$G$8:$H$16,$G1723,($H$2+1))+$N$2</f>
        <v>22881</v>
      </c>
      <c r="K1723" s="41" cm="1">
        <f t="array" ref="K1723">INDEX(Archetypes!$J$8:$J$16,$G1723)</f>
        <v>3.2349999999999999</v>
      </c>
      <c r="L1723" s="24" cm="1">
        <f t="array" ref="L1723">INDEX(Archetypes!$I$8:$I$16,$G1723)</f>
        <v>81.644444444444446</v>
      </c>
      <c r="M1723" s="41">
        <f t="shared" si="504"/>
        <v>27.821000000000002</v>
      </c>
      <c r="N1723" s="84">
        <f t="shared" si="478"/>
        <v>0.34075802939575395</v>
      </c>
      <c r="O1723" s="41">
        <f t="shared" si="479"/>
        <v>27.821000000000002</v>
      </c>
      <c r="P1723" s="64">
        <f t="shared" si="517"/>
        <v>3.9744285714285716</v>
      </c>
      <c r="Q1723" s="80">
        <f t="shared" si="505"/>
        <v>3.9744285714285716</v>
      </c>
      <c r="R1723" s="80">
        <f t="shared" si="506"/>
        <v>0</v>
      </c>
      <c r="S1723" s="64">
        <f t="shared" si="507"/>
        <v>27.821000000000002</v>
      </c>
      <c r="T1723" s="64">
        <f t="shared" si="480"/>
        <v>0</v>
      </c>
      <c r="U1723" s="64">
        <f t="shared" si="508"/>
        <v>0</v>
      </c>
      <c r="V1723" s="80">
        <f t="shared" si="509"/>
        <v>1</v>
      </c>
      <c r="W1723" s="80">
        <f t="shared" si="510"/>
        <v>0</v>
      </c>
      <c r="X1723" s="80">
        <f t="shared" si="511"/>
        <v>0</v>
      </c>
      <c r="Y1723" s="4">
        <f t="shared" si="481"/>
        <v>13.01</v>
      </c>
      <c r="Z1723" s="4">
        <f t="shared" si="482"/>
        <v>4.0216383307573418</v>
      </c>
      <c r="AA1723" s="64">
        <f t="shared" si="512"/>
        <v>10046.368</v>
      </c>
      <c r="AB1723" s="81">
        <f t="shared" si="513"/>
        <v>1307.0324768</v>
      </c>
      <c r="AC1723">
        <f t="shared" si="514"/>
        <v>0.99999998523076938</v>
      </c>
      <c r="AD1723" s="49">
        <f t="shared" si="483"/>
        <v>5228.1299072000002</v>
      </c>
      <c r="AE1723" s="3">
        <f t="shared" si="484"/>
        <v>130000</v>
      </c>
      <c r="AF1723" s="3">
        <f t="shared" si="485"/>
        <v>100000</v>
      </c>
      <c r="AG1723" s="2">
        <f t="shared" si="486"/>
        <v>1</v>
      </c>
      <c r="AH1723" s="49">
        <f t="shared" si="487"/>
        <v>21881</v>
      </c>
      <c r="AI1723" s="49">
        <f t="shared" si="488"/>
        <v>8695.9152895723364</v>
      </c>
      <c r="AJ1723" s="27" cm="1">
        <f t="array" ref="AJ1723">INDEX(Archetypes!Q$8:Q$16,$G1723)</f>
        <v>1022</v>
      </c>
      <c r="AK1723" s="27" cm="1">
        <f t="array" ref="AK1723">INDEX(Archetypes!R$8:R$16,$G1723)</f>
        <v>1039</v>
      </c>
      <c r="AL1723" s="27" cm="1">
        <f t="array" ref="AL1723">INDEX(Archetypes!S$8:S$16,$G1723)</f>
        <v>1139</v>
      </c>
      <c r="AM1723" s="5">
        <f t="shared" si="515"/>
        <v>1039</v>
      </c>
      <c r="AN1723" s="5">
        <f t="shared" si="489"/>
        <v>4156</v>
      </c>
      <c r="AO1723" s="49">
        <f t="shared" si="490"/>
        <v>62842.045196772335</v>
      </c>
      <c r="AP1723" s="61" cm="1">
        <f t="array" ref="AP1723">INDEX(Archetypes!$K$8:$N$16,$G1723,$I$2+1+2*$H$2)</f>
        <v>17505</v>
      </c>
      <c r="AQ1723" s="41" cm="1">
        <f t="array" ref="AQ1723">INDEX(Archetypes!$O$8:$P$16,$G1723,$AB$2)</f>
        <v>50</v>
      </c>
      <c r="AR1723" s="4">
        <f t="shared" si="491"/>
        <v>12.348800000000001</v>
      </c>
      <c r="AS1723" s="5">
        <f t="shared" si="492"/>
        <v>4013.36</v>
      </c>
      <c r="AT1723" s="8">
        <f t="shared" si="493"/>
        <v>2951</v>
      </c>
      <c r="AU1723">
        <f t="shared" si="494"/>
        <v>1</v>
      </c>
      <c r="AV1723" s="49">
        <f t="shared" si="495"/>
        <v>16053.44</v>
      </c>
      <c r="AW1723" s="49">
        <f t="shared" si="496"/>
        <v>17505</v>
      </c>
      <c r="AX1723" s="61">
        <f t="shared" si="497"/>
        <v>6801.3939119772904</v>
      </c>
      <c r="AY1723" s="27" cm="1">
        <f t="array" ref="AY1723">INDEX(Archetypes!T$8:T$16,$G1723)</f>
        <v>1012</v>
      </c>
      <c r="AZ1723" s="27" cm="1">
        <f t="array" ref="AZ1723">INDEX(Archetypes!U$8:U$16,$G1723)</f>
        <v>1497</v>
      </c>
      <c r="BA1723" s="27" cm="1">
        <f t="array" ref="BA1723">INDEX(Archetypes!V$8:V$16,$G1723)</f>
        <v>1668</v>
      </c>
      <c r="BB1723" s="5">
        <f t="shared" si="516"/>
        <v>1497</v>
      </c>
      <c r="BC1723" s="5">
        <f t="shared" si="498"/>
        <v>5988</v>
      </c>
      <c r="BD1723" s="60">
        <f t="shared" si="499"/>
        <v>63852.833911977294</v>
      </c>
      <c r="BE1723" s="28">
        <f t="shared" si="500"/>
        <v>1010.7887152049589</v>
      </c>
      <c r="BF1723" s="75">
        <f t="shared" si="501"/>
        <v>8.2352087769600004</v>
      </c>
      <c r="BG1723" s="75">
        <f t="shared" si="502"/>
        <v>27.621359999999996</v>
      </c>
      <c r="BH1723" s="11">
        <f t="shared" si="518"/>
        <v>34458.984988279837</v>
      </c>
      <c r="BI1723" s="95">
        <f t="shared" si="519"/>
        <v>3</v>
      </c>
      <c r="BJ1723" t="b">
        <f t="shared" si="520"/>
        <v>0</v>
      </c>
      <c r="BK1723" s="43">
        <v>-14061.860449890926</v>
      </c>
      <c r="BL1723" s="37">
        <f t="shared" si="503"/>
        <v>15072.649165095885</v>
      </c>
    </row>
    <row r="1724" spans="1:64" x14ac:dyDescent="0.35">
      <c r="A1724" s="3">
        <v>32500</v>
      </c>
      <c r="D1724" s="6">
        <v>90</v>
      </c>
      <c r="E1724" s="6"/>
      <c r="F1724" s="6">
        <f t="shared" si="476"/>
        <v>150</v>
      </c>
      <c r="G1724" s="7">
        <v>8</v>
      </c>
      <c r="H1724" s="79" cm="1">
        <f t="array" ref="H1724">INDEX(Archetypes!$F$8:$F$16,$G1724)</f>
        <v>285.8</v>
      </c>
      <c r="I1724" s="7">
        <f t="shared" si="477"/>
        <v>1</v>
      </c>
      <c r="J1724" s="27" cm="1">
        <f t="array" ref="J1724">INDEX(Archetypes!$G$8:$H$16,$G1724,($H$2+1))+$N$2</f>
        <v>26124</v>
      </c>
      <c r="K1724" s="41" cm="1">
        <f t="array" ref="K1724">INDEX(Archetypes!$J$8:$J$16,$G1724)</f>
        <v>3.2210000000000001</v>
      </c>
      <c r="L1724" s="24" cm="1">
        <f t="array" ref="L1724">INDEX(Archetypes!$I$8:$I$16,$G1724)</f>
        <v>90.076000000000008</v>
      </c>
      <c r="M1724" s="41">
        <f t="shared" si="504"/>
        <v>27.942</v>
      </c>
      <c r="N1724" s="84">
        <f t="shared" si="478"/>
        <v>0.31020471601758515</v>
      </c>
      <c r="O1724" s="41">
        <f t="shared" si="479"/>
        <v>27.942</v>
      </c>
      <c r="P1724" s="64">
        <f t="shared" si="517"/>
        <v>3.9917142857142855</v>
      </c>
      <c r="Q1724" s="80">
        <f t="shared" si="505"/>
        <v>3.9917142857142855</v>
      </c>
      <c r="R1724" s="80">
        <f t="shared" si="506"/>
        <v>0</v>
      </c>
      <c r="S1724" s="64">
        <f t="shared" si="507"/>
        <v>27.942</v>
      </c>
      <c r="T1724" s="64">
        <f t="shared" si="480"/>
        <v>0</v>
      </c>
      <c r="U1724" s="64">
        <f t="shared" si="508"/>
        <v>0</v>
      </c>
      <c r="V1724" s="80">
        <f t="shared" si="509"/>
        <v>1</v>
      </c>
      <c r="W1724" s="80">
        <f t="shared" si="510"/>
        <v>0</v>
      </c>
      <c r="X1724" s="80">
        <f t="shared" si="511"/>
        <v>0</v>
      </c>
      <c r="Y1724" s="4">
        <f t="shared" si="481"/>
        <v>13.01</v>
      </c>
      <c r="Z1724" s="4">
        <f t="shared" si="482"/>
        <v>4.0391182862465067</v>
      </c>
      <c r="AA1724" s="64">
        <f t="shared" si="512"/>
        <v>10090.034</v>
      </c>
      <c r="AB1724" s="81">
        <f t="shared" si="513"/>
        <v>1312.7134234</v>
      </c>
      <c r="AC1724">
        <f t="shared" si="514"/>
        <v>1.0000000149538462</v>
      </c>
      <c r="AD1724" s="49">
        <f t="shared" si="483"/>
        <v>5250.8536936</v>
      </c>
      <c r="AE1724" s="3">
        <f t="shared" si="484"/>
        <v>130000</v>
      </c>
      <c r="AF1724" s="3">
        <f t="shared" si="485"/>
        <v>100000</v>
      </c>
      <c r="AG1724" s="2">
        <f t="shared" si="486"/>
        <v>1</v>
      </c>
      <c r="AH1724" s="49">
        <f t="shared" si="487"/>
        <v>25124</v>
      </c>
      <c r="AI1724" s="49">
        <f t="shared" si="488"/>
        <v>9955.9507341048902</v>
      </c>
      <c r="AJ1724" s="27" cm="1">
        <f t="array" ref="AJ1724">INDEX(Archetypes!Q$8:Q$16,$G1724)</f>
        <v>1022</v>
      </c>
      <c r="AK1724" s="27" cm="1">
        <f t="array" ref="AK1724">INDEX(Archetypes!R$8:R$16,$G1724)</f>
        <v>1039</v>
      </c>
      <c r="AL1724" s="27" cm="1">
        <f t="array" ref="AL1724">INDEX(Archetypes!S$8:S$16,$G1724)</f>
        <v>1139</v>
      </c>
      <c r="AM1724" s="5">
        <f t="shared" si="515"/>
        <v>1039</v>
      </c>
      <c r="AN1724" s="5">
        <f t="shared" si="489"/>
        <v>4156</v>
      </c>
      <c r="AO1724" s="49">
        <f t="shared" si="490"/>
        <v>70610.80442770489</v>
      </c>
      <c r="AP1724" s="61" cm="1">
        <f t="array" ref="AP1724">INDEX(Archetypes!$K$8:$N$16,$G1724,$I$2+1+2*$H$2)</f>
        <v>20099</v>
      </c>
      <c r="AQ1724" s="41" cm="1">
        <f t="array" ref="AQ1724">INDEX(Archetypes!$O$8:$P$16,$G1724,$AB$2)</f>
        <v>50</v>
      </c>
      <c r="AR1724" s="4">
        <f t="shared" si="491"/>
        <v>12.348800000000001</v>
      </c>
      <c r="AS1724" s="5">
        <f t="shared" si="492"/>
        <v>4013.36</v>
      </c>
      <c r="AT1724" s="8">
        <f t="shared" si="493"/>
        <v>2951</v>
      </c>
      <c r="AU1724">
        <f t="shared" si="494"/>
        <v>1</v>
      </c>
      <c r="AV1724" s="49">
        <f t="shared" si="495"/>
        <v>16053.44</v>
      </c>
      <c r="AW1724" s="49">
        <f t="shared" si="496"/>
        <v>20099</v>
      </c>
      <c r="AX1724" s="61">
        <f t="shared" si="497"/>
        <v>7809.2668515756386</v>
      </c>
      <c r="AY1724" s="27" cm="1">
        <f t="array" ref="AY1724">INDEX(Archetypes!T$8:T$16,$G1724)</f>
        <v>1012</v>
      </c>
      <c r="AZ1724" s="27" cm="1">
        <f t="array" ref="AZ1724">INDEX(Archetypes!U$8:U$16,$G1724)</f>
        <v>1497</v>
      </c>
      <c r="BA1724" s="27" cm="1">
        <f t="array" ref="BA1724">INDEX(Archetypes!V$8:V$16,$G1724)</f>
        <v>1668</v>
      </c>
      <c r="BB1724" s="5">
        <f t="shared" si="516"/>
        <v>1497</v>
      </c>
      <c r="BC1724" s="5">
        <f t="shared" si="498"/>
        <v>5988</v>
      </c>
      <c r="BD1724" s="60">
        <f t="shared" si="499"/>
        <v>70048.70685157564</v>
      </c>
      <c r="BE1724" s="28">
        <f t="shared" si="500"/>
        <v>-562.09757612925023</v>
      </c>
      <c r="BF1724" s="75">
        <f t="shared" si="501"/>
        <v>8.2710026704799997</v>
      </c>
      <c r="BG1724" s="75">
        <f t="shared" si="502"/>
        <v>27.621359999999996</v>
      </c>
      <c r="BH1724" s="11">
        <f t="shared" si="518"/>
        <v>34458.984988279837</v>
      </c>
      <c r="BI1724" s="95">
        <f t="shared" si="519"/>
        <v>3</v>
      </c>
      <c r="BJ1724" t="b">
        <f t="shared" si="520"/>
        <v>0</v>
      </c>
      <c r="BK1724" s="43">
        <v>-19739.933972769475</v>
      </c>
      <c r="BL1724" s="37">
        <f t="shared" si="503"/>
        <v>19177.836396640225</v>
      </c>
    </row>
    <row r="1725" spans="1:64" x14ac:dyDescent="0.35">
      <c r="A1725" s="3">
        <v>32500</v>
      </c>
      <c r="D1725" s="6">
        <v>90</v>
      </c>
      <c r="E1725" s="6"/>
      <c r="F1725" s="6">
        <f t="shared" si="476"/>
        <v>150</v>
      </c>
      <c r="G1725" s="7">
        <v>9</v>
      </c>
      <c r="H1725" s="79" cm="1">
        <f t="array" ref="H1725">INDEX(Archetypes!$F$8:$F$16,$G1725)</f>
        <v>312.60000000000002</v>
      </c>
      <c r="I1725" s="7">
        <f t="shared" si="477"/>
        <v>1</v>
      </c>
      <c r="J1725" s="27" cm="1">
        <f t="array" ref="J1725">INDEX(Archetypes!$G$8:$H$16,$G1725,($H$2+1))+$N$2</f>
        <v>27151</v>
      </c>
      <c r="K1725" s="41" cm="1">
        <f t="array" ref="K1725">INDEX(Archetypes!$J$8:$J$16,$G1725)</f>
        <v>3.1960000000000002</v>
      </c>
      <c r="L1725" s="24" cm="1">
        <f t="array" ref="L1725">INDEX(Archetypes!$I$8:$I$16,$G1725)</f>
        <v>98.868750000000006</v>
      </c>
      <c r="M1725" s="41">
        <f t="shared" si="504"/>
        <v>28.16</v>
      </c>
      <c r="N1725" s="84">
        <f t="shared" si="478"/>
        <v>0.28482204943422468</v>
      </c>
      <c r="O1725" s="41">
        <f t="shared" si="479"/>
        <v>28.16</v>
      </c>
      <c r="P1725" s="64">
        <f t="shared" si="517"/>
        <v>4.0228571428571431</v>
      </c>
      <c r="Q1725" s="80">
        <f t="shared" si="505"/>
        <v>4.0228571428571431</v>
      </c>
      <c r="R1725" s="80">
        <f t="shared" si="506"/>
        <v>0</v>
      </c>
      <c r="S1725" s="64">
        <f t="shared" si="507"/>
        <v>28.160000000000004</v>
      </c>
      <c r="T1725" s="64">
        <f t="shared" si="480"/>
        <v>0</v>
      </c>
      <c r="U1725" s="64">
        <f t="shared" si="508"/>
        <v>-3.5527136788005009E-15</v>
      </c>
      <c r="V1725" s="80">
        <f t="shared" si="509"/>
        <v>1.0000000000000002</v>
      </c>
      <c r="W1725" s="80">
        <f t="shared" si="510"/>
        <v>0</v>
      </c>
      <c r="X1725" s="80">
        <f t="shared" si="511"/>
        <v>-1.261617073437678E-16</v>
      </c>
      <c r="Y1725" s="4">
        <f t="shared" si="481"/>
        <v>13.009999999999996</v>
      </c>
      <c r="Z1725" s="4">
        <f t="shared" si="482"/>
        <v>4.0707133917396732</v>
      </c>
      <c r="AA1725" s="64">
        <f t="shared" si="512"/>
        <v>10168.960999999999</v>
      </c>
      <c r="AB1725" s="81">
        <f t="shared" si="513"/>
        <v>1322.9818260999996</v>
      </c>
      <c r="AC1725">
        <f t="shared" si="514"/>
        <v>1.0000000198153851</v>
      </c>
      <c r="AD1725" s="49">
        <f t="shared" si="483"/>
        <v>5291.9273043999983</v>
      </c>
      <c r="AE1725" s="3">
        <f t="shared" si="484"/>
        <v>130000</v>
      </c>
      <c r="AF1725" s="3">
        <f t="shared" si="485"/>
        <v>100000</v>
      </c>
      <c r="AG1725" s="2">
        <f t="shared" si="486"/>
        <v>1</v>
      </c>
      <c r="AH1725" s="49">
        <f t="shared" si="487"/>
        <v>26151</v>
      </c>
      <c r="AI1725" s="49">
        <f t="shared" si="488"/>
        <v>10354.981385210327</v>
      </c>
      <c r="AJ1725" s="27" cm="1">
        <f t="array" ref="AJ1725">INDEX(Archetypes!Q$8:Q$16,$G1725)</f>
        <v>1022</v>
      </c>
      <c r="AK1725" s="27" cm="1">
        <f t="array" ref="AK1725">INDEX(Archetypes!R$8:R$16,$G1725)</f>
        <v>1039</v>
      </c>
      <c r="AL1725" s="27" cm="1">
        <f t="array" ref="AL1725">INDEX(Archetypes!S$8:S$16,$G1725)</f>
        <v>1139</v>
      </c>
      <c r="AM1725" s="5">
        <f t="shared" si="515"/>
        <v>1039</v>
      </c>
      <c r="AN1725" s="5">
        <f t="shared" si="489"/>
        <v>4156</v>
      </c>
      <c r="AO1725" s="49">
        <f t="shared" si="490"/>
        <v>73104.908689610325</v>
      </c>
      <c r="AP1725" s="61" cm="1">
        <f t="array" ref="AP1725">INDEX(Archetypes!$K$8:$N$16,$G1725,$I$2+1+2*$H$2)</f>
        <v>20920</v>
      </c>
      <c r="AQ1725" s="41" cm="1">
        <f t="array" ref="AQ1725">INDEX(Archetypes!$O$8:$P$16,$G1725,$AB$2)</f>
        <v>50</v>
      </c>
      <c r="AR1725" s="4">
        <f t="shared" si="491"/>
        <v>12.348800000000001</v>
      </c>
      <c r="AS1725" s="5">
        <f t="shared" si="492"/>
        <v>4013.36</v>
      </c>
      <c r="AT1725" s="8">
        <f t="shared" si="493"/>
        <v>2951</v>
      </c>
      <c r="AU1725">
        <f t="shared" si="494"/>
        <v>1</v>
      </c>
      <c r="AV1725" s="49">
        <f t="shared" si="495"/>
        <v>16053.44</v>
      </c>
      <c r="AW1725" s="49">
        <f t="shared" si="496"/>
        <v>20920</v>
      </c>
      <c r="AX1725" s="61">
        <f t="shared" si="497"/>
        <v>8128.2582484184468</v>
      </c>
      <c r="AY1725" s="27" cm="1">
        <f t="array" ref="AY1725">INDEX(Archetypes!T$8:T$16,$G1725)</f>
        <v>1012</v>
      </c>
      <c r="AZ1725" s="27" cm="1">
        <f t="array" ref="AZ1725">INDEX(Archetypes!U$8:U$16,$G1725)</f>
        <v>1497</v>
      </c>
      <c r="BA1725" s="27" cm="1">
        <f t="array" ref="BA1725">INDEX(Archetypes!V$8:V$16,$G1725)</f>
        <v>1668</v>
      </c>
      <c r="BB1725" s="5">
        <f t="shared" si="516"/>
        <v>1497</v>
      </c>
      <c r="BC1725" s="5">
        <f t="shared" si="498"/>
        <v>5988</v>
      </c>
      <c r="BD1725" s="60">
        <f t="shared" si="499"/>
        <v>72009.698248418455</v>
      </c>
      <c r="BE1725" s="28">
        <f t="shared" si="500"/>
        <v>-1095.2104411918699</v>
      </c>
      <c r="BF1725" s="75">
        <f t="shared" si="501"/>
        <v>8.3357007109200012</v>
      </c>
      <c r="BG1725" s="75">
        <f t="shared" si="502"/>
        <v>27.621359999999996</v>
      </c>
      <c r="BH1725" s="11">
        <f t="shared" si="518"/>
        <v>34458.984988279837</v>
      </c>
      <c r="BI1725" s="95">
        <f t="shared" si="519"/>
        <v>3</v>
      </c>
      <c r="BJ1725" t="b">
        <f t="shared" si="520"/>
        <v>0</v>
      </c>
      <c r="BK1725" s="43">
        <v>-21605.837132973393</v>
      </c>
      <c r="BL1725" s="37">
        <f t="shared" si="503"/>
        <v>20510.626691781523</v>
      </c>
    </row>
    <row r="1726" spans="1:64" x14ac:dyDescent="0.35">
      <c r="A1726" s="3">
        <v>32500</v>
      </c>
      <c r="D1726" s="6">
        <v>105</v>
      </c>
      <c r="E1726" s="6"/>
      <c r="F1726" s="6">
        <f t="shared" si="476"/>
        <v>175</v>
      </c>
      <c r="G1726" s="7">
        <v>4</v>
      </c>
      <c r="H1726" s="79" cm="1">
        <f t="array" ref="H1726">INDEX(Archetypes!$F$8:$F$16,$G1726)</f>
        <v>188.9</v>
      </c>
      <c r="I1726" s="7">
        <f t="shared" si="477"/>
        <v>1</v>
      </c>
      <c r="J1726" s="27" cm="1">
        <f t="array" ref="J1726">INDEX(Archetypes!$G$8:$H$16,$G1726,($H$2+1))+$N$2</f>
        <v>14619</v>
      </c>
      <c r="K1726" s="41" cm="1">
        <f t="array" ref="K1726">INDEX(Archetypes!$J$8:$J$16,$G1726)</f>
        <v>3.3879999999999999</v>
      </c>
      <c r="L1726" s="24" cm="1">
        <f t="array" ref="L1726">INDEX(Archetypes!$I$8:$I$16,$G1726)</f>
        <v>57.854166666666664</v>
      </c>
      <c r="M1726" s="41">
        <f t="shared" si="504"/>
        <v>30.992000000000001</v>
      </c>
      <c r="N1726" s="84">
        <f t="shared" si="478"/>
        <v>0.5356917536910335</v>
      </c>
      <c r="O1726" s="41">
        <f t="shared" si="479"/>
        <v>30.992000000000001</v>
      </c>
      <c r="P1726" s="64">
        <f t="shared" si="517"/>
        <v>4.4274285714285719</v>
      </c>
      <c r="Q1726" s="80">
        <f t="shared" si="505"/>
        <v>4.4274285714285719</v>
      </c>
      <c r="R1726" s="80">
        <f t="shared" si="506"/>
        <v>0</v>
      </c>
      <c r="S1726" s="64">
        <f t="shared" si="507"/>
        <v>30.992000000000004</v>
      </c>
      <c r="T1726" s="64">
        <f t="shared" si="480"/>
        <v>0</v>
      </c>
      <c r="U1726" s="64">
        <f t="shared" si="508"/>
        <v>-3.5527136788005009E-15</v>
      </c>
      <c r="V1726" s="80">
        <f t="shared" si="509"/>
        <v>1.0000000000000002</v>
      </c>
      <c r="W1726" s="80">
        <f t="shared" si="510"/>
        <v>0</v>
      </c>
      <c r="X1726" s="80">
        <f t="shared" si="511"/>
        <v>-1.1463324983223094E-16</v>
      </c>
      <c r="Y1726" s="4">
        <f t="shared" si="481"/>
        <v>13.009999999999998</v>
      </c>
      <c r="Z1726" s="4">
        <f t="shared" si="482"/>
        <v>3.8400236127508851</v>
      </c>
      <c r="AA1726" s="64">
        <f t="shared" si="512"/>
        <v>9592.68</v>
      </c>
      <c r="AB1726" s="81">
        <f t="shared" si="513"/>
        <v>1248.0076679999997</v>
      </c>
      <c r="AC1726">
        <f t="shared" si="514"/>
        <v>1.0000000049230771</v>
      </c>
      <c r="AD1726" s="49">
        <f t="shared" si="483"/>
        <v>4992.030671999999</v>
      </c>
      <c r="AE1726" s="3">
        <f t="shared" si="484"/>
        <v>130000</v>
      </c>
      <c r="AF1726" s="3">
        <f t="shared" si="485"/>
        <v>100000</v>
      </c>
      <c r="AG1726" s="2">
        <f t="shared" si="486"/>
        <v>1</v>
      </c>
      <c r="AH1726" s="49">
        <f t="shared" si="487"/>
        <v>13619</v>
      </c>
      <c r="AI1726" s="49">
        <f t="shared" si="488"/>
        <v>5485.7972375439795</v>
      </c>
      <c r="AJ1726" s="27" cm="1">
        <f t="array" ref="AJ1726">INDEX(Archetypes!Q$8:Q$16,$G1726)</f>
        <v>1022</v>
      </c>
      <c r="AK1726" s="27" cm="1">
        <f t="array" ref="AK1726">INDEX(Archetypes!R$8:R$16,$G1726)</f>
        <v>1039</v>
      </c>
      <c r="AL1726" s="27" cm="1">
        <f t="array" ref="AL1726">INDEX(Archetypes!S$8:S$16,$G1726)</f>
        <v>1139</v>
      </c>
      <c r="AM1726" s="5">
        <f t="shared" si="515"/>
        <v>1039</v>
      </c>
      <c r="AN1726" s="5">
        <f t="shared" si="489"/>
        <v>4156</v>
      </c>
      <c r="AO1726" s="49">
        <f t="shared" si="490"/>
        <v>42871.827909543979</v>
      </c>
      <c r="AP1726" s="61" cm="1">
        <f t="array" ref="AP1726">INDEX(Archetypes!$K$8:$N$16,$G1726,$I$2+1+2*$H$2)</f>
        <v>10895</v>
      </c>
      <c r="AQ1726" s="41" cm="1">
        <f t="array" ref="AQ1726">INDEX(Archetypes!$O$8:$P$16,$G1726,$AB$2)</f>
        <v>50</v>
      </c>
      <c r="AR1726" s="4">
        <f t="shared" si="491"/>
        <v>12.348800000000001</v>
      </c>
      <c r="AS1726" s="5">
        <f t="shared" si="492"/>
        <v>4013.36</v>
      </c>
      <c r="AT1726" s="8">
        <f t="shared" si="493"/>
        <v>2951</v>
      </c>
      <c r="AU1726">
        <f t="shared" si="494"/>
        <v>1</v>
      </c>
      <c r="AV1726" s="49">
        <f t="shared" si="495"/>
        <v>16053.44</v>
      </c>
      <c r="AW1726" s="49">
        <f t="shared" si="496"/>
        <v>10895</v>
      </c>
      <c r="AX1726" s="61">
        <f t="shared" si="497"/>
        <v>4233.1440543269109</v>
      </c>
      <c r="AY1726" s="27" cm="1">
        <f t="array" ref="AY1726">INDEX(Archetypes!T$8:T$16,$G1726)</f>
        <v>1012</v>
      </c>
      <c r="AZ1726" s="27" cm="1">
        <f t="array" ref="AZ1726">INDEX(Archetypes!U$8:U$16,$G1726)</f>
        <v>1497</v>
      </c>
      <c r="BA1726" s="27" cm="1">
        <f t="array" ref="BA1726">INDEX(Archetypes!V$8:V$16,$G1726)</f>
        <v>1668</v>
      </c>
      <c r="BB1726" s="5">
        <f t="shared" si="516"/>
        <v>1497</v>
      </c>
      <c r="BC1726" s="5">
        <f t="shared" si="498"/>
        <v>5988</v>
      </c>
      <c r="BD1726" s="60">
        <f t="shared" si="499"/>
        <v>48064.584054326915</v>
      </c>
      <c r="BE1726" s="28">
        <f t="shared" si="500"/>
        <v>5192.7561447829357</v>
      </c>
      <c r="BF1726" s="75">
        <f t="shared" si="501"/>
        <v>7.8633116496000008</v>
      </c>
      <c r="BG1726" s="75">
        <f t="shared" si="502"/>
        <v>27.621359999999996</v>
      </c>
      <c r="BH1726" s="11">
        <f t="shared" si="518"/>
        <v>42871.827909543979</v>
      </c>
      <c r="BI1726" s="95">
        <f t="shared" si="519"/>
        <v>4</v>
      </c>
      <c r="BJ1726" t="b">
        <f t="shared" si="520"/>
        <v>1</v>
      </c>
      <c r="BK1726" s="43">
        <v>762.33450048614759</v>
      </c>
      <c r="BL1726" s="37">
        <f t="shared" si="503"/>
        <v>4430.4216442967881</v>
      </c>
    </row>
    <row r="1727" spans="1:64" x14ac:dyDescent="0.35">
      <c r="A1727" s="3">
        <v>32500</v>
      </c>
      <c r="D1727" s="6">
        <v>105</v>
      </c>
      <c r="E1727" s="6"/>
      <c r="F1727" s="6">
        <f t="shared" si="476"/>
        <v>175</v>
      </c>
      <c r="G1727" s="7">
        <v>5</v>
      </c>
      <c r="H1727" s="79" cm="1">
        <f t="array" ref="H1727">INDEX(Archetypes!$F$8:$F$16,$G1727)</f>
        <v>213.7</v>
      </c>
      <c r="I1727" s="7">
        <f t="shared" si="477"/>
        <v>1</v>
      </c>
      <c r="J1727" s="27" cm="1">
        <f t="array" ref="J1727">INDEX(Archetypes!$G$8:$H$16,$G1727,($H$2+1))+$N$2</f>
        <v>16092</v>
      </c>
      <c r="K1727" s="41" cm="1">
        <f t="array" ref="K1727">INDEX(Archetypes!$J$8:$J$16,$G1727)</f>
        <v>3.3130000000000002</v>
      </c>
      <c r="L1727" s="24" cm="1">
        <f t="array" ref="L1727">INDEX(Archetypes!$I$8:$I$16,$G1727)</f>
        <v>65.243478260869566</v>
      </c>
      <c r="M1727" s="41">
        <f t="shared" si="504"/>
        <v>31.693000000000001</v>
      </c>
      <c r="N1727" s="84">
        <f t="shared" si="478"/>
        <v>0.4857650273224044</v>
      </c>
      <c r="O1727" s="41">
        <f t="shared" si="479"/>
        <v>31.693000000000001</v>
      </c>
      <c r="P1727" s="64">
        <f t="shared" si="517"/>
        <v>4.527571428571429</v>
      </c>
      <c r="Q1727" s="80">
        <f t="shared" si="505"/>
        <v>4.527571428571429</v>
      </c>
      <c r="R1727" s="80">
        <f t="shared" si="506"/>
        <v>0</v>
      </c>
      <c r="S1727" s="64">
        <f t="shared" si="507"/>
        <v>31.693000000000005</v>
      </c>
      <c r="T1727" s="64">
        <f t="shared" si="480"/>
        <v>0</v>
      </c>
      <c r="U1727" s="64">
        <f t="shared" si="508"/>
        <v>-3.5527136788005009E-15</v>
      </c>
      <c r="V1727" s="80">
        <f t="shared" si="509"/>
        <v>1.0000000000000002</v>
      </c>
      <c r="W1727" s="80">
        <f t="shared" si="510"/>
        <v>0</v>
      </c>
      <c r="X1727" s="80">
        <f t="shared" si="511"/>
        <v>-1.1209774015714829E-16</v>
      </c>
      <c r="Y1727" s="4">
        <f t="shared" si="481"/>
        <v>13.009999999999998</v>
      </c>
      <c r="Z1727" s="4">
        <f t="shared" si="482"/>
        <v>3.9269544219740409</v>
      </c>
      <c r="AA1727" s="64">
        <f t="shared" si="512"/>
        <v>9809.84</v>
      </c>
      <c r="AB1727" s="81">
        <f t="shared" si="513"/>
        <v>1276.2601839999998</v>
      </c>
      <c r="AC1727">
        <f t="shared" si="514"/>
        <v>1.0000000024615383</v>
      </c>
      <c r="AD1727" s="49">
        <f t="shared" si="483"/>
        <v>5105.040735999999</v>
      </c>
      <c r="AE1727" s="3">
        <f t="shared" si="484"/>
        <v>130000</v>
      </c>
      <c r="AF1727" s="3">
        <f t="shared" si="485"/>
        <v>100000</v>
      </c>
      <c r="AG1727" s="2">
        <f t="shared" si="486"/>
        <v>1</v>
      </c>
      <c r="AH1727" s="49">
        <f t="shared" si="487"/>
        <v>15092</v>
      </c>
      <c r="AI1727" s="49">
        <f t="shared" si="488"/>
        <v>6058.1167595287006</v>
      </c>
      <c r="AJ1727" s="27" cm="1">
        <f t="array" ref="AJ1727">INDEX(Archetypes!Q$8:Q$16,$G1727)</f>
        <v>1022</v>
      </c>
      <c r="AK1727" s="27" cm="1">
        <f t="array" ref="AK1727">INDEX(Archetypes!R$8:R$16,$G1727)</f>
        <v>1039</v>
      </c>
      <c r="AL1727" s="27" cm="1">
        <f t="array" ref="AL1727">INDEX(Archetypes!S$8:S$16,$G1727)</f>
        <v>1139</v>
      </c>
      <c r="AM1727" s="5">
        <f t="shared" si="515"/>
        <v>1039</v>
      </c>
      <c r="AN1727" s="5">
        <f t="shared" si="489"/>
        <v>4156</v>
      </c>
      <c r="AO1727" s="49">
        <f t="shared" si="490"/>
        <v>46503.157495528692</v>
      </c>
      <c r="AP1727" s="61" cm="1">
        <f t="array" ref="AP1727">INDEX(Archetypes!$K$8:$N$16,$G1727,$I$2+1+2*$H$2)</f>
        <v>12073</v>
      </c>
      <c r="AQ1727" s="41" cm="1">
        <f t="array" ref="AQ1727">INDEX(Archetypes!$O$8:$P$16,$G1727,$AB$2)</f>
        <v>50</v>
      </c>
      <c r="AR1727" s="4">
        <f t="shared" si="491"/>
        <v>12.348800000000001</v>
      </c>
      <c r="AS1727" s="5">
        <f t="shared" si="492"/>
        <v>4013.36</v>
      </c>
      <c r="AT1727" s="8">
        <f t="shared" si="493"/>
        <v>2951</v>
      </c>
      <c r="AU1727">
        <f t="shared" si="494"/>
        <v>1</v>
      </c>
      <c r="AV1727" s="49">
        <f t="shared" si="495"/>
        <v>16053.44</v>
      </c>
      <c r="AW1727" s="49">
        <f t="shared" si="496"/>
        <v>12073</v>
      </c>
      <c r="AX1727" s="61">
        <f t="shared" si="497"/>
        <v>4690.8442558869938</v>
      </c>
      <c r="AY1727" s="27" cm="1">
        <f t="array" ref="AY1727">INDEX(Archetypes!T$8:T$16,$G1727)</f>
        <v>1012</v>
      </c>
      <c r="AZ1727" s="27" cm="1">
        <f t="array" ref="AZ1727">INDEX(Archetypes!U$8:U$16,$G1727)</f>
        <v>1497</v>
      </c>
      <c r="BA1727" s="27" cm="1">
        <f t="array" ref="BA1727">INDEX(Archetypes!V$8:V$16,$G1727)</f>
        <v>1668</v>
      </c>
      <c r="BB1727" s="5">
        <f t="shared" si="516"/>
        <v>1497</v>
      </c>
      <c r="BC1727" s="5">
        <f t="shared" si="498"/>
        <v>5988</v>
      </c>
      <c r="BD1727" s="60">
        <f t="shared" si="499"/>
        <v>50878.284255886996</v>
      </c>
      <c r="BE1727" s="28">
        <f t="shared" si="500"/>
        <v>4375.1267603583037</v>
      </c>
      <c r="BF1727" s="75">
        <f t="shared" si="501"/>
        <v>8.0413220448000011</v>
      </c>
      <c r="BG1727" s="75">
        <f t="shared" si="502"/>
        <v>27.621359999999996</v>
      </c>
      <c r="BH1727" s="11">
        <f t="shared" si="518"/>
        <v>42871.827909543979</v>
      </c>
      <c r="BI1727" s="95">
        <f t="shared" si="519"/>
        <v>4</v>
      </c>
      <c r="BJ1727" t="b">
        <f t="shared" si="520"/>
        <v>0</v>
      </c>
      <c r="BK1727" s="43">
        <v>-2020.4935272585135</v>
      </c>
      <c r="BL1727" s="37">
        <f t="shared" si="503"/>
        <v>6395.6202876168172</v>
      </c>
    </row>
    <row r="1728" spans="1:64" x14ac:dyDescent="0.35">
      <c r="A1728" s="3">
        <v>32500</v>
      </c>
      <c r="D1728" s="6">
        <v>105</v>
      </c>
      <c r="E1728" s="6"/>
      <c r="F1728" s="6">
        <f t="shared" si="476"/>
        <v>175</v>
      </c>
      <c r="G1728" s="7">
        <v>6</v>
      </c>
      <c r="H1728" s="79" cm="1">
        <f t="array" ref="H1728">INDEX(Archetypes!$F$8:$F$16,$G1728)</f>
        <v>239.1</v>
      </c>
      <c r="I1728" s="7">
        <f t="shared" si="477"/>
        <v>1</v>
      </c>
      <c r="J1728" s="27" cm="1">
        <f t="array" ref="J1728">INDEX(Archetypes!$G$8:$H$16,$G1728,($H$2+1))+$N$2</f>
        <v>18581</v>
      </c>
      <c r="K1728" s="41" cm="1">
        <f t="array" ref="K1728">INDEX(Archetypes!$J$8:$J$16,$G1728)</f>
        <v>3.327</v>
      </c>
      <c r="L1728" s="24" cm="1">
        <f t="array" ref="L1728">INDEX(Archetypes!$I$8:$I$16,$G1728)</f>
        <v>72.380645161290317</v>
      </c>
      <c r="M1728" s="41">
        <f t="shared" si="504"/>
        <v>31.56</v>
      </c>
      <c r="N1728" s="84">
        <f t="shared" si="478"/>
        <v>0.43602816650325343</v>
      </c>
      <c r="O1728" s="41">
        <f t="shared" si="479"/>
        <v>31.56</v>
      </c>
      <c r="P1728" s="64">
        <f t="shared" si="517"/>
        <v>4.508571428571428</v>
      </c>
      <c r="Q1728" s="80">
        <f t="shared" si="505"/>
        <v>4.508571428571428</v>
      </c>
      <c r="R1728" s="80">
        <f t="shared" si="506"/>
        <v>0</v>
      </c>
      <c r="S1728" s="64">
        <f t="shared" si="507"/>
        <v>31.559999999999995</v>
      </c>
      <c r="T1728" s="64">
        <f t="shared" si="480"/>
        <v>0</v>
      </c>
      <c r="U1728" s="64">
        <f t="shared" si="508"/>
        <v>3.5527136788005009E-15</v>
      </c>
      <c r="V1728" s="80">
        <f t="shared" si="509"/>
        <v>0.99999999999999989</v>
      </c>
      <c r="W1728" s="80">
        <f t="shared" si="510"/>
        <v>0</v>
      </c>
      <c r="X1728" s="80">
        <f t="shared" si="511"/>
        <v>1.1257014191383084E-16</v>
      </c>
      <c r="Y1728" s="4">
        <f t="shared" si="481"/>
        <v>13.010000000000003</v>
      </c>
      <c r="Z1728" s="4">
        <f t="shared" si="482"/>
        <v>3.9104298166516394</v>
      </c>
      <c r="AA1728" s="64">
        <f t="shared" si="512"/>
        <v>9768.56</v>
      </c>
      <c r="AB1728" s="81">
        <f t="shared" si="513"/>
        <v>1270.8896560000003</v>
      </c>
      <c r="AC1728">
        <f t="shared" si="514"/>
        <v>1.0000000270769238</v>
      </c>
      <c r="AD1728" s="49">
        <f t="shared" si="483"/>
        <v>5083.5586240000011</v>
      </c>
      <c r="AE1728" s="3">
        <f t="shared" si="484"/>
        <v>130000</v>
      </c>
      <c r="AF1728" s="3">
        <f t="shared" si="485"/>
        <v>100000</v>
      </c>
      <c r="AG1728" s="2">
        <f t="shared" si="486"/>
        <v>1</v>
      </c>
      <c r="AH1728" s="49">
        <f t="shared" si="487"/>
        <v>17581</v>
      </c>
      <c r="AI1728" s="49">
        <f t="shared" si="488"/>
        <v>7025.1929918572632</v>
      </c>
      <c r="AJ1728" s="27" cm="1">
        <f t="array" ref="AJ1728">INDEX(Archetypes!Q$8:Q$16,$G1728)</f>
        <v>1022</v>
      </c>
      <c r="AK1728" s="27" cm="1">
        <f t="array" ref="AK1728">INDEX(Archetypes!R$8:R$16,$G1728)</f>
        <v>1039</v>
      </c>
      <c r="AL1728" s="27" cm="1">
        <f t="array" ref="AL1728">INDEX(Archetypes!S$8:S$16,$G1728)</f>
        <v>1139</v>
      </c>
      <c r="AM1728" s="5">
        <f t="shared" si="515"/>
        <v>1039</v>
      </c>
      <c r="AN1728" s="5">
        <f t="shared" si="489"/>
        <v>4156</v>
      </c>
      <c r="AO1728" s="49">
        <f t="shared" si="490"/>
        <v>52426.751615857262</v>
      </c>
      <c r="AP1728" s="61" cm="1">
        <f t="array" ref="AP1728">INDEX(Archetypes!$K$8:$N$16,$G1728,$I$2+1+2*$H$2)</f>
        <v>14065</v>
      </c>
      <c r="AQ1728" s="41" cm="1">
        <f t="array" ref="AQ1728">INDEX(Archetypes!$O$8:$P$16,$G1728,$AB$2)</f>
        <v>50</v>
      </c>
      <c r="AR1728" s="4">
        <f t="shared" si="491"/>
        <v>12.348800000000001</v>
      </c>
      <c r="AS1728" s="5">
        <f t="shared" si="492"/>
        <v>4013.36</v>
      </c>
      <c r="AT1728" s="8">
        <f t="shared" si="493"/>
        <v>2951</v>
      </c>
      <c r="AU1728">
        <f t="shared" si="494"/>
        <v>1</v>
      </c>
      <c r="AV1728" s="49">
        <f t="shared" si="495"/>
        <v>16053.44</v>
      </c>
      <c r="AW1728" s="49">
        <f t="shared" si="496"/>
        <v>14065</v>
      </c>
      <c r="AX1728" s="61">
        <f t="shared" si="497"/>
        <v>5464.816073805232</v>
      </c>
      <c r="AY1728" s="27" cm="1">
        <f t="array" ref="AY1728">INDEX(Archetypes!T$8:T$16,$G1728)</f>
        <v>1012</v>
      </c>
      <c r="AZ1728" s="27" cm="1">
        <f t="array" ref="AZ1728">INDEX(Archetypes!U$8:U$16,$G1728)</f>
        <v>1497</v>
      </c>
      <c r="BA1728" s="27" cm="1">
        <f t="array" ref="BA1728">INDEX(Archetypes!V$8:V$16,$G1728)</f>
        <v>1668</v>
      </c>
      <c r="BB1728" s="5">
        <f t="shared" si="516"/>
        <v>1497</v>
      </c>
      <c r="BC1728" s="5">
        <f t="shared" si="498"/>
        <v>5988</v>
      </c>
      <c r="BD1728" s="60">
        <f t="shared" si="499"/>
        <v>55636.256073805234</v>
      </c>
      <c r="BE1728" s="28">
        <f t="shared" si="500"/>
        <v>3209.5044579479727</v>
      </c>
      <c r="BF1728" s="75">
        <f t="shared" si="501"/>
        <v>8.0074840032000001</v>
      </c>
      <c r="BG1728" s="75">
        <f t="shared" si="502"/>
        <v>27.621359999999996</v>
      </c>
      <c r="BH1728" s="11">
        <f t="shared" si="518"/>
        <v>42871.827909543979</v>
      </c>
      <c r="BI1728" s="95">
        <f t="shared" si="519"/>
        <v>4</v>
      </c>
      <c r="BJ1728" t="b">
        <f t="shared" si="520"/>
        <v>0</v>
      </c>
      <c r="BK1728" s="43">
        <v>-6301.7033473780029</v>
      </c>
      <c r="BL1728" s="37">
        <f t="shared" si="503"/>
        <v>9511.2078053259756</v>
      </c>
    </row>
    <row r="1729" spans="1:64" x14ac:dyDescent="0.35">
      <c r="A1729" s="3">
        <v>32500</v>
      </c>
      <c r="D1729" s="6">
        <v>105</v>
      </c>
      <c r="E1729" s="6"/>
      <c r="F1729" s="6">
        <f t="shared" si="476"/>
        <v>175</v>
      </c>
      <c r="G1729" s="7">
        <v>7</v>
      </c>
      <c r="H1729" s="79" cm="1">
        <f t="array" ref="H1729">INDEX(Archetypes!$F$8:$F$16,$G1729)</f>
        <v>262.60000000000002</v>
      </c>
      <c r="I1729" s="7">
        <f t="shared" si="477"/>
        <v>1</v>
      </c>
      <c r="J1729" s="27" cm="1">
        <f t="array" ref="J1729">INDEX(Archetypes!$G$8:$H$16,$G1729,($H$2+1))+$N$2</f>
        <v>22881</v>
      </c>
      <c r="K1729" s="41" cm="1">
        <f t="array" ref="K1729">INDEX(Archetypes!$J$8:$J$16,$G1729)</f>
        <v>3.2349999999999999</v>
      </c>
      <c r="L1729" s="24" cm="1">
        <f t="array" ref="L1729">INDEX(Archetypes!$I$8:$I$16,$G1729)</f>
        <v>81.644444444444446</v>
      </c>
      <c r="M1729" s="41">
        <f t="shared" si="504"/>
        <v>32.457000000000001</v>
      </c>
      <c r="N1729" s="84">
        <f t="shared" si="478"/>
        <v>0.39754082743603703</v>
      </c>
      <c r="O1729" s="41">
        <f t="shared" si="479"/>
        <v>32.457000000000001</v>
      </c>
      <c r="P1729" s="64">
        <f t="shared" si="517"/>
        <v>4.6367142857142856</v>
      </c>
      <c r="Q1729" s="80">
        <f t="shared" si="505"/>
        <v>4.6367142857142856</v>
      </c>
      <c r="R1729" s="80">
        <f t="shared" si="506"/>
        <v>0</v>
      </c>
      <c r="S1729" s="64">
        <f t="shared" si="507"/>
        <v>32.457000000000001</v>
      </c>
      <c r="T1729" s="64">
        <f t="shared" si="480"/>
        <v>0</v>
      </c>
      <c r="U1729" s="64">
        <f t="shared" si="508"/>
        <v>0</v>
      </c>
      <c r="V1729" s="80">
        <f t="shared" si="509"/>
        <v>1</v>
      </c>
      <c r="W1729" s="80">
        <f t="shared" si="510"/>
        <v>0</v>
      </c>
      <c r="X1729" s="80">
        <f t="shared" si="511"/>
        <v>0</v>
      </c>
      <c r="Y1729" s="4">
        <f t="shared" si="481"/>
        <v>13.01</v>
      </c>
      <c r="Z1729" s="4">
        <f t="shared" si="482"/>
        <v>4.0216383307573418</v>
      </c>
      <c r="AA1729" s="64">
        <f t="shared" si="512"/>
        <v>10046.368</v>
      </c>
      <c r="AB1729" s="81">
        <f t="shared" si="513"/>
        <v>1307.0324768</v>
      </c>
      <c r="AC1729">
        <f t="shared" si="514"/>
        <v>0.99999998523076938</v>
      </c>
      <c r="AD1729" s="49">
        <f t="shared" si="483"/>
        <v>5228.1299072000002</v>
      </c>
      <c r="AE1729" s="3">
        <f t="shared" si="484"/>
        <v>130000</v>
      </c>
      <c r="AF1729" s="3">
        <f t="shared" si="485"/>
        <v>100000</v>
      </c>
      <c r="AG1729" s="2">
        <f t="shared" si="486"/>
        <v>1</v>
      </c>
      <c r="AH1729" s="49">
        <f t="shared" si="487"/>
        <v>21881</v>
      </c>
      <c r="AI1729" s="49">
        <f t="shared" si="488"/>
        <v>8695.9152895723364</v>
      </c>
      <c r="AJ1729" s="27" cm="1">
        <f t="array" ref="AJ1729">INDEX(Archetypes!Q$8:Q$16,$G1729)</f>
        <v>1022</v>
      </c>
      <c r="AK1729" s="27" cm="1">
        <f t="array" ref="AK1729">INDEX(Archetypes!R$8:R$16,$G1729)</f>
        <v>1039</v>
      </c>
      <c r="AL1729" s="27" cm="1">
        <f t="array" ref="AL1729">INDEX(Archetypes!S$8:S$16,$G1729)</f>
        <v>1139</v>
      </c>
      <c r="AM1729" s="5">
        <f t="shared" si="515"/>
        <v>1039</v>
      </c>
      <c r="AN1729" s="5">
        <f t="shared" si="489"/>
        <v>4156</v>
      </c>
      <c r="AO1729" s="49">
        <f t="shared" si="490"/>
        <v>62842.045196772335</v>
      </c>
      <c r="AP1729" s="61" cm="1">
        <f t="array" ref="AP1729">INDEX(Archetypes!$K$8:$N$16,$G1729,$I$2+1+2*$H$2)</f>
        <v>17505</v>
      </c>
      <c r="AQ1729" s="41" cm="1">
        <f t="array" ref="AQ1729">INDEX(Archetypes!$O$8:$P$16,$G1729,$AB$2)</f>
        <v>50</v>
      </c>
      <c r="AR1729" s="4">
        <f t="shared" si="491"/>
        <v>12.348800000000001</v>
      </c>
      <c r="AS1729" s="5">
        <f t="shared" si="492"/>
        <v>4013.36</v>
      </c>
      <c r="AT1729" s="8">
        <f t="shared" si="493"/>
        <v>2951</v>
      </c>
      <c r="AU1729">
        <f t="shared" si="494"/>
        <v>1</v>
      </c>
      <c r="AV1729" s="49">
        <f t="shared" si="495"/>
        <v>16053.44</v>
      </c>
      <c r="AW1729" s="49">
        <f t="shared" si="496"/>
        <v>17505</v>
      </c>
      <c r="AX1729" s="61">
        <f t="shared" si="497"/>
        <v>6801.3939119772904</v>
      </c>
      <c r="AY1729" s="27" cm="1">
        <f t="array" ref="AY1729">INDEX(Archetypes!T$8:T$16,$G1729)</f>
        <v>1012</v>
      </c>
      <c r="AZ1729" s="27" cm="1">
        <f t="array" ref="AZ1729">INDEX(Archetypes!U$8:U$16,$G1729)</f>
        <v>1497</v>
      </c>
      <c r="BA1729" s="27" cm="1">
        <f t="array" ref="BA1729">INDEX(Archetypes!V$8:V$16,$G1729)</f>
        <v>1668</v>
      </c>
      <c r="BB1729" s="5">
        <f t="shared" si="516"/>
        <v>1497</v>
      </c>
      <c r="BC1729" s="5">
        <f t="shared" si="498"/>
        <v>5988</v>
      </c>
      <c r="BD1729" s="60">
        <f t="shared" si="499"/>
        <v>63852.833911977294</v>
      </c>
      <c r="BE1729" s="28">
        <f t="shared" si="500"/>
        <v>1010.7887152049589</v>
      </c>
      <c r="BF1729" s="75">
        <f t="shared" si="501"/>
        <v>8.2352087769600004</v>
      </c>
      <c r="BG1729" s="75">
        <f t="shared" si="502"/>
        <v>27.621359999999996</v>
      </c>
      <c r="BH1729" s="11">
        <f t="shared" si="518"/>
        <v>42871.827909543979</v>
      </c>
      <c r="BI1729" s="95">
        <f t="shared" si="519"/>
        <v>4</v>
      </c>
      <c r="BJ1729" t="b">
        <f t="shared" si="520"/>
        <v>0</v>
      </c>
      <c r="BK1729" s="43">
        <v>-14061.860449890926</v>
      </c>
      <c r="BL1729" s="37">
        <f t="shared" si="503"/>
        <v>15072.649165095885</v>
      </c>
    </row>
    <row r="1730" spans="1:64" x14ac:dyDescent="0.35">
      <c r="A1730" s="3">
        <v>32500</v>
      </c>
      <c r="D1730" s="6">
        <v>105</v>
      </c>
      <c r="E1730" s="6"/>
      <c r="F1730" s="6">
        <f t="shared" si="476"/>
        <v>175</v>
      </c>
      <c r="G1730" s="7">
        <v>8</v>
      </c>
      <c r="H1730" s="79" cm="1">
        <f t="array" ref="H1730">INDEX(Archetypes!$F$8:$F$16,$G1730)</f>
        <v>285.8</v>
      </c>
      <c r="I1730" s="7">
        <f t="shared" si="477"/>
        <v>1</v>
      </c>
      <c r="J1730" s="27" cm="1">
        <f t="array" ref="J1730">INDEX(Archetypes!$G$8:$H$16,$G1730,($H$2+1))+$N$2</f>
        <v>26124</v>
      </c>
      <c r="K1730" s="41" cm="1">
        <f t="array" ref="K1730">INDEX(Archetypes!$J$8:$J$16,$G1730)</f>
        <v>3.2210000000000001</v>
      </c>
      <c r="L1730" s="24" cm="1">
        <f t="array" ref="L1730">INDEX(Archetypes!$I$8:$I$16,$G1730)</f>
        <v>90.076000000000008</v>
      </c>
      <c r="M1730" s="41">
        <f t="shared" si="504"/>
        <v>32.598999999999997</v>
      </c>
      <c r="N1730" s="84">
        <f t="shared" si="478"/>
        <v>0.36190550202051597</v>
      </c>
      <c r="O1730" s="41">
        <f t="shared" si="479"/>
        <v>32.598999999999997</v>
      </c>
      <c r="P1730" s="64">
        <f t="shared" si="517"/>
        <v>4.6569999999999991</v>
      </c>
      <c r="Q1730" s="80">
        <f t="shared" si="505"/>
        <v>4.6569999999999991</v>
      </c>
      <c r="R1730" s="80">
        <f t="shared" si="506"/>
        <v>0</v>
      </c>
      <c r="S1730" s="64">
        <f t="shared" si="507"/>
        <v>32.598999999999997</v>
      </c>
      <c r="T1730" s="64">
        <f t="shared" si="480"/>
        <v>0</v>
      </c>
      <c r="U1730" s="64">
        <f t="shared" si="508"/>
        <v>0</v>
      </c>
      <c r="V1730" s="80">
        <f t="shared" si="509"/>
        <v>1</v>
      </c>
      <c r="W1730" s="80">
        <f t="shared" si="510"/>
        <v>0</v>
      </c>
      <c r="X1730" s="80">
        <f t="shared" si="511"/>
        <v>0</v>
      </c>
      <c r="Y1730" s="4">
        <f t="shared" si="481"/>
        <v>13.01</v>
      </c>
      <c r="Z1730" s="4">
        <f t="shared" si="482"/>
        <v>4.0391182862465067</v>
      </c>
      <c r="AA1730" s="64">
        <f t="shared" si="512"/>
        <v>10090.034</v>
      </c>
      <c r="AB1730" s="81">
        <f t="shared" si="513"/>
        <v>1312.7134234</v>
      </c>
      <c r="AC1730">
        <f t="shared" si="514"/>
        <v>1.0000000149538462</v>
      </c>
      <c r="AD1730" s="49">
        <f t="shared" si="483"/>
        <v>5250.8536936</v>
      </c>
      <c r="AE1730" s="3">
        <f t="shared" si="484"/>
        <v>130000</v>
      </c>
      <c r="AF1730" s="3">
        <f t="shared" si="485"/>
        <v>100000</v>
      </c>
      <c r="AG1730" s="2">
        <f t="shared" si="486"/>
        <v>1</v>
      </c>
      <c r="AH1730" s="49">
        <f t="shared" si="487"/>
        <v>25124</v>
      </c>
      <c r="AI1730" s="49">
        <f t="shared" si="488"/>
        <v>9955.9507341048902</v>
      </c>
      <c r="AJ1730" s="27" cm="1">
        <f t="array" ref="AJ1730">INDEX(Archetypes!Q$8:Q$16,$G1730)</f>
        <v>1022</v>
      </c>
      <c r="AK1730" s="27" cm="1">
        <f t="array" ref="AK1730">INDEX(Archetypes!R$8:R$16,$G1730)</f>
        <v>1039</v>
      </c>
      <c r="AL1730" s="27" cm="1">
        <f t="array" ref="AL1730">INDEX(Archetypes!S$8:S$16,$G1730)</f>
        <v>1139</v>
      </c>
      <c r="AM1730" s="5">
        <f t="shared" si="515"/>
        <v>1039</v>
      </c>
      <c r="AN1730" s="5">
        <f t="shared" si="489"/>
        <v>4156</v>
      </c>
      <c r="AO1730" s="49">
        <f t="shared" si="490"/>
        <v>70610.80442770489</v>
      </c>
      <c r="AP1730" s="61" cm="1">
        <f t="array" ref="AP1730">INDEX(Archetypes!$K$8:$N$16,$G1730,$I$2+1+2*$H$2)</f>
        <v>20099</v>
      </c>
      <c r="AQ1730" s="41" cm="1">
        <f t="array" ref="AQ1730">INDEX(Archetypes!$O$8:$P$16,$G1730,$AB$2)</f>
        <v>50</v>
      </c>
      <c r="AR1730" s="4">
        <f t="shared" si="491"/>
        <v>12.348800000000001</v>
      </c>
      <c r="AS1730" s="5">
        <f t="shared" si="492"/>
        <v>4013.36</v>
      </c>
      <c r="AT1730" s="8">
        <f t="shared" si="493"/>
        <v>2951</v>
      </c>
      <c r="AU1730">
        <f t="shared" si="494"/>
        <v>1</v>
      </c>
      <c r="AV1730" s="49">
        <f t="shared" si="495"/>
        <v>16053.44</v>
      </c>
      <c r="AW1730" s="49">
        <f t="shared" si="496"/>
        <v>20099</v>
      </c>
      <c r="AX1730" s="61">
        <f t="shared" si="497"/>
        <v>7809.2668515756386</v>
      </c>
      <c r="AY1730" s="27" cm="1">
        <f t="array" ref="AY1730">INDEX(Archetypes!T$8:T$16,$G1730)</f>
        <v>1012</v>
      </c>
      <c r="AZ1730" s="27" cm="1">
        <f t="array" ref="AZ1730">INDEX(Archetypes!U$8:U$16,$G1730)</f>
        <v>1497</v>
      </c>
      <c r="BA1730" s="27" cm="1">
        <f t="array" ref="BA1730">INDEX(Archetypes!V$8:V$16,$G1730)</f>
        <v>1668</v>
      </c>
      <c r="BB1730" s="5">
        <f t="shared" si="516"/>
        <v>1497</v>
      </c>
      <c r="BC1730" s="5">
        <f t="shared" si="498"/>
        <v>5988</v>
      </c>
      <c r="BD1730" s="60">
        <f t="shared" si="499"/>
        <v>70048.70685157564</v>
      </c>
      <c r="BE1730" s="28">
        <f t="shared" si="500"/>
        <v>-562.09757612925023</v>
      </c>
      <c r="BF1730" s="75">
        <f t="shared" si="501"/>
        <v>8.2710026704799997</v>
      </c>
      <c r="BG1730" s="75">
        <f t="shared" si="502"/>
        <v>27.621359999999996</v>
      </c>
      <c r="BH1730" s="11">
        <f t="shared" si="518"/>
        <v>42871.827909543979</v>
      </c>
      <c r="BI1730" s="95">
        <f t="shared" si="519"/>
        <v>4</v>
      </c>
      <c r="BJ1730" t="b">
        <f t="shared" si="520"/>
        <v>0</v>
      </c>
      <c r="BK1730" s="43">
        <v>-19739.933972769475</v>
      </c>
      <c r="BL1730" s="37">
        <f t="shared" si="503"/>
        <v>19177.836396640225</v>
      </c>
    </row>
    <row r="1731" spans="1:64" x14ac:dyDescent="0.35">
      <c r="A1731" s="3">
        <v>32500</v>
      </c>
      <c r="D1731" s="6">
        <v>105</v>
      </c>
      <c r="E1731" s="6"/>
      <c r="F1731" s="6">
        <f t="shared" si="476"/>
        <v>175</v>
      </c>
      <c r="G1731" s="7">
        <v>9</v>
      </c>
      <c r="H1731" s="79" cm="1">
        <f t="array" ref="H1731">INDEX(Archetypes!$F$8:$F$16,$G1731)</f>
        <v>312.60000000000002</v>
      </c>
      <c r="I1731" s="7">
        <f t="shared" si="477"/>
        <v>1</v>
      </c>
      <c r="J1731" s="27" cm="1">
        <f t="array" ref="J1731">INDEX(Archetypes!$G$8:$H$16,$G1731,($H$2+1))+$N$2</f>
        <v>27151</v>
      </c>
      <c r="K1731" s="41" cm="1">
        <f t="array" ref="K1731">INDEX(Archetypes!$J$8:$J$16,$G1731)</f>
        <v>3.1960000000000002</v>
      </c>
      <c r="L1731" s="24" cm="1">
        <f t="array" ref="L1731">INDEX(Archetypes!$I$8:$I$16,$G1731)</f>
        <v>98.868750000000006</v>
      </c>
      <c r="M1731" s="41">
        <f t="shared" si="504"/>
        <v>32.853999999999999</v>
      </c>
      <c r="N1731" s="84">
        <f t="shared" si="478"/>
        <v>0.3322991339528415</v>
      </c>
      <c r="O1731" s="41">
        <f t="shared" si="479"/>
        <v>32.853999999999999</v>
      </c>
      <c r="P1731" s="64">
        <f t="shared" si="517"/>
        <v>4.6934285714285711</v>
      </c>
      <c r="Q1731" s="80">
        <f t="shared" si="505"/>
        <v>4.6934285714285711</v>
      </c>
      <c r="R1731" s="80">
        <f t="shared" si="506"/>
        <v>0</v>
      </c>
      <c r="S1731" s="64">
        <f t="shared" si="507"/>
        <v>32.853999999999999</v>
      </c>
      <c r="T1731" s="64">
        <f t="shared" si="480"/>
        <v>0</v>
      </c>
      <c r="U1731" s="64">
        <f t="shared" si="508"/>
        <v>0</v>
      </c>
      <c r="V1731" s="80">
        <f t="shared" si="509"/>
        <v>1</v>
      </c>
      <c r="W1731" s="80">
        <f t="shared" si="510"/>
        <v>0</v>
      </c>
      <c r="X1731" s="80">
        <f t="shared" si="511"/>
        <v>0</v>
      </c>
      <c r="Y1731" s="4">
        <f t="shared" si="481"/>
        <v>13.01</v>
      </c>
      <c r="Z1731" s="4">
        <f t="shared" si="482"/>
        <v>4.0707133917396741</v>
      </c>
      <c r="AA1731" s="64">
        <f t="shared" si="512"/>
        <v>10168.960999999999</v>
      </c>
      <c r="AB1731" s="81">
        <f t="shared" si="513"/>
        <v>1322.9818260999998</v>
      </c>
      <c r="AC1731">
        <f t="shared" si="514"/>
        <v>1.0000000198153851</v>
      </c>
      <c r="AD1731" s="49">
        <f t="shared" si="483"/>
        <v>5291.9273043999992</v>
      </c>
      <c r="AE1731" s="3">
        <f t="shared" si="484"/>
        <v>130000</v>
      </c>
      <c r="AF1731" s="3">
        <f t="shared" si="485"/>
        <v>100000</v>
      </c>
      <c r="AG1731" s="2">
        <f t="shared" si="486"/>
        <v>1</v>
      </c>
      <c r="AH1731" s="49">
        <f t="shared" si="487"/>
        <v>26151</v>
      </c>
      <c r="AI1731" s="49">
        <f t="shared" si="488"/>
        <v>10354.981385210327</v>
      </c>
      <c r="AJ1731" s="27" cm="1">
        <f t="array" ref="AJ1731">INDEX(Archetypes!Q$8:Q$16,$G1731)</f>
        <v>1022</v>
      </c>
      <c r="AK1731" s="27" cm="1">
        <f t="array" ref="AK1731">INDEX(Archetypes!R$8:R$16,$G1731)</f>
        <v>1039</v>
      </c>
      <c r="AL1731" s="27" cm="1">
        <f t="array" ref="AL1731">INDEX(Archetypes!S$8:S$16,$G1731)</f>
        <v>1139</v>
      </c>
      <c r="AM1731" s="5">
        <f t="shared" si="515"/>
        <v>1039</v>
      </c>
      <c r="AN1731" s="5">
        <f t="shared" si="489"/>
        <v>4156</v>
      </c>
      <c r="AO1731" s="49">
        <f t="shared" si="490"/>
        <v>73104.908689610325</v>
      </c>
      <c r="AP1731" s="61" cm="1">
        <f t="array" ref="AP1731">INDEX(Archetypes!$K$8:$N$16,$G1731,$I$2+1+2*$H$2)</f>
        <v>20920</v>
      </c>
      <c r="AQ1731" s="41" cm="1">
        <f t="array" ref="AQ1731">INDEX(Archetypes!$O$8:$P$16,$G1731,$AB$2)</f>
        <v>50</v>
      </c>
      <c r="AR1731" s="4">
        <f t="shared" si="491"/>
        <v>12.348800000000001</v>
      </c>
      <c r="AS1731" s="5">
        <f t="shared" si="492"/>
        <v>4013.36</v>
      </c>
      <c r="AT1731" s="8">
        <f t="shared" si="493"/>
        <v>2951</v>
      </c>
      <c r="AU1731">
        <f t="shared" si="494"/>
        <v>1</v>
      </c>
      <c r="AV1731" s="49">
        <f t="shared" si="495"/>
        <v>16053.44</v>
      </c>
      <c r="AW1731" s="49">
        <f t="shared" si="496"/>
        <v>20920</v>
      </c>
      <c r="AX1731" s="61">
        <f t="shared" si="497"/>
        <v>8128.2582484184468</v>
      </c>
      <c r="AY1731" s="27" cm="1">
        <f t="array" ref="AY1731">INDEX(Archetypes!T$8:T$16,$G1731)</f>
        <v>1012</v>
      </c>
      <c r="AZ1731" s="27" cm="1">
        <f t="array" ref="AZ1731">INDEX(Archetypes!U$8:U$16,$G1731)</f>
        <v>1497</v>
      </c>
      <c r="BA1731" s="27" cm="1">
        <f t="array" ref="BA1731">INDEX(Archetypes!V$8:V$16,$G1731)</f>
        <v>1668</v>
      </c>
      <c r="BB1731" s="5">
        <f t="shared" si="516"/>
        <v>1497</v>
      </c>
      <c r="BC1731" s="5">
        <f t="shared" si="498"/>
        <v>5988</v>
      </c>
      <c r="BD1731" s="60">
        <f t="shared" si="499"/>
        <v>72009.698248418455</v>
      </c>
      <c r="BE1731" s="28">
        <f t="shared" si="500"/>
        <v>-1095.2104411918699</v>
      </c>
      <c r="BF1731" s="75">
        <f t="shared" si="501"/>
        <v>8.3357007109200012</v>
      </c>
      <c r="BG1731" s="75">
        <f t="shared" si="502"/>
        <v>27.621359999999996</v>
      </c>
      <c r="BH1731" s="11">
        <f t="shared" si="518"/>
        <v>42871.827909543979</v>
      </c>
      <c r="BI1731" s="95">
        <f t="shared" si="519"/>
        <v>4</v>
      </c>
      <c r="BJ1731" t="b">
        <f t="shared" si="520"/>
        <v>0</v>
      </c>
      <c r="BK1731" s="43">
        <v>-21605.837132973393</v>
      </c>
      <c r="BL1731" s="37">
        <f t="shared" si="503"/>
        <v>20510.626691781523</v>
      </c>
    </row>
    <row r="1732" spans="1:64" x14ac:dyDescent="0.35">
      <c r="A1732" s="3">
        <v>32500</v>
      </c>
      <c r="D1732" s="6">
        <v>120</v>
      </c>
      <c r="E1732" s="6"/>
      <c r="F1732" s="6">
        <f t="shared" si="476"/>
        <v>200</v>
      </c>
      <c r="G1732" s="7">
        <v>5</v>
      </c>
      <c r="H1732" s="79" cm="1">
        <f t="array" ref="H1732">INDEX(Archetypes!$F$8:$F$16,$G1732)</f>
        <v>213.7</v>
      </c>
      <c r="I1732" s="7">
        <f t="shared" si="477"/>
        <v>1</v>
      </c>
      <c r="J1732" s="27" cm="1">
        <f t="array" ref="J1732">INDEX(Archetypes!$G$8:$H$16,$G1732,($H$2+1))+$N$2</f>
        <v>16092</v>
      </c>
      <c r="K1732" s="41" cm="1">
        <f t="array" ref="K1732">INDEX(Archetypes!$J$8:$J$16,$G1732)</f>
        <v>3.3130000000000002</v>
      </c>
      <c r="L1732" s="24" cm="1">
        <f t="array" ref="L1732">INDEX(Archetypes!$I$8:$I$16,$G1732)</f>
        <v>65.243478260869566</v>
      </c>
      <c r="M1732" s="41">
        <f t="shared" si="504"/>
        <v>36.220999999999997</v>
      </c>
      <c r="N1732" s="84">
        <f t="shared" si="478"/>
        <v>0.55516660002665597</v>
      </c>
      <c r="O1732" s="41">
        <f t="shared" si="479"/>
        <v>36.220999999999997</v>
      </c>
      <c r="P1732" s="64">
        <f t="shared" si="517"/>
        <v>5.1744285714285709</v>
      </c>
      <c r="Q1732" s="80">
        <f t="shared" si="505"/>
        <v>5.1744285714285709</v>
      </c>
      <c r="R1732" s="80">
        <f t="shared" si="506"/>
        <v>0</v>
      </c>
      <c r="S1732" s="64">
        <f t="shared" si="507"/>
        <v>36.220999999999997</v>
      </c>
      <c r="T1732" s="64">
        <f t="shared" si="480"/>
        <v>0</v>
      </c>
      <c r="U1732" s="64">
        <f t="shared" si="508"/>
        <v>0</v>
      </c>
      <c r="V1732" s="80">
        <f t="shared" si="509"/>
        <v>1</v>
      </c>
      <c r="W1732" s="80">
        <f t="shared" si="510"/>
        <v>0</v>
      </c>
      <c r="X1732" s="80">
        <f t="shared" si="511"/>
        <v>0</v>
      </c>
      <c r="Y1732" s="4">
        <f t="shared" si="481"/>
        <v>13.01</v>
      </c>
      <c r="Z1732" s="4">
        <f t="shared" si="482"/>
        <v>3.9269544219740413</v>
      </c>
      <c r="AA1732" s="64">
        <f t="shared" si="512"/>
        <v>9809.84</v>
      </c>
      <c r="AB1732" s="81">
        <f t="shared" si="513"/>
        <v>1276.260184</v>
      </c>
      <c r="AC1732">
        <f t="shared" si="514"/>
        <v>1.0000000024615383</v>
      </c>
      <c r="AD1732" s="49">
        <f t="shared" si="483"/>
        <v>5105.0407359999999</v>
      </c>
      <c r="AE1732" s="3">
        <f t="shared" si="484"/>
        <v>130000</v>
      </c>
      <c r="AF1732" s="3">
        <f t="shared" si="485"/>
        <v>100000</v>
      </c>
      <c r="AG1732" s="2">
        <f t="shared" si="486"/>
        <v>1</v>
      </c>
      <c r="AH1732" s="49">
        <f t="shared" si="487"/>
        <v>15092</v>
      </c>
      <c r="AI1732" s="49">
        <f t="shared" si="488"/>
        <v>6058.1167595287006</v>
      </c>
      <c r="AJ1732" s="27" cm="1">
        <f t="array" ref="AJ1732">INDEX(Archetypes!Q$8:Q$16,$G1732)</f>
        <v>1022</v>
      </c>
      <c r="AK1732" s="27" cm="1">
        <f t="array" ref="AK1732">INDEX(Archetypes!R$8:R$16,$G1732)</f>
        <v>1039</v>
      </c>
      <c r="AL1732" s="27" cm="1">
        <f t="array" ref="AL1732">INDEX(Archetypes!S$8:S$16,$G1732)</f>
        <v>1139</v>
      </c>
      <c r="AM1732" s="5">
        <f t="shared" si="515"/>
        <v>1039</v>
      </c>
      <c r="AN1732" s="5">
        <f t="shared" si="489"/>
        <v>4156</v>
      </c>
      <c r="AO1732" s="49">
        <f t="shared" si="490"/>
        <v>46503.157495528692</v>
      </c>
      <c r="AP1732" s="61" cm="1">
        <f t="array" ref="AP1732">INDEX(Archetypes!$K$8:$N$16,$G1732,$I$2+1+2*$H$2)</f>
        <v>12073</v>
      </c>
      <c r="AQ1732" s="41" cm="1">
        <f t="array" ref="AQ1732">INDEX(Archetypes!$O$8:$P$16,$G1732,$AB$2)</f>
        <v>50</v>
      </c>
      <c r="AR1732" s="4">
        <f t="shared" si="491"/>
        <v>12.348800000000001</v>
      </c>
      <c r="AS1732" s="5">
        <f t="shared" si="492"/>
        <v>4013.36</v>
      </c>
      <c r="AT1732" s="8">
        <f t="shared" si="493"/>
        <v>2951</v>
      </c>
      <c r="AU1732">
        <f t="shared" si="494"/>
        <v>1</v>
      </c>
      <c r="AV1732" s="49">
        <f t="shared" si="495"/>
        <v>16053.44</v>
      </c>
      <c r="AW1732" s="49">
        <f t="shared" si="496"/>
        <v>12073</v>
      </c>
      <c r="AX1732" s="61">
        <f t="shared" si="497"/>
        <v>4690.8442558869938</v>
      </c>
      <c r="AY1732" s="27" cm="1">
        <f t="array" ref="AY1732">INDEX(Archetypes!T$8:T$16,$G1732)</f>
        <v>1012</v>
      </c>
      <c r="AZ1732" s="27" cm="1">
        <f t="array" ref="AZ1732">INDEX(Archetypes!U$8:U$16,$G1732)</f>
        <v>1497</v>
      </c>
      <c r="BA1732" s="27" cm="1">
        <f t="array" ref="BA1732">INDEX(Archetypes!V$8:V$16,$G1732)</f>
        <v>1668</v>
      </c>
      <c r="BB1732" s="5">
        <f t="shared" si="516"/>
        <v>1497</v>
      </c>
      <c r="BC1732" s="5">
        <f t="shared" si="498"/>
        <v>5988</v>
      </c>
      <c r="BD1732" s="60">
        <f t="shared" si="499"/>
        <v>50878.284255886996</v>
      </c>
      <c r="BE1732" s="28">
        <f t="shared" si="500"/>
        <v>4375.1267603583037</v>
      </c>
      <c r="BF1732" s="75">
        <f t="shared" si="501"/>
        <v>8.0413220447999993</v>
      </c>
      <c r="BG1732" s="75">
        <f t="shared" si="502"/>
        <v>27.621359999999996</v>
      </c>
      <c r="BH1732" s="11">
        <f t="shared" si="518"/>
        <v>46503.157495528692</v>
      </c>
      <c r="BI1732" s="95">
        <f t="shared" si="519"/>
        <v>5</v>
      </c>
      <c r="BJ1732" t="b">
        <f t="shared" si="520"/>
        <v>1</v>
      </c>
      <c r="BK1732" s="43">
        <v>-2020.4935272585135</v>
      </c>
      <c r="BL1732" s="37">
        <f t="shared" si="503"/>
        <v>6395.6202876168172</v>
      </c>
    </row>
    <row r="1733" spans="1:64" x14ac:dyDescent="0.35">
      <c r="A1733" s="3">
        <v>32500</v>
      </c>
      <c r="D1733" s="6">
        <v>120</v>
      </c>
      <c r="E1733" s="6"/>
      <c r="F1733" s="6">
        <f t="shared" si="476"/>
        <v>200</v>
      </c>
      <c r="G1733" s="7">
        <v>6</v>
      </c>
      <c r="H1733" s="79" cm="1">
        <f t="array" ref="H1733">INDEX(Archetypes!$F$8:$F$16,$G1733)</f>
        <v>239.1</v>
      </c>
      <c r="I1733" s="7">
        <f t="shared" si="477"/>
        <v>1</v>
      </c>
      <c r="J1733" s="27" cm="1">
        <f t="array" ref="J1733">INDEX(Archetypes!$G$8:$H$16,$G1733,($H$2+1))+$N$2</f>
        <v>18581</v>
      </c>
      <c r="K1733" s="41" cm="1">
        <f t="array" ref="K1733">INDEX(Archetypes!$J$8:$J$16,$G1733)</f>
        <v>3.327</v>
      </c>
      <c r="L1733" s="24" cm="1">
        <f t="array" ref="L1733">INDEX(Archetypes!$I$8:$I$16,$G1733)</f>
        <v>72.380645161290317</v>
      </c>
      <c r="M1733" s="41">
        <f t="shared" si="504"/>
        <v>36.069000000000003</v>
      </c>
      <c r="N1733" s="84">
        <f t="shared" si="478"/>
        <v>0.49832382565291033</v>
      </c>
      <c r="O1733" s="41">
        <f t="shared" si="479"/>
        <v>36.069000000000003</v>
      </c>
      <c r="P1733" s="64">
        <f t="shared" si="517"/>
        <v>5.1527142857142865</v>
      </c>
      <c r="Q1733" s="80">
        <f t="shared" si="505"/>
        <v>5.1527142857142865</v>
      </c>
      <c r="R1733" s="80">
        <f t="shared" si="506"/>
        <v>0</v>
      </c>
      <c r="S1733" s="64">
        <f t="shared" si="507"/>
        <v>36.069000000000003</v>
      </c>
      <c r="T1733" s="64">
        <f t="shared" si="480"/>
        <v>0</v>
      </c>
      <c r="U1733" s="64">
        <f t="shared" si="508"/>
        <v>0</v>
      </c>
      <c r="V1733" s="80">
        <f t="shared" si="509"/>
        <v>1</v>
      </c>
      <c r="W1733" s="80">
        <f t="shared" si="510"/>
        <v>0</v>
      </c>
      <c r="X1733" s="80">
        <f t="shared" si="511"/>
        <v>0</v>
      </c>
      <c r="Y1733" s="4">
        <f t="shared" si="481"/>
        <v>13.01</v>
      </c>
      <c r="Z1733" s="4">
        <f t="shared" si="482"/>
        <v>3.910429816651638</v>
      </c>
      <c r="AA1733" s="64">
        <f t="shared" si="512"/>
        <v>9768.56</v>
      </c>
      <c r="AB1733" s="81">
        <f t="shared" si="513"/>
        <v>1270.8896560000001</v>
      </c>
      <c r="AC1733">
        <f t="shared" si="514"/>
        <v>1.0000000270769238</v>
      </c>
      <c r="AD1733" s="49">
        <f t="shared" si="483"/>
        <v>5083.5586240000002</v>
      </c>
      <c r="AE1733" s="3">
        <f t="shared" si="484"/>
        <v>130000</v>
      </c>
      <c r="AF1733" s="3">
        <f t="shared" si="485"/>
        <v>100000</v>
      </c>
      <c r="AG1733" s="2">
        <f t="shared" si="486"/>
        <v>1</v>
      </c>
      <c r="AH1733" s="49">
        <f t="shared" si="487"/>
        <v>17581</v>
      </c>
      <c r="AI1733" s="49">
        <f t="shared" si="488"/>
        <v>7025.1929918572632</v>
      </c>
      <c r="AJ1733" s="27" cm="1">
        <f t="array" ref="AJ1733">INDEX(Archetypes!Q$8:Q$16,$G1733)</f>
        <v>1022</v>
      </c>
      <c r="AK1733" s="27" cm="1">
        <f t="array" ref="AK1733">INDEX(Archetypes!R$8:R$16,$G1733)</f>
        <v>1039</v>
      </c>
      <c r="AL1733" s="27" cm="1">
        <f t="array" ref="AL1733">INDEX(Archetypes!S$8:S$16,$G1733)</f>
        <v>1139</v>
      </c>
      <c r="AM1733" s="5">
        <f t="shared" si="515"/>
        <v>1039</v>
      </c>
      <c r="AN1733" s="5">
        <f t="shared" si="489"/>
        <v>4156</v>
      </c>
      <c r="AO1733" s="49">
        <f t="shared" si="490"/>
        <v>52426.751615857262</v>
      </c>
      <c r="AP1733" s="61" cm="1">
        <f t="array" ref="AP1733">INDEX(Archetypes!$K$8:$N$16,$G1733,$I$2+1+2*$H$2)</f>
        <v>14065</v>
      </c>
      <c r="AQ1733" s="41" cm="1">
        <f t="array" ref="AQ1733">INDEX(Archetypes!$O$8:$P$16,$G1733,$AB$2)</f>
        <v>50</v>
      </c>
      <c r="AR1733" s="4">
        <f t="shared" si="491"/>
        <v>12.348800000000001</v>
      </c>
      <c r="AS1733" s="5">
        <f t="shared" si="492"/>
        <v>4013.36</v>
      </c>
      <c r="AT1733" s="8">
        <f t="shared" si="493"/>
        <v>2951</v>
      </c>
      <c r="AU1733">
        <f t="shared" si="494"/>
        <v>1</v>
      </c>
      <c r="AV1733" s="49">
        <f t="shared" si="495"/>
        <v>16053.44</v>
      </c>
      <c r="AW1733" s="49">
        <f t="shared" si="496"/>
        <v>14065</v>
      </c>
      <c r="AX1733" s="61">
        <f t="shared" si="497"/>
        <v>5464.816073805232</v>
      </c>
      <c r="AY1733" s="27" cm="1">
        <f t="array" ref="AY1733">INDEX(Archetypes!T$8:T$16,$G1733)</f>
        <v>1012</v>
      </c>
      <c r="AZ1733" s="27" cm="1">
        <f t="array" ref="AZ1733">INDEX(Archetypes!U$8:U$16,$G1733)</f>
        <v>1497</v>
      </c>
      <c r="BA1733" s="27" cm="1">
        <f t="array" ref="BA1733">INDEX(Archetypes!V$8:V$16,$G1733)</f>
        <v>1668</v>
      </c>
      <c r="BB1733" s="5">
        <f t="shared" si="516"/>
        <v>1497</v>
      </c>
      <c r="BC1733" s="5">
        <f t="shared" si="498"/>
        <v>5988</v>
      </c>
      <c r="BD1733" s="60">
        <f t="shared" si="499"/>
        <v>55636.256073805234</v>
      </c>
      <c r="BE1733" s="28">
        <f t="shared" si="500"/>
        <v>3209.5044579479727</v>
      </c>
      <c r="BF1733" s="75">
        <f t="shared" si="501"/>
        <v>8.0074840032000001</v>
      </c>
      <c r="BG1733" s="75">
        <f t="shared" si="502"/>
        <v>27.621359999999996</v>
      </c>
      <c r="BH1733" s="11">
        <f t="shared" si="518"/>
        <v>46503.157495528692</v>
      </c>
      <c r="BI1733" s="95">
        <f t="shared" si="519"/>
        <v>5</v>
      </c>
      <c r="BJ1733" t="b">
        <f t="shared" si="520"/>
        <v>0</v>
      </c>
      <c r="BK1733" s="43">
        <v>-6301.7033473780029</v>
      </c>
      <c r="BL1733" s="37">
        <f t="shared" si="503"/>
        <v>9511.2078053259756</v>
      </c>
    </row>
    <row r="1734" spans="1:64" x14ac:dyDescent="0.35">
      <c r="A1734" s="3">
        <v>32500</v>
      </c>
      <c r="D1734" s="6">
        <v>120</v>
      </c>
      <c r="E1734" s="6"/>
      <c r="F1734" s="6">
        <f t="shared" si="476"/>
        <v>200</v>
      </c>
      <c r="G1734" s="7">
        <v>7</v>
      </c>
      <c r="H1734" s="79" cm="1">
        <f t="array" ref="H1734">INDEX(Archetypes!$F$8:$F$16,$G1734)</f>
        <v>262.60000000000002</v>
      </c>
      <c r="I1734" s="7">
        <f t="shared" si="477"/>
        <v>1</v>
      </c>
      <c r="J1734" s="27" cm="1">
        <f t="array" ref="J1734">INDEX(Archetypes!$G$8:$H$16,$G1734,($H$2+1))+$N$2</f>
        <v>22881</v>
      </c>
      <c r="K1734" s="41" cm="1">
        <f t="array" ref="K1734">INDEX(Archetypes!$J$8:$J$16,$G1734)</f>
        <v>3.2349999999999999</v>
      </c>
      <c r="L1734" s="24" cm="1">
        <f t="array" ref="L1734">INDEX(Archetypes!$I$8:$I$16,$G1734)</f>
        <v>81.644444444444446</v>
      </c>
      <c r="M1734" s="41">
        <f t="shared" si="504"/>
        <v>37.094000000000001</v>
      </c>
      <c r="N1734" s="84">
        <f t="shared" si="478"/>
        <v>0.45433587370713119</v>
      </c>
      <c r="O1734" s="41">
        <f t="shared" si="479"/>
        <v>37.094000000000001</v>
      </c>
      <c r="P1734" s="64">
        <f t="shared" si="517"/>
        <v>5.2991428571428569</v>
      </c>
      <c r="Q1734" s="80">
        <f t="shared" si="505"/>
        <v>5.2991428571428569</v>
      </c>
      <c r="R1734" s="80">
        <f t="shared" si="506"/>
        <v>0</v>
      </c>
      <c r="S1734" s="64">
        <f t="shared" si="507"/>
        <v>37.094000000000001</v>
      </c>
      <c r="T1734" s="64">
        <f t="shared" si="480"/>
        <v>0</v>
      </c>
      <c r="U1734" s="64">
        <f t="shared" si="508"/>
        <v>0</v>
      </c>
      <c r="V1734" s="80">
        <f t="shared" si="509"/>
        <v>1</v>
      </c>
      <c r="W1734" s="80">
        <f t="shared" si="510"/>
        <v>0</v>
      </c>
      <c r="X1734" s="80">
        <f t="shared" si="511"/>
        <v>0</v>
      </c>
      <c r="Y1734" s="4">
        <f t="shared" si="481"/>
        <v>13.01</v>
      </c>
      <c r="Z1734" s="4">
        <f t="shared" si="482"/>
        <v>4.0216383307573418</v>
      </c>
      <c r="AA1734" s="64">
        <f t="shared" si="512"/>
        <v>10046.368</v>
      </c>
      <c r="AB1734" s="81">
        <f t="shared" si="513"/>
        <v>1307.0324768</v>
      </c>
      <c r="AC1734">
        <f t="shared" si="514"/>
        <v>0.99999998523076938</v>
      </c>
      <c r="AD1734" s="49">
        <f t="shared" si="483"/>
        <v>5228.1299072000002</v>
      </c>
      <c r="AE1734" s="3">
        <f t="shared" si="484"/>
        <v>130000</v>
      </c>
      <c r="AF1734" s="3">
        <f t="shared" si="485"/>
        <v>100000</v>
      </c>
      <c r="AG1734" s="2">
        <f t="shared" si="486"/>
        <v>1</v>
      </c>
      <c r="AH1734" s="49">
        <f t="shared" si="487"/>
        <v>21881</v>
      </c>
      <c r="AI1734" s="49">
        <f t="shared" si="488"/>
        <v>8695.9152895723364</v>
      </c>
      <c r="AJ1734" s="27" cm="1">
        <f t="array" ref="AJ1734">INDEX(Archetypes!Q$8:Q$16,$G1734)</f>
        <v>1022</v>
      </c>
      <c r="AK1734" s="27" cm="1">
        <f t="array" ref="AK1734">INDEX(Archetypes!R$8:R$16,$G1734)</f>
        <v>1039</v>
      </c>
      <c r="AL1734" s="27" cm="1">
        <f t="array" ref="AL1734">INDEX(Archetypes!S$8:S$16,$G1734)</f>
        <v>1139</v>
      </c>
      <c r="AM1734" s="5">
        <f t="shared" si="515"/>
        <v>1039</v>
      </c>
      <c r="AN1734" s="5">
        <f t="shared" si="489"/>
        <v>4156</v>
      </c>
      <c r="AO1734" s="49">
        <f t="shared" si="490"/>
        <v>62842.045196772335</v>
      </c>
      <c r="AP1734" s="61" cm="1">
        <f t="array" ref="AP1734">INDEX(Archetypes!$K$8:$N$16,$G1734,$I$2+1+2*$H$2)</f>
        <v>17505</v>
      </c>
      <c r="AQ1734" s="41" cm="1">
        <f t="array" ref="AQ1734">INDEX(Archetypes!$O$8:$P$16,$G1734,$AB$2)</f>
        <v>50</v>
      </c>
      <c r="AR1734" s="4">
        <f t="shared" si="491"/>
        <v>12.348800000000001</v>
      </c>
      <c r="AS1734" s="5">
        <f t="shared" si="492"/>
        <v>4013.36</v>
      </c>
      <c r="AT1734" s="8">
        <f t="shared" si="493"/>
        <v>2951</v>
      </c>
      <c r="AU1734">
        <f t="shared" si="494"/>
        <v>1</v>
      </c>
      <c r="AV1734" s="49">
        <f t="shared" si="495"/>
        <v>16053.44</v>
      </c>
      <c r="AW1734" s="49">
        <f t="shared" si="496"/>
        <v>17505</v>
      </c>
      <c r="AX1734" s="61">
        <f t="shared" si="497"/>
        <v>6801.3939119772904</v>
      </c>
      <c r="AY1734" s="27" cm="1">
        <f t="array" ref="AY1734">INDEX(Archetypes!T$8:T$16,$G1734)</f>
        <v>1012</v>
      </c>
      <c r="AZ1734" s="27" cm="1">
        <f t="array" ref="AZ1734">INDEX(Archetypes!U$8:U$16,$G1734)</f>
        <v>1497</v>
      </c>
      <c r="BA1734" s="27" cm="1">
        <f t="array" ref="BA1734">INDEX(Archetypes!V$8:V$16,$G1734)</f>
        <v>1668</v>
      </c>
      <c r="BB1734" s="5">
        <f t="shared" si="516"/>
        <v>1497</v>
      </c>
      <c r="BC1734" s="5">
        <f t="shared" si="498"/>
        <v>5988</v>
      </c>
      <c r="BD1734" s="60">
        <f t="shared" si="499"/>
        <v>63852.833911977294</v>
      </c>
      <c r="BE1734" s="28">
        <f t="shared" si="500"/>
        <v>1010.7887152049589</v>
      </c>
      <c r="BF1734" s="75">
        <f t="shared" si="501"/>
        <v>8.2352087769600004</v>
      </c>
      <c r="BG1734" s="75">
        <f t="shared" si="502"/>
        <v>27.621359999999996</v>
      </c>
      <c r="BH1734" s="11">
        <f t="shared" si="518"/>
        <v>46503.157495528692</v>
      </c>
      <c r="BI1734" s="95">
        <f t="shared" si="519"/>
        <v>5</v>
      </c>
      <c r="BJ1734" t="b">
        <f t="shared" si="520"/>
        <v>0</v>
      </c>
      <c r="BK1734" s="43">
        <v>-14061.860449890926</v>
      </c>
      <c r="BL1734" s="37">
        <f t="shared" si="503"/>
        <v>15072.649165095885</v>
      </c>
    </row>
    <row r="1735" spans="1:64" x14ac:dyDescent="0.35">
      <c r="A1735" s="3">
        <v>32500</v>
      </c>
      <c r="D1735" s="6">
        <v>120</v>
      </c>
      <c r="E1735" s="6"/>
      <c r="F1735" s="6">
        <f t="shared" si="476"/>
        <v>200</v>
      </c>
      <c r="G1735" s="7">
        <v>8</v>
      </c>
      <c r="H1735" s="79" cm="1">
        <f t="array" ref="H1735">INDEX(Archetypes!$F$8:$F$16,$G1735)</f>
        <v>285.8</v>
      </c>
      <c r="I1735" s="7">
        <f t="shared" si="477"/>
        <v>1</v>
      </c>
      <c r="J1735" s="27" cm="1">
        <f t="array" ref="J1735">INDEX(Archetypes!$G$8:$H$16,$G1735,($H$2+1))+$N$2</f>
        <v>26124</v>
      </c>
      <c r="K1735" s="41" cm="1">
        <f t="array" ref="K1735">INDEX(Archetypes!$J$8:$J$16,$G1735)</f>
        <v>3.2210000000000001</v>
      </c>
      <c r="L1735" s="24" cm="1">
        <f t="array" ref="L1735">INDEX(Archetypes!$I$8:$I$16,$G1735)</f>
        <v>90.076000000000008</v>
      </c>
      <c r="M1735" s="41">
        <f t="shared" si="504"/>
        <v>37.256</v>
      </c>
      <c r="N1735" s="84">
        <f t="shared" si="478"/>
        <v>0.41360628802344684</v>
      </c>
      <c r="O1735" s="41">
        <f t="shared" si="479"/>
        <v>37.256</v>
      </c>
      <c r="P1735" s="64">
        <f t="shared" si="517"/>
        <v>5.3222857142857141</v>
      </c>
      <c r="Q1735" s="80">
        <f t="shared" si="505"/>
        <v>5.3222857142857141</v>
      </c>
      <c r="R1735" s="80">
        <f t="shared" si="506"/>
        <v>0</v>
      </c>
      <c r="S1735" s="64">
        <f t="shared" si="507"/>
        <v>37.256</v>
      </c>
      <c r="T1735" s="64">
        <f t="shared" si="480"/>
        <v>0</v>
      </c>
      <c r="U1735" s="64">
        <f t="shared" si="508"/>
        <v>0</v>
      </c>
      <c r="V1735" s="80">
        <f t="shared" si="509"/>
        <v>1</v>
      </c>
      <c r="W1735" s="80">
        <f t="shared" si="510"/>
        <v>0</v>
      </c>
      <c r="X1735" s="80">
        <f t="shared" si="511"/>
        <v>0</v>
      </c>
      <c r="Y1735" s="4">
        <f t="shared" si="481"/>
        <v>13.01</v>
      </c>
      <c r="Z1735" s="4">
        <f t="shared" si="482"/>
        <v>4.0391182862465067</v>
      </c>
      <c r="AA1735" s="64">
        <f t="shared" si="512"/>
        <v>10090.034</v>
      </c>
      <c r="AB1735" s="81">
        <f t="shared" si="513"/>
        <v>1312.7134234</v>
      </c>
      <c r="AC1735">
        <f t="shared" si="514"/>
        <v>1.0000000149538462</v>
      </c>
      <c r="AD1735" s="49">
        <f t="shared" si="483"/>
        <v>5250.8536936</v>
      </c>
      <c r="AE1735" s="3">
        <f t="shared" si="484"/>
        <v>130000</v>
      </c>
      <c r="AF1735" s="3">
        <f t="shared" si="485"/>
        <v>100000</v>
      </c>
      <c r="AG1735" s="2">
        <f t="shared" si="486"/>
        <v>1</v>
      </c>
      <c r="AH1735" s="49">
        <f t="shared" si="487"/>
        <v>25124</v>
      </c>
      <c r="AI1735" s="49">
        <f t="shared" si="488"/>
        <v>9955.9507341048902</v>
      </c>
      <c r="AJ1735" s="27" cm="1">
        <f t="array" ref="AJ1735">INDEX(Archetypes!Q$8:Q$16,$G1735)</f>
        <v>1022</v>
      </c>
      <c r="AK1735" s="27" cm="1">
        <f t="array" ref="AK1735">INDEX(Archetypes!R$8:R$16,$G1735)</f>
        <v>1039</v>
      </c>
      <c r="AL1735" s="27" cm="1">
        <f t="array" ref="AL1735">INDEX(Archetypes!S$8:S$16,$G1735)</f>
        <v>1139</v>
      </c>
      <c r="AM1735" s="5">
        <f t="shared" si="515"/>
        <v>1039</v>
      </c>
      <c r="AN1735" s="5">
        <f t="shared" si="489"/>
        <v>4156</v>
      </c>
      <c r="AO1735" s="49">
        <f t="shared" si="490"/>
        <v>70610.80442770489</v>
      </c>
      <c r="AP1735" s="61" cm="1">
        <f t="array" ref="AP1735">INDEX(Archetypes!$K$8:$N$16,$G1735,$I$2+1+2*$H$2)</f>
        <v>20099</v>
      </c>
      <c r="AQ1735" s="41" cm="1">
        <f t="array" ref="AQ1735">INDEX(Archetypes!$O$8:$P$16,$G1735,$AB$2)</f>
        <v>50</v>
      </c>
      <c r="AR1735" s="4">
        <f t="shared" si="491"/>
        <v>12.348800000000001</v>
      </c>
      <c r="AS1735" s="5">
        <f t="shared" si="492"/>
        <v>4013.36</v>
      </c>
      <c r="AT1735" s="8">
        <f t="shared" si="493"/>
        <v>2951</v>
      </c>
      <c r="AU1735">
        <f t="shared" si="494"/>
        <v>1</v>
      </c>
      <c r="AV1735" s="49">
        <f t="shared" si="495"/>
        <v>16053.44</v>
      </c>
      <c r="AW1735" s="49">
        <f t="shared" si="496"/>
        <v>20099</v>
      </c>
      <c r="AX1735" s="61">
        <f t="shared" si="497"/>
        <v>7809.2668515756386</v>
      </c>
      <c r="AY1735" s="27" cm="1">
        <f t="array" ref="AY1735">INDEX(Archetypes!T$8:T$16,$G1735)</f>
        <v>1012</v>
      </c>
      <c r="AZ1735" s="27" cm="1">
        <f t="array" ref="AZ1735">INDEX(Archetypes!U$8:U$16,$G1735)</f>
        <v>1497</v>
      </c>
      <c r="BA1735" s="27" cm="1">
        <f t="array" ref="BA1735">INDEX(Archetypes!V$8:V$16,$G1735)</f>
        <v>1668</v>
      </c>
      <c r="BB1735" s="5">
        <f t="shared" si="516"/>
        <v>1497</v>
      </c>
      <c r="BC1735" s="5">
        <f t="shared" si="498"/>
        <v>5988</v>
      </c>
      <c r="BD1735" s="60">
        <f t="shared" si="499"/>
        <v>70048.70685157564</v>
      </c>
      <c r="BE1735" s="28">
        <f t="shared" si="500"/>
        <v>-562.09757612925023</v>
      </c>
      <c r="BF1735" s="75">
        <f t="shared" si="501"/>
        <v>8.2710026704799997</v>
      </c>
      <c r="BG1735" s="75">
        <f t="shared" si="502"/>
        <v>27.621359999999996</v>
      </c>
      <c r="BH1735" s="11">
        <f t="shared" si="518"/>
        <v>46503.157495528692</v>
      </c>
      <c r="BI1735" s="95">
        <f t="shared" si="519"/>
        <v>5</v>
      </c>
      <c r="BJ1735" t="b">
        <f t="shared" si="520"/>
        <v>0</v>
      </c>
      <c r="BK1735" s="43">
        <v>-19739.933972769475</v>
      </c>
      <c r="BL1735" s="37">
        <f t="shared" si="503"/>
        <v>19177.836396640225</v>
      </c>
    </row>
    <row r="1736" spans="1:64" x14ac:dyDescent="0.35">
      <c r="A1736" s="3">
        <v>32500</v>
      </c>
      <c r="D1736" s="6">
        <v>120</v>
      </c>
      <c r="E1736" s="6"/>
      <c r="F1736" s="6">
        <f t="shared" si="476"/>
        <v>200</v>
      </c>
      <c r="G1736" s="7">
        <v>9</v>
      </c>
      <c r="H1736" s="79" cm="1">
        <f t="array" ref="H1736">INDEX(Archetypes!$F$8:$F$16,$G1736)</f>
        <v>312.60000000000002</v>
      </c>
      <c r="I1736" s="7">
        <f t="shared" si="477"/>
        <v>1</v>
      </c>
      <c r="J1736" s="27" cm="1">
        <f t="array" ref="J1736">INDEX(Archetypes!$G$8:$H$16,$G1736,($H$2+1))+$N$2</f>
        <v>27151</v>
      </c>
      <c r="K1736" s="41" cm="1">
        <f t="array" ref="K1736">INDEX(Archetypes!$J$8:$J$16,$G1736)</f>
        <v>3.1960000000000002</v>
      </c>
      <c r="L1736" s="24" cm="1">
        <f t="array" ref="L1736">INDEX(Archetypes!$I$8:$I$16,$G1736)</f>
        <v>98.868750000000006</v>
      </c>
      <c r="M1736" s="41">
        <f t="shared" si="504"/>
        <v>37.546999999999997</v>
      </c>
      <c r="N1736" s="84">
        <f t="shared" si="478"/>
        <v>0.37976610405208922</v>
      </c>
      <c r="O1736" s="41">
        <f t="shared" si="479"/>
        <v>37.546999999999997</v>
      </c>
      <c r="P1736" s="64">
        <f t="shared" si="517"/>
        <v>5.3638571428571424</v>
      </c>
      <c r="Q1736" s="80">
        <f t="shared" si="505"/>
        <v>5.3638571428571424</v>
      </c>
      <c r="R1736" s="80">
        <f t="shared" si="506"/>
        <v>0</v>
      </c>
      <c r="S1736" s="64">
        <f t="shared" si="507"/>
        <v>37.546999999999997</v>
      </c>
      <c r="T1736" s="64">
        <f t="shared" si="480"/>
        <v>0</v>
      </c>
      <c r="U1736" s="64">
        <f t="shared" si="508"/>
        <v>0</v>
      </c>
      <c r="V1736" s="80">
        <f t="shared" si="509"/>
        <v>1</v>
      </c>
      <c r="W1736" s="80">
        <f t="shared" si="510"/>
        <v>0</v>
      </c>
      <c r="X1736" s="80">
        <f t="shared" si="511"/>
        <v>0</v>
      </c>
      <c r="Y1736" s="4">
        <f t="shared" si="481"/>
        <v>13.01</v>
      </c>
      <c r="Z1736" s="4">
        <f t="shared" si="482"/>
        <v>4.0707133917396741</v>
      </c>
      <c r="AA1736" s="64">
        <f t="shared" si="512"/>
        <v>10168.960999999999</v>
      </c>
      <c r="AB1736" s="81">
        <f t="shared" si="513"/>
        <v>1322.9818260999998</v>
      </c>
      <c r="AC1736">
        <f t="shared" si="514"/>
        <v>1.0000000198153851</v>
      </c>
      <c r="AD1736" s="49">
        <f t="shared" si="483"/>
        <v>5291.9273043999992</v>
      </c>
      <c r="AE1736" s="3">
        <f t="shared" si="484"/>
        <v>130000</v>
      </c>
      <c r="AF1736" s="3">
        <f t="shared" si="485"/>
        <v>100000</v>
      </c>
      <c r="AG1736" s="2">
        <f t="shared" si="486"/>
        <v>1</v>
      </c>
      <c r="AH1736" s="49">
        <f t="shared" si="487"/>
        <v>26151</v>
      </c>
      <c r="AI1736" s="49">
        <f t="shared" si="488"/>
        <v>10354.981385210327</v>
      </c>
      <c r="AJ1736" s="27" cm="1">
        <f t="array" ref="AJ1736">INDEX(Archetypes!Q$8:Q$16,$G1736)</f>
        <v>1022</v>
      </c>
      <c r="AK1736" s="27" cm="1">
        <f t="array" ref="AK1736">INDEX(Archetypes!R$8:R$16,$G1736)</f>
        <v>1039</v>
      </c>
      <c r="AL1736" s="27" cm="1">
        <f t="array" ref="AL1736">INDEX(Archetypes!S$8:S$16,$G1736)</f>
        <v>1139</v>
      </c>
      <c r="AM1736" s="5">
        <f t="shared" si="515"/>
        <v>1039</v>
      </c>
      <c r="AN1736" s="5">
        <f t="shared" si="489"/>
        <v>4156</v>
      </c>
      <c r="AO1736" s="49">
        <f t="shared" si="490"/>
        <v>73104.908689610325</v>
      </c>
      <c r="AP1736" s="61" cm="1">
        <f t="array" ref="AP1736">INDEX(Archetypes!$K$8:$N$16,$G1736,$I$2+1+2*$H$2)</f>
        <v>20920</v>
      </c>
      <c r="AQ1736" s="41" cm="1">
        <f t="array" ref="AQ1736">INDEX(Archetypes!$O$8:$P$16,$G1736,$AB$2)</f>
        <v>50</v>
      </c>
      <c r="AR1736" s="4">
        <f t="shared" si="491"/>
        <v>12.348800000000001</v>
      </c>
      <c r="AS1736" s="5">
        <f t="shared" si="492"/>
        <v>4013.36</v>
      </c>
      <c r="AT1736" s="8">
        <f t="shared" si="493"/>
        <v>2951</v>
      </c>
      <c r="AU1736">
        <f t="shared" si="494"/>
        <v>1</v>
      </c>
      <c r="AV1736" s="49">
        <f t="shared" si="495"/>
        <v>16053.44</v>
      </c>
      <c r="AW1736" s="49">
        <f t="shared" si="496"/>
        <v>20920</v>
      </c>
      <c r="AX1736" s="61">
        <f t="shared" si="497"/>
        <v>8128.2582484184468</v>
      </c>
      <c r="AY1736" s="27" cm="1">
        <f t="array" ref="AY1736">INDEX(Archetypes!T$8:T$16,$G1736)</f>
        <v>1012</v>
      </c>
      <c r="AZ1736" s="27" cm="1">
        <f t="array" ref="AZ1736">INDEX(Archetypes!U$8:U$16,$G1736)</f>
        <v>1497</v>
      </c>
      <c r="BA1736" s="27" cm="1">
        <f t="array" ref="BA1736">INDEX(Archetypes!V$8:V$16,$G1736)</f>
        <v>1668</v>
      </c>
      <c r="BB1736" s="5">
        <f t="shared" si="516"/>
        <v>1497</v>
      </c>
      <c r="BC1736" s="5">
        <f t="shared" si="498"/>
        <v>5988</v>
      </c>
      <c r="BD1736" s="60">
        <f t="shared" si="499"/>
        <v>72009.698248418455</v>
      </c>
      <c r="BE1736" s="28">
        <f t="shared" si="500"/>
        <v>-1095.2104411918699</v>
      </c>
      <c r="BF1736" s="75">
        <f t="shared" si="501"/>
        <v>8.3357007109200012</v>
      </c>
      <c r="BG1736" s="75">
        <f t="shared" si="502"/>
        <v>27.621359999999996</v>
      </c>
      <c r="BH1736" s="11">
        <f t="shared" si="518"/>
        <v>46503.157495528692</v>
      </c>
      <c r="BI1736" s="95">
        <f t="shared" si="519"/>
        <v>5</v>
      </c>
      <c r="BJ1736" t="b">
        <f t="shared" si="520"/>
        <v>0</v>
      </c>
      <c r="BK1736" s="43">
        <v>-21605.837132973393</v>
      </c>
      <c r="BL1736" s="37">
        <f t="shared" si="503"/>
        <v>20510.626691781523</v>
      </c>
    </row>
    <row r="1737" spans="1:64" x14ac:dyDescent="0.35">
      <c r="A1737" s="3">
        <v>32500</v>
      </c>
      <c r="D1737" s="6">
        <v>135</v>
      </c>
      <c r="E1737" s="6"/>
      <c r="F1737" s="6">
        <f t="shared" si="476"/>
        <v>225</v>
      </c>
      <c r="G1737" s="7">
        <v>6</v>
      </c>
      <c r="H1737" s="79" cm="1">
        <f t="array" ref="H1737">INDEX(Archetypes!$F$8:$F$16,$G1737)</f>
        <v>239.1</v>
      </c>
      <c r="I1737" s="7">
        <f t="shared" si="477"/>
        <v>1</v>
      </c>
      <c r="J1737" s="27" cm="1">
        <f t="array" ref="J1737">INDEX(Archetypes!$G$8:$H$16,$G1737,($H$2+1))+$N$2</f>
        <v>18581</v>
      </c>
      <c r="K1737" s="41" cm="1">
        <f t="array" ref="K1737">INDEX(Archetypes!$J$8:$J$16,$G1737)</f>
        <v>3.327</v>
      </c>
      <c r="L1737" s="24" cm="1">
        <f t="array" ref="L1737">INDEX(Archetypes!$I$8:$I$16,$G1737)</f>
        <v>72.380645161290317</v>
      </c>
      <c r="M1737" s="41">
        <f t="shared" si="504"/>
        <v>40.576999999999998</v>
      </c>
      <c r="N1737" s="84">
        <f t="shared" si="478"/>
        <v>0.5606056689544523</v>
      </c>
      <c r="O1737" s="41">
        <f t="shared" si="479"/>
        <v>40.576999999999998</v>
      </c>
      <c r="P1737" s="64">
        <f t="shared" si="517"/>
        <v>5.7967142857142857</v>
      </c>
      <c r="Q1737" s="80">
        <f t="shared" si="505"/>
        <v>5.7967142857142857</v>
      </c>
      <c r="R1737" s="80">
        <f t="shared" si="506"/>
        <v>0</v>
      </c>
      <c r="S1737" s="64">
        <f t="shared" si="507"/>
        <v>40.576999999999998</v>
      </c>
      <c r="T1737" s="64">
        <f t="shared" si="480"/>
        <v>0</v>
      </c>
      <c r="U1737" s="64">
        <f t="shared" si="508"/>
        <v>0</v>
      </c>
      <c r="V1737" s="80">
        <f t="shared" si="509"/>
        <v>1</v>
      </c>
      <c r="W1737" s="80">
        <f t="shared" si="510"/>
        <v>0</v>
      </c>
      <c r="X1737" s="80">
        <f t="shared" si="511"/>
        <v>0</v>
      </c>
      <c r="Y1737" s="4">
        <f t="shared" si="481"/>
        <v>13.01</v>
      </c>
      <c r="Z1737" s="4">
        <f t="shared" si="482"/>
        <v>3.910429816651638</v>
      </c>
      <c r="AA1737" s="64">
        <f t="shared" si="512"/>
        <v>9768.56</v>
      </c>
      <c r="AB1737" s="81">
        <f t="shared" si="513"/>
        <v>1270.8896560000001</v>
      </c>
      <c r="AC1737">
        <f t="shared" si="514"/>
        <v>1.0000000270769238</v>
      </c>
      <c r="AD1737" s="49">
        <f t="shared" si="483"/>
        <v>5083.5586240000002</v>
      </c>
      <c r="AE1737" s="3">
        <f t="shared" si="484"/>
        <v>130000</v>
      </c>
      <c r="AF1737" s="3">
        <f t="shared" si="485"/>
        <v>100000</v>
      </c>
      <c r="AG1737" s="2">
        <f t="shared" si="486"/>
        <v>1</v>
      </c>
      <c r="AH1737" s="49">
        <f t="shared" si="487"/>
        <v>17581</v>
      </c>
      <c r="AI1737" s="49">
        <f t="shared" si="488"/>
        <v>7025.1929918572632</v>
      </c>
      <c r="AJ1737" s="27" cm="1">
        <f t="array" ref="AJ1737">INDEX(Archetypes!Q$8:Q$16,$G1737)</f>
        <v>1022</v>
      </c>
      <c r="AK1737" s="27" cm="1">
        <f t="array" ref="AK1737">INDEX(Archetypes!R$8:R$16,$G1737)</f>
        <v>1039</v>
      </c>
      <c r="AL1737" s="27" cm="1">
        <f t="array" ref="AL1737">INDEX(Archetypes!S$8:S$16,$G1737)</f>
        <v>1139</v>
      </c>
      <c r="AM1737" s="5">
        <f t="shared" si="515"/>
        <v>1039</v>
      </c>
      <c r="AN1737" s="5">
        <f t="shared" si="489"/>
        <v>4156</v>
      </c>
      <c r="AO1737" s="49">
        <f t="shared" si="490"/>
        <v>52426.751615857262</v>
      </c>
      <c r="AP1737" s="61" cm="1">
        <f t="array" ref="AP1737">INDEX(Archetypes!$K$8:$N$16,$G1737,$I$2+1+2*$H$2)</f>
        <v>14065</v>
      </c>
      <c r="AQ1737" s="41" cm="1">
        <f t="array" ref="AQ1737">INDEX(Archetypes!$O$8:$P$16,$G1737,$AB$2)</f>
        <v>50</v>
      </c>
      <c r="AR1737" s="4">
        <f t="shared" si="491"/>
        <v>12.348800000000001</v>
      </c>
      <c r="AS1737" s="5">
        <f t="shared" si="492"/>
        <v>4013.36</v>
      </c>
      <c r="AT1737" s="8">
        <f t="shared" si="493"/>
        <v>2951</v>
      </c>
      <c r="AU1737">
        <f t="shared" si="494"/>
        <v>1</v>
      </c>
      <c r="AV1737" s="49">
        <f t="shared" si="495"/>
        <v>16053.44</v>
      </c>
      <c r="AW1737" s="49">
        <f t="shared" si="496"/>
        <v>14065</v>
      </c>
      <c r="AX1737" s="61">
        <f t="shared" si="497"/>
        <v>5464.816073805232</v>
      </c>
      <c r="AY1737" s="27" cm="1">
        <f t="array" ref="AY1737">INDEX(Archetypes!T$8:T$16,$G1737)</f>
        <v>1012</v>
      </c>
      <c r="AZ1737" s="27" cm="1">
        <f t="array" ref="AZ1737">INDEX(Archetypes!U$8:U$16,$G1737)</f>
        <v>1497</v>
      </c>
      <c r="BA1737" s="27" cm="1">
        <f t="array" ref="BA1737">INDEX(Archetypes!V$8:V$16,$G1737)</f>
        <v>1668</v>
      </c>
      <c r="BB1737" s="5">
        <f t="shared" si="516"/>
        <v>1497</v>
      </c>
      <c r="BC1737" s="5">
        <f t="shared" si="498"/>
        <v>5988</v>
      </c>
      <c r="BD1737" s="60">
        <f t="shared" si="499"/>
        <v>55636.256073805234</v>
      </c>
      <c r="BE1737" s="28">
        <f t="shared" si="500"/>
        <v>3209.5044579479727</v>
      </c>
      <c r="BF1737" s="75">
        <f t="shared" si="501"/>
        <v>8.0074840032000001</v>
      </c>
      <c r="BG1737" s="75">
        <f t="shared" si="502"/>
        <v>27.621359999999996</v>
      </c>
      <c r="BH1737" s="11">
        <f t="shared" si="518"/>
        <v>52426.751615857262</v>
      </c>
      <c r="BI1737" s="95">
        <f t="shared" si="519"/>
        <v>6</v>
      </c>
      <c r="BJ1737" t="b">
        <f t="shared" si="520"/>
        <v>1</v>
      </c>
      <c r="BK1737" s="43">
        <v>-6301.7033473780029</v>
      </c>
      <c r="BL1737" s="37">
        <f t="shared" si="503"/>
        <v>9511.2078053259756</v>
      </c>
    </row>
    <row r="1738" spans="1:64" x14ac:dyDescent="0.35">
      <c r="A1738" s="3">
        <v>32500</v>
      </c>
      <c r="D1738" s="6">
        <v>135</v>
      </c>
      <c r="E1738" s="6"/>
      <c r="F1738" s="6">
        <f t="shared" si="476"/>
        <v>225</v>
      </c>
      <c r="G1738" s="7">
        <v>7</v>
      </c>
      <c r="H1738" s="79" cm="1">
        <f t="array" ref="H1738">INDEX(Archetypes!$F$8:$F$16,$G1738)</f>
        <v>262.60000000000002</v>
      </c>
      <c r="I1738" s="7">
        <f t="shared" si="477"/>
        <v>1</v>
      </c>
      <c r="J1738" s="27" cm="1">
        <f t="array" ref="J1738">INDEX(Archetypes!$G$8:$H$16,$G1738,($H$2+1))+$N$2</f>
        <v>22881</v>
      </c>
      <c r="K1738" s="41" cm="1">
        <f t="array" ref="K1738">INDEX(Archetypes!$J$8:$J$16,$G1738)</f>
        <v>3.2349999999999999</v>
      </c>
      <c r="L1738" s="24" cm="1">
        <f t="array" ref="L1738">INDEX(Archetypes!$I$8:$I$16,$G1738)</f>
        <v>81.644444444444446</v>
      </c>
      <c r="M1738" s="41">
        <f t="shared" si="504"/>
        <v>41.731000000000002</v>
      </c>
      <c r="N1738" s="84">
        <f t="shared" si="478"/>
        <v>0.51113091997822535</v>
      </c>
      <c r="O1738" s="41">
        <f t="shared" si="479"/>
        <v>41.731000000000002</v>
      </c>
      <c r="P1738" s="64">
        <f t="shared" si="517"/>
        <v>5.9615714285714292</v>
      </c>
      <c r="Q1738" s="80">
        <f t="shared" si="505"/>
        <v>5.9615714285714292</v>
      </c>
      <c r="R1738" s="80">
        <f t="shared" si="506"/>
        <v>0</v>
      </c>
      <c r="S1738" s="64">
        <f t="shared" si="507"/>
        <v>41.731000000000002</v>
      </c>
      <c r="T1738" s="64">
        <f t="shared" si="480"/>
        <v>0</v>
      </c>
      <c r="U1738" s="64">
        <f t="shared" si="508"/>
        <v>0</v>
      </c>
      <c r="V1738" s="80">
        <f t="shared" si="509"/>
        <v>1</v>
      </c>
      <c r="W1738" s="80">
        <f t="shared" si="510"/>
        <v>0</v>
      </c>
      <c r="X1738" s="80">
        <f t="shared" si="511"/>
        <v>0</v>
      </c>
      <c r="Y1738" s="4">
        <f t="shared" si="481"/>
        <v>13.01</v>
      </c>
      <c r="Z1738" s="4">
        <f t="shared" si="482"/>
        <v>4.0216383307573418</v>
      </c>
      <c r="AA1738" s="64">
        <f t="shared" si="512"/>
        <v>10046.368</v>
      </c>
      <c r="AB1738" s="81">
        <f t="shared" si="513"/>
        <v>1307.0324768</v>
      </c>
      <c r="AC1738">
        <f t="shared" si="514"/>
        <v>0.99999998523076938</v>
      </c>
      <c r="AD1738" s="49">
        <f t="shared" si="483"/>
        <v>5228.1299072000002</v>
      </c>
      <c r="AE1738" s="3">
        <f t="shared" si="484"/>
        <v>130000</v>
      </c>
      <c r="AF1738" s="3">
        <f t="shared" si="485"/>
        <v>100000</v>
      </c>
      <c r="AG1738" s="2">
        <f t="shared" si="486"/>
        <v>1</v>
      </c>
      <c r="AH1738" s="49">
        <f t="shared" si="487"/>
        <v>21881</v>
      </c>
      <c r="AI1738" s="49">
        <f t="shared" si="488"/>
        <v>8695.9152895723364</v>
      </c>
      <c r="AJ1738" s="27" cm="1">
        <f t="array" ref="AJ1738">INDEX(Archetypes!Q$8:Q$16,$G1738)</f>
        <v>1022</v>
      </c>
      <c r="AK1738" s="27" cm="1">
        <f t="array" ref="AK1738">INDEX(Archetypes!R$8:R$16,$G1738)</f>
        <v>1039</v>
      </c>
      <c r="AL1738" s="27" cm="1">
        <f t="array" ref="AL1738">INDEX(Archetypes!S$8:S$16,$G1738)</f>
        <v>1139</v>
      </c>
      <c r="AM1738" s="5">
        <f t="shared" si="515"/>
        <v>1039</v>
      </c>
      <c r="AN1738" s="5">
        <f t="shared" si="489"/>
        <v>4156</v>
      </c>
      <c r="AO1738" s="49">
        <f t="shared" si="490"/>
        <v>62842.045196772335</v>
      </c>
      <c r="AP1738" s="61" cm="1">
        <f t="array" ref="AP1738">INDEX(Archetypes!$K$8:$N$16,$G1738,$I$2+1+2*$H$2)</f>
        <v>17505</v>
      </c>
      <c r="AQ1738" s="41" cm="1">
        <f t="array" ref="AQ1738">INDEX(Archetypes!$O$8:$P$16,$G1738,$AB$2)</f>
        <v>50</v>
      </c>
      <c r="AR1738" s="4">
        <f t="shared" si="491"/>
        <v>12.348800000000001</v>
      </c>
      <c r="AS1738" s="5">
        <f t="shared" si="492"/>
        <v>4013.36</v>
      </c>
      <c r="AT1738" s="8">
        <f t="shared" si="493"/>
        <v>2951</v>
      </c>
      <c r="AU1738">
        <f t="shared" si="494"/>
        <v>1</v>
      </c>
      <c r="AV1738" s="49">
        <f t="shared" si="495"/>
        <v>16053.44</v>
      </c>
      <c r="AW1738" s="49">
        <f t="shared" si="496"/>
        <v>17505</v>
      </c>
      <c r="AX1738" s="61">
        <f t="shared" si="497"/>
        <v>6801.3939119772904</v>
      </c>
      <c r="AY1738" s="27" cm="1">
        <f t="array" ref="AY1738">INDEX(Archetypes!T$8:T$16,$G1738)</f>
        <v>1012</v>
      </c>
      <c r="AZ1738" s="27" cm="1">
        <f t="array" ref="AZ1738">INDEX(Archetypes!U$8:U$16,$G1738)</f>
        <v>1497</v>
      </c>
      <c r="BA1738" s="27" cm="1">
        <f t="array" ref="BA1738">INDEX(Archetypes!V$8:V$16,$G1738)</f>
        <v>1668</v>
      </c>
      <c r="BB1738" s="5">
        <f t="shared" si="516"/>
        <v>1497</v>
      </c>
      <c r="BC1738" s="5">
        <f t="shared" si="498"/>
        <v>5988</v>
      </c>
      <c r="BD1738" s="60">
        <f t="shared" si="499"/>
        <v>63852.833911977294</v>
      </c>
      <c r="BE1738" s="28">
        <f t="shared" si="500"/>
        <v>1010.7887152049589</v>
      </c>
      <c r="BF1738" s="75">
        <f t="shared" si="501"/>
        <v>8.2352087769600004</v>
      </c>
      <c r="BG1738" s="75">
        <f t="shared" si="502"/>
        <v>27.621359999999996</v>
      </c>
      <c r="BH1738" s="11">
        <f t="shared" si="518"/>
        <v>52426.751615857262</v>
      </c>
      <c r="BI1738" s="95">
        <f t="shared" si="519"/>
        <v>6</v>
      </c>
      <c r="BJ1738" t="b">
        <f t="shared" si="520"/>
        <v>0</v>
      </c>
      <c r="BK1738" s="43">
        <v>-14061.860449890926</v>
      </c>
      <c r="BL1738" s="37">
        <f t="shared" si="503"/>
        <v>15072.649165095885</v>
      </c>
    </row>
    <row r="1739" spans="1:64" x14ac:dyDescent="0.35">
      <c r="A1739" s="3">
        <v>32500</v>
      </c>
      <c r="D1739" s="6">
        <v>135</v>
      </c>
      <c r="E1739" s="6"/>
      <c r="F1739" s="6">
        <f t="shared" si="476"/>
        <v>225</v>
      </c>
      <c r="G1739" s="7">
        <v>8</v>
      </c>
      <c r="H1739" s="79" cm="1">
        <f t="array" ref="H1739">INDEX(Archetypes!$F$8:$F$16,$G1739)</f>
        <v>285.8</v>
      </c>
      <c r="I1739" s="7">
        <f t="shared" si="477"/>
        <v>1</v>
      </c>
      <c r="J1739" s="27" cm="1">
        <f t="array" ref="J1739">INDEX(Archetypes!$G$8:$H$16,$G1739,($H$2+1))+$N$2</f>
        <v>26124</v>
      </c>
      <c r="K1739" s="41" cm="1">
        <f t="array" ref="K1739">INDEX(Archetypes!$J$8:$J$16,$G1739)</f>
        <v>3.2210000000000001</v>
      </c>
      <c r="L1739" s="24" cm="1">
        <f t="array" ref="L1739">INDEX(Archetypes!$I$8:$I$16,$G1739)</f>
        <v>90.076000000000008</v>
      </c>
      <c r="M1739" s="41">
        <f t="shared" si="504"/>
        <v>41.911999999999999</v>
      </c>
      <c r="N1739" s="84">
        <f t="shared" si="478"/>
        <v>0.46529597229006614</v>
      </c>
      <c r="O1739" s="41">
        <f t="shared" si="479"/>
        <v>41.911999999999999</v>
      </c>
      <c r="P1739" s="64">
        <f t="shared" si="517"/>
        <v>5.9874285714285715</v>
      </c>
      <c r="Q1739" s="80">
        <f t="shared" si="505"/>
        <v>5.9874285714285715</v>
      </c>
      <c r="R1739" s="80">
        <f t="shared" si="506"/>
        <v>0</v>
      </c>
      <c r="S1739" s="64">
        <f t="shared" si="507"/>
        <v>41.911999999999999</v>
      </c>
      <c r="T1739" s="64">
        <f t="shared" si="480"/>
        <v>0</v>
      </c>
      <c r="U1739" s="64">
        <f t="shared" si="508"/>
        <v>0</v>
      </c>
      <c r="V1739" s="80">
        <f t="shared" si="509"/>
        <v>1</v>
      </c>
      <c r="W1739" s="80">
        <f t="shared" si="510"/>
        <v>0</v>
      </c>
      <c r="X1739" s="80">
        <f t="shared" si="511"/>
        <v>0</v>
      </c>
      <c r="Y1739" s="4">
        <f t="shared" si="481"/>
        <v>13.01</v>
      </c>
      <c r="Z1739" s="4">
        <f t="shared" si="482"/>
        <v>4.0391182862465067</v>
      </c>
      <c r="AA1739" s="64">
        <f t="shared" si="512"/>
        <v>10090.034</v>
      </c>
      <c r="AB1739" s="81">
        <f t="shared" si="513"/>
        <v>1312.7134234</v>
      </c>
      <c r="AC1739">
        <f t="shared" si="514"/>
        <v>1.0000000149538462</v>
      </c>
      <c r="AD1739" s="49">
        <f t="shared" si="483"/>
        <v>5250.8536936</v>
      </c>
      <c r="AE1739" s="3">
        <f t="shared" si="484"/>
        <v>130000</v>
      </c>
      <c r="AF1739" s="3">
        <f t="shared" si="485"/>
        <v>100000</v>
      </c>
      <c r="AG1739" s="2">
        <f t="shared" si="486"/>
        <v>1</v>
      </c>
      <c r="AH1739" s="49">
        <f t="shared" si="487"/>
        <v>25124</v>
      </c>
      <c r="AI1739" s="49">
        <f t="shared" si="488"/>
        <v>9955.9507341048902</v>
      </c>
      <c r="AJ1739" s="27" cm="1">
        <f t="array" ref="AJ1739">INDEX(Archetypes!Q$8:Q$16,$G1739)</f>
        <v>1022</v>
      </c>
      <c r="AK1739" s="27" cm="1">
        <f t="array" ref="AK1739">INDEX(Archetypes!R$8:R$16,$G1739)</f>
        <v>1039</v>
      </c>
      <c r="AL1739" s="27" cm="1">
        <f t="array" ref="AL1739">INDEX(Archetypes!S$8:S$16,$G1739)</f>
        <v>1139</v>
      </c>
      <c r="AM1739" s="5">
        <f t="shared" si="515"/>
        <v>1039</v>
      </c>
      <c r="AN1739" s="5">
        <f t="shared" si="489"/>
        <v>4156</v>
      </c>
      <c r="AO1739" s="49">
        <f t="shared" si="490"/>
        <v>70610.80442770489</v>
      </c>
      <c r="AP1739" s="61" cm="1">
        <f t="array" ref="AP1739">INDEX(Archetypes!$K$8:$N$16,$G1739,$I$2+1+2*$H$2)</f>
        <v>20099</v>
      </c>
      <c r="AQ1739" s="41" cm="1">
        <f t="array" ref="AQ1739">INDEX(Archetypes!$O$8:$P$16,$G1739,$AB$2)</f>
        <v>50</v>
      </c>
      <c r="AR1739" s="4">
        <f t="shared" si="491"/>
        <v>12.348800000000001</v>
      </c>
      <c r="AS1739" s="5">
        <f t="shared" si="492"/>
        <v>4013.36</v>
      </c>
      <c r="AT1739" s="8">
        <f t="shared" si="493"/>
        <v>2951</v>
      </c>
      <c r="AU1739">
        <f t="shared" si="494"/>
        <v>1</v>
      </c>
      <c r="AV1739" s="49">
        <f t="shared" si="495"/>
        <v>16053.44</v>
      </c>
      <c r="AW1739" s="49">
        <f t="shared" si="496"/>
        <v>20099</v>
      </c>
      <c r="AX1739" s="61">
        <f t="shared" si="497"/>
        <v>7809.2668515756386</v>
      </c>
      <c r="AY1739" s="27" cm="1">
        <f t="array" ref="AY1739">INDEX(Archetypes!T$8:T$16,$G1739)</f>
        <v>1012</v>
      </c>
      <c r="AZ1739" s="27" cm="1">
        <f t="array" ref="AZ1739">INDEX(Archetypes!U$8:U$16,$G1739)</f>
        <v>1497</v>
      </c>
      <c r="BA1739" s="27" cm="1">
        <f t="array" ref="BA1739">INDEX(Archetypes!V$8:V$16,$G1739)</f>
        <v>1668</v>
      </c>
      <c r="BB1739" s="5">
        <f t="shared" si="516"/>
        <v>1497</v>
      </c>
      <c r="BC1739" s="5">
        <f t="shared" si="498"/>
        <v>5988</v>
      </c>
      <c r="BD1739" s="60">
        <f t="shared" si="499"/>
        <v>70048.70685157564</v>
      </c>
      <c r="BE1739" s="28">
        <f t="shared" si="500"/>
        <v>-562.09757612925023</v>
      </c>
      <c r="BF1739" s="75">
        <f t="shared" si="501"/>
        <v>8.2710026704799997</v>
      </c>
      <c r="BG1739" s="75">
        <f t="shared" si="502"/>
        <v>27.621359999999996</v>
      </c>
      <c r="BH1739" s="11">
        <f t="shared" si="518"/>
        <v>52426.751615857262</v>
      </c>
      <c r="BI1739" s="95">
        <f t="shared" si="519"/>
        <v>6</v>
      </c>
      <c r="BJ1739" t="b">
        <f t="shared" si="520"/>
        <v>0</v>
      </c>
      <c r="BK1739" s="43">
        <v>-19739.933972769475</v>
      </c>
      <c r="BL1739" s="37">
        <f t="shared" si="503"/>
        <v>19177.836396640225</v>
      </c>
    </row>
    <row r="1740" spans="1:64" x14ac:dyDescent="0.35">
      <c r="A1740" s="3">
        <v>32500</v>
      </c>
      <c r="D1740" s="6">
        <v>135</v>
      </c>
      <c r="E1740" s="6"/>
      <c r="F1740" s="6">
        <f t="shared" si="476"/>
        <v>225</v>
      </c>
      <c r="G1740" s="7">
        <v>9</v>
      </c>
      <c r="H1740" s="79" cm="1">
        <f t="array" ref="H1740">INDEX(Archetypes!$F$8:$F$16,$G1740)</f>
        <v>312.60000000000002</v>
      </c>
      <c r="I1740" s="7">
        <f t="shared" si="477"/>
        <v>1</v>
      </c>
      <c r="J1740" s="27" cm="1">
        <f t="array" ref="J1740">INDEX(Archetypes!$G$8:$H$16,$G1740,($H$2+1))+$N$2</f>
        <v>27151</v>
      </c>
      <c r="K1740" s="41" cm="1">
        <f t="array" ref="K1740">INDEX(Archetypes!$J$8:$J$16,$G1740)</f>
        <v>3.1960000000000002</v>
      </c>
      <c r="L1740" s="24" cm="1">
        <f t="array" ref="L1740">INDEX(Archetypes!$I$8:$I$16,$G1740)</f>
        <v>98.868750000000006</v>
      </c>
      <c r="M1740" s="41">
        <f t="shared" si="504"/>
        <v>42.24</v>
      </c>
      <c r="N1740" s="84">
        <f t="shared" si="478"/>
        <v>0.42723307415133699</v>
      </c>
      <c r="O1740" s="41">
        <f t="shared" si="479"/>
        <v>42.24</v>
      </c>
      <c r="P1740" s="64">
        <f t="shared" si="517"/>
        <v>6.0342857142857147</v>
      </c>
      <c r="Q1740" s="80">
        <f t="shared" si="505"/>
        <v>6.0342857142857147</v>
      </c>
      <c r="R1740" s="80">
        <f t="shared" si="506"/>
        <v>0</v>
      </c>
      <c r="S1740" s="64">
        <f t="shared" si="507"/>
        <v>42.24</v>
      </c>
      <c r="T1740" s="64">
        <f t="shared" si="480"/>
        <v>0</v>
      </c>
      <c r="U1740" s="64">
        <f t="shared" si="508"/>
        <v>0</v>
      </c>
      <c r="V1740" s="80">
        <f t="shared" si="509"/>
        <v>1</v>
      </c>
      <c r="W1740" s="80">
        <f t="shared" si="510"/>
        <v>0</v>
      </c>
      <c r="X1740" s="80">
        <f t="shared" si="511"/>
        <v>0</v>
      </c>
      <c r="Y1740" s="4">
        <f t="shared" si="481"/>
        <v>13.01</v>
      </c>
      <c r="Z1740" s="4">
        <f t="shared" si="482"/>
        <v>4.0707133917396741</v>
      </c>
      <c r="AA1740" s="64">
        <f t="shared" si="512"/>
        <v>10168.960999999999</v>
      </c>
      <c r="AB1740" s="81">
        <f t="shared" si="513"/>
        <v>1322.9818260999998</v>
      </c>
      <c r="AC1740">
        <f t="shared" si="514"/>
        <v>1.0000000198153851</v>
      </c>
      <c r="AD1740" s="49">
        <f t="shared" si="483"/>
        <v>5291.9273043999992</v>
      </c>
      <c r="AE1740" s="3">
        <f t="shared" si="484"/>
        <v>130000</v>
      </c>
      <c r="AF1740" s="3">
        <f t="shared" si="485"/>
        <v>100000</v>
      </c>
      <c r="AG1740" s="2">
        <f t="shared" si="486"/>
        <v>1</v>
      </c>
      <c r="AH1740" s="49">
        <f t="shared" si="487"/>
        <v>26151</v>
      </c>
      <c r="AI1740" s="49">
        <f t="shared" si="488"/>
        <v>10354.981385210327</v>
      </c>
      <c r="AJ1740" s="27" cm="1">
        <f t="array" ref="AJ1740">INDEX(Archetypes!Q$8:Q$16,$G1740)</f>
        <v>1022</v>
      </c>
      <c r="AK1740" s="27" cm="1">
        <f t="array" ref="AK1740">INDEX(Archetypes!R$8:R$16,$G1740)</f>
        <v>1039</v>
      </c>
      <c r="AL1740" s="27" cm="1">
        <f t="array" ref="AL1740">INDEX(Archetypes!S$8:S$16,$G1740)</f>
        <v>1139</v>
      </c>
      <c r="AM1740" s="5">
        <f t="shared" si="515"/>
        <v>1039</v>
      </c>
      <c r="AN1740" s="5">
        <f t="shared" si="489"/>
        <v>4156</v>
      </c>
      <c r="AO1740" s="49">
        <f t="shared" si="490"/>
        <v>73104.908689610325</v>
      </c>
      <c r="AP1740" s="61" cm="1">
        <f t="array" ref="AP1740">INDEX(Archetypes!$K$8:$N$16,$G1740,$I$2+1+2*$H$2)</f>
        <v>20920</v>
      </c>
      <c r="AQ1740" s="41" cm="1">
        <f t="array" ref="AQ1740">INDEX(Archetypes!$O$8:$P$16,$G1740,$AB$2)</f>
        <v>50</v>
      </c>
      <c r="AR1740" s="4">
        <f t="shared" si="491"/>
        <v>12.348800000000001</v>
      </c>
      <c r="AS1740" s="5">
        <f t="shared" si="492"/>
        <v>4013.36</v>
      </c>
      <c r="AT1740" s="8">
        <f t="shared" si="493"/>
        <v>2951</v>
      </c>
      <c r="AU1740">
        <f t="shared" si="494"/>
        <v>1</v>
      </c>
      <c r="AV1740" s="49">
        <f t="shared" si="495"/>
        <v>16053.44</v>
      </c>
      <c r="AW1740" s="49">
        <f t="shared" si="496"/>
        <v>20920</v>
      </c>
      <c r="AX1740" s="61">
        <f t="shared" si="497"/>
        <v>8128.2582484184468</v>
      </c>
      <c r="AY1740" s="27" cm="1">
        <f t="array" ref="AY1740">INDEX(Archetypes!T$8:T$16,$G1740)</f>
        <v>1012</v>
      </c>
      <c r="AZ1740" s="27" cm="1">
        <f t="array" ref="AZ1740">INDEX(Archetypes!U$8:U$16,$G1740)</f>
        <v>1497</v>
      </c>
      <c r="BA1740" s="27" cm="1">
        <f t="array" ref="BA1740">INDEX(Archetypes!V$8:V$16,$G1740)</f>
        <v>1668</v>
      </c>
      <c r="BB1740" s="5">
        <f t="shared" si="516"/>
        <v>1497</v>
      </c>
      <c r="BC1740" s="5">
        <f t="shared" si="498"/>
        <v>5988</v>
      </c>
      <c r="BD1740" s="60">
        <f t="shared" si="499"/>
        <v>72009.698248418455</v>
      </c>
      <c r="BE1740" s="28">
        <f t="shared" si="500"/>
        <v>-1095.2104411918699</v>
      </c>
      <c r="BF1740" s="75">
        <f t="shared" si="501"/>
        <v>8.3357007109200012</v>
      </c>
      <c r="BG1740" s="75">
        <f t="shared" si="502"/>
        <v>27.621359999999996</v>
      </c>
      <c r="BH1740" s="11">
        <f t="shared" si="518"/>
        <v>52426.751615857262</v>
      </c>
      <c r="BI1740" s="95">
        <f t="shared" si="519"/>
        <v>6</v>
      </c>
      <c r="BJ1740" t="b">
        <f t="shared" si="520"/>
        <v>0</v>
      </c>
      <c r="BK1740" s="43">
        <v>-21605.837132973393</v>
      </c>
      <c r="BL1740" s="37">
        <f t="shared" si="503"/>
        <v>20510.626691781523</v>
      </c>
    </row>
    <row r="1741" spans="1:64" x14ac:dyDescent="0.35">
      <c r="A1741" s="3">
        <v>32500</v>
      </c>
      <c r="D1741" s="6">
        <v>150</v>
      </c>
      <c r="E1741" s="6"/>
      <c r="F1741" s="6">
        <f t="shared" si="476"/>
        <v>250</v>
      </c>
      <c r="G1741" s="7">
        <v>7</v>
      </c>
      <c r="H1741" s="79" cm="1">
        <f t="array" ref="H1741">INDEX(Archetypes!$F$8:$F$16,$G1741)</f>
        <v>262.60000000000002</v>
      </c>
      <c r="I1741" s="7">
        <f t="shared" si="477"/>
        <v>1</v>
      </c>
      <c r="J1741" s="27" cm="1">
        <f t="array" ref="J1741">INDEX(Archetypes!$G$8:$H$16,$G1741,($H$2+1))+$N$2</f>
        <v>22881</v>
      </c>
      <c r="K1741" s="41" cm="1">
        <f t="array" ref="K1741">INDEX(Archetypes!$J$8:$J$16,$G1741)</f>
        <v>3.2349999999999999</v>
      </c>
      <c r="L1741" s="24" cm="1">
        <f t="array" ref="L1741">INDEX(Archetypes!$I$8:$I$16,$G1741)</f>
        <v>81.644444444444446</v>
      </c>
      <c r="M1741" s="41">
        <f t="shared" si="504"/>
        <v>46.368000000000002</v>
      </c>
      <c r="N1741" s="84">
        <f t="shared" si="478"/>
        <v>0.56792596624931957</v>
      </c>
      <c r="O1741" s="41">
        <f t="shared" si="479"/>
        <v>46.368000000000002</v>
      </c>
      <c r="P1741" s="64">
        <f t="shared" si="517"/>
        <v>6.6240000000000006</v>
      </c>
      <c r="Q1741" s="80">
        <f t="shared" si="505"/>
        <v>6.6240000000000006</v>
      </c>
      <c r="R1741" s="80">
        <f t="shared" si="506"/>
        <v>0</v>
      </c>
      <c r="S1741" s="64">
        <f t="shared" si="507"/>
        <v>46.368000000000002</v>
      </c>
      <c r="T1741" s="64">
        <f t="shared" si="480"/>
        <v>0</v>
      </c>
      <c r="U1741" s="64">
        <f t="shared" si="508"/>
        <v>0</v>
      </c>
      <c r="V1741" s="80">
        <f t="shared" si="509"/>
        <v>1</v>
      </c>
      <c r="W1741" s="80">
        <f t="shared" si="510"/>
        <v>0</v>
      </c>
      <c r="X1741" s="80">
        <f t="shared" si="511"/>
        <v>0</v>
      </c>
      <c r="Y1741" s="4">
        <f t="shared" si="481"/>
        <v>13.01</v>
      </c>
      <c r="Z1741" s="4">
        <f t="shared" si="482"/>
        <v>4.0216383307573418</v>
      </c>
      <c r="AA1741" s="64">
        <f t="shared" si="512"/>
        <v>10046.368</v>
      </c>
      <c r="AB1741" s="81">
        <f t="shared" si="513"/>
        <v>1307.0324768</v>
      </c>
      <c r="AC1741">
        <f t="shared" si="514"/>
        <v>0.99999998523076938</v>
      </c>
      <c r="AD1741" s="49">
        <f t="shared" si="483"/>
        <v>5228.1299072000002</v>
      </c>
      <c r="AE1741" s="3">
        <f t="shared" si="484"/>
        <v>130000</v>
      </c>
      <c r="AF1741" s="3">
        <f t="shared" si="485"/>
        <v>100000</v>
      </c>
      <c r="AG1741" s="2">
        <f t="shared" si="486"/>
        <v>1</v>
      </c>
      <c r="AH1741" s="49">
        <f t="shared" si="487"/>
        <v>21881</v>
      </c>
      <c r="AI1741" s="49">
        <f t="shared" si="488"/>
        <v>8695.9152895723364</v>
      </c>
      <c r="AJ1741" s="27" cm="1">
        <f t="array" ref="AJ1741">INDEX(Archetypes!Q$8:Q$16,$G1741)</f>
        <v>1022</v>
      </c>
      <c r="AK1741" s="27" cm="1">
        <f t="array" ref="AK1741">INDEX(Archetypes!R$8:R$16,$G1741)</f>
        <v>1039</v>
      </c>
      <c r="AL1741" s="27" cm="1">
        <f t="array" ref="AL1741">INDEX(Archetypes!S$8:S$16,$G1741)</f>
        <v>1139</v>
      </c>
      <c r="AM1741" s="5">
        <f t="shared" si="515"/>
        <v>1039</v>
      </c>
      <c r="AN1741" s="5">
        <f t="shared" si="489"/>
        <v>4156</v>
      </c>
      <c r="AO1741" s="49">
        <f t="shared" si="490"/>
        <v>62842.045196772335</v>
      </c>
      <c r="AP1741" s="61" cm="1">
        <f t="array" ref="AP1741">INDEX(Archetypes!$K$8:$N$16,$G1741,$I$2+1+2*$H$2)</f>
        <v>17505</v>
      </c>
      <c r="AQ1741" s="41" cm="1">
        <f t="array" ref="AQ1741">INDEX(Archetypes!$O$8:$P$16,$G1741,$AB$2)</f>
        <v>50</v>
      </c>
      <c r="AR1741" s="4">
        <f t="shared" si="491"/>
        <v>12.348800000000001</v>
      </c>
      <c r="AS1741" s="5">
        <f t="shared" si="492"/>
        <v>4013.36</v>
      </c>
      <c r="AT1741" s="8">
        <f t="shared" si="493"/>
        <v>2951</v>
      </c>
      <c r="AU1741">
        <f t="shared" si="494"/>
        <v>1</v>
      </c>
      <c r="AV1741" s="49">
        <f t="shared" si="495"/>
        <v>16053.44</v>
      </c>
      <c r="AW1741" s="49">
        <f t="shared" si="496"/>
        <v>17505</v>
      </c>
      <c r="AX1741" s="61">
        <f t="shared" si="497"/>
        <v>6801.3939119772904</v>
      </c>
      <c r="AY1741" s="27" cm="1">
        <f t="array" ref="AY1741">INDEX(Archetypes!T$8:T$16,$G1741)</f>
        <v>1012</v>
      </c>
      <c r="AZ1741" s="27" cm="1">
        <f t="array" ref="AZ1741">INDEX(Archetypes!U$8:U$16,$G1741)</f>
        <v>1497</v>
      </c>
      <c r="BA1741" s="27" cm="1">
        <f t="array" ref="BA1741">INDEX(Archetypes!V$8:V$16,$G1741)</f>
        <v>1668</v>
      </c>
      <c r="BB1741" s="5">
        <f t="shared" si="516"/>
        <v>1497</v>
      </c>
      <c r="BC1741" s="5">
        <f t="shared" si="498"/>
        <v>5988</v>
      </c>
      <c r="BD1741" s="60">
        <f t="shared" si="499"/>
        <v>63852.833911977294</v>
      </c>
      <c r="BE1741" s="28">
        <f t="shared" si="500"/>
        <v>1010.7887152049589</v>
      </c>
      <c r="BF1741" s="75">
        <f t="shared" si="501"/>
        <v>8.2352087769600004</v>
      </c>
      <c r="BG1741" s="75">
        <f t="shared" si="502"/>
        <v>27.621359999999996</v>
      </c>
      <c r="BH1741" s="11">
        <f t="shared" si="518"/>
        <v>62842.045196772335</v>
      </c>
      <c r="BI1741" s="95">
        <f t="shared" si="519"/>
        <v>7</v>
      </c>
      <c r="BJ1741" t="b">
        <f t="shared" si="520"/>
        <v>1</v>
      </c>
      <c r="BK1741" s="43">
        <v>-14061.860449890926</v>
      </c>
      <c r="BL1741" s="37">
        <f t="shared" si="503"/>
        <v>15072.649165095885</v>
      </c>
    </row>
    <row r="1742" spans="1:64" x14ac:dyDescent="0.35">
      <c r="A1742" s="3">
        <v>32500</v>
      </c>
      <c r="D1742" s="6">
        <v>150</v>
      </c>
      <c r="E1742" s="6"/>
      <c r="F1742" s="6">
        <f t="shared" si="476"/>
        <v>250</v>
      </c>
      <c r="G1742" s="7">
        <v>8</v>
      </c>
      <c r="H1742" s="79" cm="1">
        <f t="array" ref="H1742">INDEX(Archetypes!$F$8:$F$16,$G1742)</f>
        <v>285.8</v>
      </c>
      <c r="I1742" s="7">
        <f t="shared" si="477"/>
        <v>1</v>
      </c>
      <c r="J1742" s="27" cm="1">
        <f t="array" ref="J1742">INDEX(Archetypes!$G$8:$H$16,$G1742,($H$2+1))+$N$2</f>
        <v>26124</v>
      </c>
      <c r="K1742" s="41" cm="1">
        <f t="array" ref="K1742">INDEX(Archetypes!$J$8:$J$16,$G1742)</f>
        <v>3.2210000000000001</v>
      </c>
      <c r="L1742" s="24" cm="1">
        <f t="array" ref="L1742">INDEX(Archetypes!$I$8:$I$16,$G1742)</f>
        <v>90.076000000000008</v>
      </c>
      <c r="M1742" s="41">
        <f t="shared" si="504"/>
        <v>46.569000000000003</v>
      </c>
      <c r="N1742" s="84">
        <f t="shared" si="478"/>
        <v>0.51699675829299696</v>
      </c>
      <c r="O1742" s="41">
        <f t="shared" si="479"/>
        <v>46.569000000000003</v>
      </c>
      <c r="P1742" s="64">
        <f t="shared" si="517"/>
        <v>6.6527142857142865</v>
      </c>
      <c r="Q1742" s="80">
        <f t="shared" si="505"/>
        <v>6.6527142857142865</v>
      </c>
      <c r="R1742" s="80">
        <f t="shared" si="506"/>
        <v>0</v>
      </c>
      <c r="S1742" s="64">
        <f t="shared" si="507"/>
        <v>46.569000000000003</v>
      </c>
      <c r="T1742" s="64">
        <f t="shared" si="480"/>
        <v>0</v>
      </c>
      <c r="U1742" s="64">
        <f t="shared" si="508"/>
        <v>0</v>
      </c>
      <c r="V1742" s="80">
        <f t="shared" si="509"/>
        <v>1</v>
      </c>
      <c r="W1742" s="80">
        <f t="shared" si="510"/>
        <v>0</v>
      </c>
      <c r="X1742" s="80">
        <f t="shared" si="511"/>
        <v>0</v>
      </c>
      <c r="Y1742" s="4">
        <f t="shared" si="481"/>
        <v>13.01</v>
      </c>
      <c r="Z1742" s="4">
        <f t="shared" si="482"/>
        <v>4.0391182862465067</v>
      </c>
      <c r="AA1742" s="64">
        <f t="shared" si="512"/>
        <v>10090.034</v>
      </c>
      <c r="AB1742" s="81">
        <f t="shared" si="513"/>
        <v>1312.7134234</v>
      </c>
      <c r="AC1742">
        <f t="shared" si="514"/>
        <v>1.0000000149538462</v>
      </c>
      <c r="AD1742" s="49">
        <f t="shared" si="483"/>
        <v>5250.8536936</v>
      </c>
      <c r="AE1742" s="3">
        <f t="shared" si="484"/>
        <v>130000</v>
      </c>
      <c r="AF1742" s="3">
        <f t="shared" si="485"/>
        <v>100000</v>
      </c>
      <c r="AG1742" s="2">
        <f t="shared" si="486"/>
        <v>1</v>
      </c>
      <c r="AH1742" s="49">
        <f t="shared" si="487"/>
        <v>25124</v>
      </c>
      <c r="AI1742" s="49">
        <f t="shared" si="488"/>
        <v>9955.9507341048902</v>
      </c>
      <c r="AJ1742" s="27" cm="1">
        <f t="array" ref="AJ1742">INDEX(Archetypes!Q$8:Q$16,$G1742)</f>
        <v>1022</v>
      </c>
      <c r="AK1742" s="27" cm="1">
        <f t="array" ref="AK1742">INDEX(Archetypes!R$8:R$16,$G1742)</f>
        <v>1039</v>
      </c>
      <c r="AL1742" s="27" cm="1">
        <f t="array" ref="AL1742">INDEX(Archetypes!S$8:S$16,$G1742)</f>
        <v>1139</v>
      </c>
      <c r="AM1742" s="5">
        <f t="shared" si="515"/>
        <v>1039</v>
      </c>
      <c r="AN1742" s="5">
        <f t="shared" si="489"/>
        <v>4156</v>
      </c>
      <c r="AO1742" s="49">
        <f t="shared" si="490"/>
        <v>70610.80442770489</v>
      </c>
      <c r="AP1742" s="61" cm="1">
        <f t="array" ref="AP1742">INDEX(Archetypes!$K$8:$N$16,$G1742,$I$2+1+2*$H$2)</f>
        <v>20099</v>
      </c>
      <c r="AQ1742" s="41" cm="1">
        <f t="array" ref="AQ1742">INDEX(Archetypes!$O$8:$P$16,$G1742,$AB$2)</f>
        <v>50</v>
      </c>
      <c r="AR1742" s="4">
        <f t="shared" si="491"/>
        <v>12.348800000000001</v>
      </c>
      <c r="AS1742" s="5">
        <f t="shared" si="492"/>
        <v>4013.36</v>
      </c>
      <c r="AT1742" s="8">
        <f t="shared" si="493"/>
        <v>2951</v>
      </c>
      <c r="AU1742">
        <f t="shared" si="494"/>
        <v>1</v>
      </c>
      <c r="AV1742" s="49">
        <f t="shared" si="495"/>
        <v>16053.44</v>
      </c>
      <c r="AW1742" s="49">
        <f t="shared" si="496"/>
        <v>20099</v>
      </c>
      <c r="AX1742" s="61">
        <f t="shared" si="497"/>
        <v>7809.2668515756386</v>
      </c>
      <c r="AY1742" s="27" cm="1">
        <f t="array" ref="AY1742">INDEX(Archetypes!T$8:T$16,$G1742)</f>
        <v>1012</v>
      </c>
      <c r="AZ1742" s="27" cm="1">
        <f t="array" ref="AZ1742">INDEX(Archetypes!U$8:U$16,$G1742)</f>
        <v>1497</v>
      </c>
      <c r="BA1742" s="27" cm="1">
        <f t="array" ref="BA1742">INDEX(Archetypes!V$8:V$16,$G1742)</f>
        <v>1668</v>
      </c>
      <c r="BB1742" s="5">
        <f t="shared" si="516"/>
        <v>1497</v>
      </c>
      <c r="BC1742" s="5">
        <f t="shared" si="498"/>
        <v>5988</v>
      </c>
      <c r="BD1742" s="60">
        <f t="shared" si="499"/>
        <v>70048.70685157564</v>
      </c>
      <c r="BE1742" s="28">
        <f t="shared" si="500"/>
        <v>-562.09757612925023</v>
      </c>
      <c r="BF1742" s="75">
        <f t="shared" si="501"/>
        <v>8.2710026704799997</v>
      </c>
      <c r="BG1742" s="75">
        <f t="shared" si="502"/>
        <v>27.621359999999996</v>
      </c>
      <c r="BH1742" s="11">
        <f t="shared" si="518"/>
        <v>62842.045196772335</v>
      </c>
      <c r="BI1742" s="95">
        <f t="shared" si="519"/>
        <v>7</v>
      </c>
      <c r="BJ1742" t="b">
        <f t="shared" si="520"/>
        <v>0</v>
      </c>
      <c r="BK1742" s="43">
        <v>-19739.933972769475</v>
      </c>
      <c r="BL1742" s="37">
        <f t="shared" si="503"/>
        <v>19177.836396640225</v>
      </c>
    </row>
    <row r="1743" spans="1:64" x14ac:dyDescent="0.35">
      <c r="A1743" s="3">
        <v>32500</v>
      </c>
      <c r="D1743" s="6">
        <v>150</v>
      </c>
      <c r="E1743" s="6"/>
      <c r="F1743" s="6">
        <f t="shared" si="476"/>
        <v>250</v>
      </c>
      <c r="G1743" s="7">
        <v>9</v>
      </c>
      <c r="H1743" s="79" cm="1">
        <f t="array" ref="H1743">INDEX(Archetypes!$F$8:$F$16,$G1743)</f>
        <v>312.60000000000002</v>
      </c>
      <c r="I1743" s="7">
        <f t="shared" si="477"/>
        <v>1</v>
      </c>
      <c r="J1743" s="27" cm="1">
        <f t="array" ref="J1743">INDEX(Archetypes!$G$8:$H$16,$G1743,($H$2+1))+$N$2</f>
        <v>27151</v>
      </c>
      <c r="K1743" s="41" cm="1">
        <f t="array" ref="K1743">INDEX(Archetypes!$J$8:$J$16,$G1743)</f>
        <v>3.1960000000000002</v>
      </c>
      <c r="L1743" s="24" cm="1">
        <f t="array" ref="L1743">INDEX(Archetypes!$I$8:$I$16,$G1743)</f>
        <v>98.868750000000006</v>
      </c>
      <c r="M1743" s="41">
        <f t="shared" si="504"/>
        <v>46.933999999999997</v>
      </c>
      <c r="N1743" s="84">
        <f t="shared" si="478"/>
        <v>0.47471015866995381</v>
      </c>
      <c r="O1743" s="41">
        <f t="shared" si="479"/>
        <v>46.933999999999997</v>
      </c>
      <c r="P1743" s="64">
        <f t="shared" si="517"/>
        <v>6.7048571428571426</v>
      </c>
      <c r="Q1743" s="80">
        <f t="shared" si="505"/>
        <v>6.7048571428571426</v>
      </c>
      <c r="R1743" s="80">
        <f t="shared" si="506"/>
        <v>0</v>
      </c>
      <c r="S1743" s="64">
        <f t="shared" si="507"/>
        <v>46.933999999999997</v>
      </c>
      <c r="T1743" s="64">
        <f t="shared" si="480"/>
        <v>0</v>
      </c>
      <c r="U1743" s="64">
        <f t="shared" si="508"/>
        <v>0</v>
      </c>
      <c r="V1743" s="80">
        <f t="shared" si="509"/>
        <v>1</v>
      </c>
      <c r="W1743" s="80">
        <f t="shared" si="510"/>
        <v>0</v>
      </c>
      <c r="X1743" s="80">
        <f t="shared" si="511"/>
        <v>0</v>
      </c>
      <c r="Y1743" s="4">
        <f t="shared" si="481"/>
        <v>13.01</v>
      </c>
      <c r="Z1743" s="4">
        <f t="shared" si="482"/>
        <v>4.0707133917396741</v>
      </c>
      <c r="AA1743" s="64">
        <f t="shared" si="512"/>
        <v>10168.960999999999</v>
      </c>
      <c r="AB1743" s="81">
        <f t="shared" si="513"/>
        <v>1322.9818260999998</v>
      </c>
      <c r="AC1743">
        <f t="shared" si="514"/>
        <v>1.0000000198153851</v>
      </c>
      <c r="AD1743" s="49">
        <f t="shared" si="483"/>
        <v>5291.9273043999992</v>
      </c>
      <c r="AE1743" s="3">
        <f t="shared" si="484"/>
        <v>130000</v>
      </c>
      <c r="AF1743" s="3">
        <f t="shared" si="485"/>
        <v>100000</v>
      </c>
      <c r="AG1743" s="2">
        <f t="shared" si="486"/>
        <v>1</v>
      </c>
      <c r="AH1743" s="49">
        <f t="shared" si="487"/>
        <v>26151</v>
      </c>
      <c r="AI1743" s="49">
        <f t="shared" si="488"/>
        <v>10354.981385210327</v>
      </c>
      <c r="AJ1743" s="27" cm="1">
        <f t="array" ref="AJ1743">INDEX(Archetypes!Q$8:Q$16,$G1743)</f>
        <v>1022</v>
      </c>
      <c r="AK1743" s="27" cm="1">
        <f t="array" ref="AK1743">INDEX(Archetypes!R$8:R$16,$G1743)</f>
        <v>1039</v>
      </c>
      <c r="AL1743" s="27" cm="1">
        <f t="array" ref="AL1743">INDEX(Archetypes!S$8:S$16,$G1743)</f>
        <v>1139</v>
      </c>
      <c r="AM1743" s="5">
        <f t="shared" si="515"/>
        <v>1039</v>
      </c>
      <c r="AN1743" s="5">
        <f t="shared" si="489"/>
        <v>4156</v>
      </c>
      <c r="AO1743" s="49">
        <f t="shared" si="490"/>
        <v>73104.908689610325</v>
      </c>
      <c r="AP1743" s="61" cm="1">
        <f t="array" ref="AP1743">INDEX(Archetypes!$K$8:$N$16,$G1743,$I$2+1+2*$H$2)</f>
        <v>20920</v>
      </c>
      <c r="AQ1743" s="41" cm="1">
        <f t="array" ref="AQ1743">INDEX(Archetypes!$O$8:$P$16,$G1743,$AB$2)</f>
        <v>50</v>
      </c>
      <c r="AR1743" s="4">
        <f t="shared" si="491"/>
        <v>12.348800000000001</v>
      </c>
      <c r="AS1743" s="5">
        <f t="shared" si="492"/>
        <v>4013.36</v>
      </c>
      <c r="AT1743" s="8">
        <f t="shared" si="493"/>
        <v>2951</v>
      </c>
      <c r="AU1743">
        <f t="shared" si="494"/>
        <v>1</v>
      </c>
      <c r="AV1743" s="49">
        <f t="shared" si="495"/>
        <v>16053.44</v>
      </c>
      <c r="AW1743" s="49">
        <f t="shared" si="496"/>
        <v>20920</v>
      </c>
      <c r="AX1743" s="61">
        <f t="shared" si="497"/>
        <v>8128.2582484184468</v>
      </c>
      <c r="AY1743" s="27" cm="1">
        <f t="array" ref="AY1743">INDEX(Archetypes!T$8:T$16,$G1743)</f>
        <v>1012</v>
      </c>
      <c r="AZ1743" s="27" cm="1">
        <f t="array" ref="AZ1743">INDEX(Archetypes!U$8:U$16,$G1743)</f>
        <v>1497</v>
      </c>
      <c r="BA1743" s="27" cm="1">
        <f t="array" ref="BA1743">INDEX(Archetypes!V$8:V$16,$G1743)</f>
        <v>1668</v>
      </c>
      <c r="BB1743" s="5">
        <f t="shared" si="516"/>
        <v>1497</v>
      </c>
      <c r="BC1743" s="5">
        <f t="shared" si="498"/>
        <v>5988</v>
      </c>
      <c r="BD1743" s="60">
        <f t="shared" si="499"/>
        <v>72009.698248418455</v>
      </c>
      <c r="BE1743" s="28">
        <f t="shared" si="500"/>
        <v>-1095.2104411918699</v>
      </c>
      <c r="BF1743" s="75">
        <f t="shared" si="501"/>
        <v>8.3357007109200012</v>
      </c>
      <c r="BG1743" s="75">
        <f t="shared" si="502"/>
        <v>27.621359999999996</v>
      </c>
      <c r="BH1743" s="11">
        <f t="shared" si="518"/>
        <v>62842.045196772335</v>
      </c>
      <c r="BI1743" s="95">
        <f t="shared" si="519"/>
        <v>7</v>
      </c>
      <c r="BJ1743" t="b">
        <f t="shared" si="520"/>
        <v>0</v>
      </c>
      <c r="BK1743" s="43">
        <v>-21605.837132973393</v>
      </c>
      <c r="BL1743" s="37">
        <f t="shared" si="503"/>
        <v>20510.626691781523</v>
      </c>
    </row>
    <row r="1744" spans="1:64" x14ac:dyDescent="0.35">
      <c r="A1744" s="3">
        <v>32500</v>
      </c>
      <c r="D1744" s="6">
        <v>165</v>
      </c>
      <c r="E1744" s="6"/>
      <c r="F1744" s="6">
        <f t="shared" si="476"/>
        <v>275</v>
      </c>
      <c r="G1744" s="7">
        <v>8</v>
      </c>
      <c r="H1744" s="79" cm="1">
        <f t="array" ref="H1744">INDEX(Archetypes!$F$8:$F$16,$G1744)</f>
        <v>285.8</v>
      </c>
      <c r="I1744" s="7">
        <f t="shared" si="477"/>
        <v>1</v>
      </c>
      <c r="J1744" s="27" cm="1">
        <f t="array" ref="J1744">INDEX(Archetypes!$G$8:$H$16,$G1744,($H$2+1))+$N$2</f>
        <v>26124</v>
      </c>
      <c r="K1744" s="41" cm="1">
        <f t="array" ref="K1744">INDEX(Archetypes!$J$8:$J$16,$G1744)</f>
        <v>3.2210000000000001</v>
      </c>
      <c r="L1744" s="24" cm="1">
        <f t="array" ref="L1744">INDEX(Archetypes!$I$8:$I$16,$G1744)</f>
        <v>90.076000000000008</v>
      </c>
      <c r="M1744" s="41">
        <f t="shared" si="504"/>
        <v>51.225999999999999</v>
      </c>
      <c r="N1744" s="84">
        <f t="shared" si="478"/>
        <v>0.56869754429592778</v>
      </c>
      <c r="O1744" s="41">
        <f t="shared" si="479"/>
        <v>51.225999999999999</v>
      </c>
      <c r="P1744" s="64">
        <f t="shared" si="517"/>
        <v>7.3179999999999996</v>
      </c>
      <c r="Q1744" s="80">
        <f t="shared" si="505"/>
        <v>7</v>
      </c>
      <c r="R1744" s="80">
        <f t="shared" si="506"/>
        <v>0.31799999999999962</v>
      </c>
      <c r="S1744" s="64">
        <f t="shared" si="507"/>
        <v>49</v>
      </c>
      <c r="T1744" s="64">
        <f t="shared" si="480"/>
        <v>2.2259999999999973</v>
      </c>
      <c r="U1744" s="64">
        <f t="shared" si="508"/>
        <v>0</v>
      </c>
      <c r="V1744" s="80">
        <f t="shared" si="509"/>
        <v>0.95654550423613016</v>
      </c>
      <c r="W1744" s="80">
        <f t="shared" si="510"/>
        <v>4.3454495763869859E-2</v>
      </c>
      <c r="X1744" s="80">
        <f t="shared" si="511"/>
        <v>0</v>
      </c>
      <c r="Y1744" s="4">
        <f t="shared" si="481"/>
        <v>13.803044547690625</v>
      </c>
      <c r="Z1744" s="4">
        <f t="shared" si="482"/>
        <v>4.2853289499194736</v>
      </c>
      <c r="AA1744" s="64">
        <f t="shared" si="512"/>
        <v>10090.034</v>
      </c>
      <c r="AB1744" s="81">
        <f t="shared" si="513"/>
        <v>1392.7318878971303</v>
      </c>
      <c r="AC1744">
        <f t="shared" si="514"/>
        <v>1.0000000149538464</v>
      </c>
      <c r="AD1744" s="49">
        <f t="shared" si="483"/>
        <v>5570.9275515885211</v>
      </c>
      <c r="AE1744" s="3">
        <f t="shared" si="484"/>
        <v>130000</v>
      </c>
      <c r="AF1744" s="3">
        <f t="shared" si="485"/>
        <v>100000</v>
      </c>
      <c r="AG1744" s="2">
        <f t="shared" si="486"/>
        <v>1</v>
      </c>
      <c r="AH1744" s="49">
        <f t="shared" si="487"/>
        <v>25124</v>
      </c>
      <c r="AI1744" s="49">
        <f t="shared" si="488"/>
        <v>9955.9507341048902</v>
      </c>
      <c r="AJ1744" s="27" cm="1">
        <f t="array" ref="AJ1744">INDEX(Archetypes!Q$8:Q$16,$G1744)</f>
        <v>1022</v>
      </c>
      <c r="AK1744" s="27" cm="1">
        <f t="array" ref="AK1744">INDEX(Archetypes!R$8:R$16,$G1744)</f>
        <v>1039</v>
      </c>
      <c r="AL1744" s="27" cm="1">
        <f t="array" ref="AL1744">INDEX(Archetypes!S$8:S$16,$G1744)</f>
        <v>1139</v>
      </c>
      <c r="AM1744" s="5">
        <f t="shared" si="515"/>
        <v>1039</v>
      </c>
      <c r="AN1744" s="5">
        <f t="shared" si="489"/>
        <v>4156</v>
      </c>
      <c r="AO1744" s="49">
        <f t="shared" si="490"/>
        <v>70930.878285693412</v>
      </c>
      <c r="AP1744" s="61" cm="1">
        <f t="array" ref="AP1744">INDEX(Archetypes!$K$8:$N$16,$G1744,$I$2+1+2*$H$2)</f>
        <v>20099</v>
      </c>
      <c r="AQ1744" s="41" cm="1">
        <f t="array" ref="AQ1744">INDEX(Archetypes!$O$8:$P$16,$G1744,$AB$2)</f>
        <v>50</v>
      </c>
      <c r="AR1744" s="4">
        <f t="shared" si="491"/>
        <v>12.348800000000001</v>
      </c>
      <c r="AS1744" s="5">
        <f t="shared" si="492"/>
        <v>4013.36</v>
      </c>
      <c r="AT1744" s="8">
        <f t="shared" si="493"/>
        <v>2951</v>
      </c>
      <c r="AU1744">
        <f t="shared" si="494"/>
        <v>1</v>
      </c>
      <c r="AV1744" s="49">
        <f t="shared" si="495"/>
        <v>16053.44</v>
      </c>
      <c r="AW1744" s="49">
        <f t="shared" si="496"/>
        <v>20099</v>
      </c>
      <c r="AX1744" s="61">
        <f t="shared" si="497"/>
        <v>7809.2668515756386</v>
      </c>
      <c r="AY1744" s="27" cm="1">
        <f t="array" ref="AY1744">INDEX(Archetypes!T$8:T$16,$G1744)</f>
        <v>1012</v>
      </c>
      <c r="AZ1744" s="27" cm="1">
        <f t="array" ref="AZ1744">INDEX(Archetypes!U$8:U$16,$G1744)</f>
        <v>1497</v>
      </c>
      <c r="BA1744" s="27" cm="1">
        <f t="array" ref="BA1744">INDEX(Archetypes!V$8:V$16,$G1744)</f>
        <v>1668</v>
      </c>
      <c r="BB1744" s="5">
        <f t="shared" si="516"/>
        <v>1497</v>
      </c>
      <c r="BC1744" s="5">
        <f t="shared" si="498"/>
        <v>5988</v>
      </c>
      <c r="BD1744" s="60">
        <f t="shared" si="499"/>
        <v>70048.70685157564</v>
      </c>
      <c r="BE1744" s="28">
        <f t="shared" si="500"/>
        <v>-882.17143411777215</v>
      </c>
      <c r="BF1744" s="75">
        <f t="shared" si="501"/>
        <v>8.2710026704799997</v>
      </c>
      <c r="BG1744" s="75">
        <f t="shared" si="502"/>
        <v>27.621359999999996</v>
      </c>
      <c r="BH1744" s="11">
        <f t="shared" si="518"/>
        <v>70930.878285693412</v>
      </c>
      <c r="BI1744" s="95">
        <f t="shared" si="519"/>
        <v>8</v>
      </c>
      <c r="BJ1744" t="b">
        <f t="shared" si="520"/>
        <v>1</v>
      </c>
      <c r="BK1744" s="43">
        <v>-20380.081688746519</v>
      </c>
      <c r="BL1744" s="37">
        <f t="shared" si="503"/>
        <v>19497.910254628747</v>
      </c>
    </row>
    <row r="1745" spans="1:64" x14ac:dyDescent="0.35">
      <c r="A1745" s="3">
        <v>32500</v>
      </c>
      <c r="D1745" s="6">
        <v>165</v>
      </c>
      <c r="E1745" s="6"/>
      <c r="F1745" s="6">
        <f t="shared" si="476"/>
        <v>275</v>
      </c>
      <c r="G1745" s="7">
        <v>9</v>
      </c>
      <c r="H1745" s="79" cm="1">
        <f t="array" ref="H1745">INDEX(Archetypes!$F$8:$F$16,$G1745)</f>
        <v>312.60000000000002</v>
      </c>
      <c r="I1745" s="7">
        <f t="shared" si="477"/>
        <v>1</v>
      </c>
      <c r="J1745" s="27" cm="1">
        <f t="array" ref="J1745">INDEX(Archetypes!$G$8:$H$16,$G1745,($H$2+1))+$N$2</f>
        <v>27151</v>
      </c>
      <c r="K1745" s="41" cm="1">
        <f t="array" ref="K1745">INDEX(Archetypes!$J$8:$J$16,$G1745)</f>
        <v>3.1960000000000002</v>
      </c>
      <c r="L1745" s="24" cm="1">
        <f t="array" ref="L1745">INDEX(Archetypes!$I$8:$I$16,$G1745)</f>
        <v>98.868750000000006</v>
      </c>
      <c r="M1745" s="41">
        <f t="shared" si="504"/>
        <v>51.627000000000002</v>
      </c>
      <c r="N1745" s="84">
        <f t="shared" si="478"/>
        <v>0.52217712876920164</v>
      </c>
      <c r="O1745" s="41">
        <f t="shared" si="479"/>
        <v>51.627000000000002</v>
      </c>
      <c r="P1745" s="64">
        <f t="shared" si="517"/>
        <v>7.3752857142857149</v>
      </c>
      <c r="Q1745" s="80">
        <f t="shared" si="505"/>
        <v>7</v>
      </c>
      <c r="R1745" s="80">
        <f t="shared" si="506"/>
        <v>0.37528571428571489</v>
      </c>
      <c r="S1745" s="64">
        <f t="shared" si="507"/>
        <v>49</v>
      </c>
      <c r="T1745" s="64">
        <f t="shared" si="480"/>
        <v>2.6270000000000042</v>
      </c>
      <c r="U1745" s="64">
        <f t="shared" si="508"/>
        <v>0</v>
      </c>
      <c r="V1745" s="80">
        <f t="shared" si="509"/>
        <v>0.94911577275456638</v>
      </c>
      <c r="W1745" s="80">
        <f t="shared" si="510"/>
        <v>5.0884227245433671E-2</v>
      </c>
      <c r="X1745" s="80">
        <f t="shared" si="511"/>
        <v>0</v>
      </c>
      <c r="Y1745" s="4">
        <f t="shared" si="481"/>
        <v>13.938637147229166</v>
      </c>
      <c r="Z1745" s="4">
        <f t="shared" si="482"/>
        <v>4.3612757031380367</v>
      </c>
      <c r="AA1745" s="64">
        <f t="shared" si="512"/>
        <v>10168.960999999999</v>
      </c>
      <c r="AB1745" s="81">
        <f t="shared" si="513"/>
        <v>1417.4145754332462</v>
      </c>
      <c r="AC1745">
        <f t="shared" si="514"/>
        <v>1.0000000198153851</v>
      </c>
      <c r="AD1745" s="49">
        <f t="shared" si="483"/>
        <v>5669.6583017329849</v>
      </c>
      <c r="AE1745" s="3">
        <f t="shared" si="484"/>
        <v>130000</v>
      </c>
      <c r="AF1745" s="3">
        <f t="shared" si="485"/>
        <v>100000</v>
      </c>
      <c r="AG1745" s="2">
        <f t="shared" si="486"/>
        <v>1</v>
      </c>
      <c r="AH1745" s="49">
        <f t="shared" si="487"/>
        <v>26151</v>
      </c>
      <c r="AI1745" s="49">
        <f t="shared" si="488"/>
        <v>10354.981385210327</v>
      </c>
      <c r="AJ1745" s="27" cm="1">
        <f t="array" ref="AJ1745">INDEX(Archetypes!Q$8:Q$16,$G1745)</f>
        <v>1022</v>
      </c>
      <c r="AK1745" s="27" cm="1">
        <f t="array" ref="AK1745">INDEX(Archetypes!R$8:R$16,$G1745)</f>
        <v>1039</v>
      </c>
      <c r="AL1745" s="27" cm="1">
        <f t="array" ref="AL1745">INDEX(Archetypes!S$8:S$16,$G1745)</f>
        <v>1139</v>
      </c>
      <c r="AM1745" s="5">
        <f t="shared" si="515"/>
        <v>1039</v>
      </c>
      <c r="AN1745" s="5">
        <f t="shared" si="489"/>
        <v>4156</v>
      </c>
      <c r="AO1745" s="49">
        <f t="shared" si="490"/>
        <v>73482.639686943308</v>
      </c>
      <c r="AP1745" s="61" cm="1">
        <f t="array" ref="AP1745">INDEX(Archetypes!$K$8:$N$16,$G1745,$I$2+1+2*$H$2)</f>
        <v>20920</v>
      </c>
      <c r="AQ1745" s="41" cm="1">
        <f t="array" ref="AQ1745">INDEX(Archetypes!$O$8:$P$16,$G1745,$AB$2)</f>
        <v>50</v>
      </c>
      <c r="AR1745" s="4">
        <f t="shared" si="491"/>
        <v>12.348800000000001</v>
      </c>
      <c r="AS1745" s="5">
        <f t="shared" si="492"/>
        <v>4013.36</v>
      </c>
      <c r="AT1745" s="8">
        <f t="shared" si="493"/>
        <v>2951</v>
      </c>
      <c r="AU1745">
        <f t="shared" si="494"/>
        <v>1</v>
      </c>
      <c r="AV1745" s="49">
        <f t="shared" si="495"/>
        <v>16053.44</v>
      </c>
      <c r="AW1745" s="49">
        <f t="shared" si="496"/>
        <v>20920</v>
      </c>
      <c r="AX1745" s="61">
        <f t="shared" si="497"/>
        <v>8128.2582484184468</v>
      </c>
      <c r="AY1745" s="27" cm="1">
        <f t="array" ref="AY1745">INDEX(Archetypes!T$8:T$16,$G1745)</f>
        <v>1012</v>
      </c>
      <c r="AZ1745" s="27" cm="1">
        <f t="array" ref="AZ1745">INDEX(Archetypes!U$8:U$16,$G1745)</f>
        <v>1497</v>
      </c>
      <c r="BA1745" s="27" cm="1">
        <f t="array" ref="BA1745">INDEX(Archetypes!V$8:V$16,$G1745)</f>
        <v>1668</v>
      </c>
      <c r="BB1745" s="5">
        <f t="shared" si="516"/>
        <v>1497</v>
      </c>
      <c r="BC1745" s="5">
        <f t="shared" si="498"/>
        <v>5988</v>
      </c>
      <c r="BD1745" s="60">
        <f t="shared" si="499"/>
        <v>72009.698248418455</v>
      </c>
      <c r="BE1745" s="28">
        <f t="shared" si="500"/>
        <v>-1472.9414385248529</v>
      </c>
      <c r="BF1745" s="75">
        <f t="shared" si="501"/>
        <v>8.3357007109200012</v>
      </c>
      <c r="BG1745" s="75">
        <f t="shared" si="502"/>
        <v>27.621359999999996</v>
      </c>
      <c r="BH1745" s="11">
        <f t="shared" si="518"/>
        <v>70930.878285693412</v>
      </c>
      <c r="BI1745" s="95">
        <f t="shared" si="519"/>
        <v>8</v>
      </c>
      <c r="BJ1745" t="b">
        <f t="shared" si="520"/>
        <v>0</v>
      </c>
      <c r="BK1745" s="43">
        <v>-22361.299127639359</v>
      </c>
      <c r="BL1745" s="37">
        <f t="shared" si="503"/>
        <v>20888.357689114506</v>
      </c>
    </row>
    <row r="1746" spans="1:64" x14ac:dyDescent="0.35">
      <c r="A1746" s="3">
        <v>32500</v>
      </c>
      <c r="D1746" s="6">
        <v>180</v>
      </c>
      <c r="E1746" s="6"/>
      <c r="F1746" s="6">
        <f t="shared" si="476"/>
        <v>300</v>
      </c>
      <c r="G1746" s="7">
        <v>9</v>
      </c>
      <c r="H1746" s="79" cm="1">
        <f t="array" ref="H1746">INDEX(Archetypes!$F$8:$F$16,$G1746)</f>
        <v>312.60000000000002</v>
      </c>
      <c r="I1746" s="7">
        <f t="shared" si="477"/>
        <v>1</v>
      </c>
      <c r="J1746" s="27" cm="1">
        <f t="array" ref="J1746">INDEX(Archetypes!$G$8:$H$16,$G1746,($H$2+1))+$N$2</f>
        <v>27151</v>
      </c>
      <c r="K1746" s="41" cm="1">
        <f t="array" ref="K1746">INDEX(Archetypes!$J$8:$J$16,$G1746)</f>
        <v>3.1960000000000002</v>
      </c>
      <c r="L1746" s="24" cm="1">
        <f t="array" ref="L1746">INDEX(Archetypes!$I$8:$I$16,$G1746)</f>
        <v>98.868750000000006</v>
      </c>
      <c r="M1746" s="41">
        <f t="shared" si="504"/>
        <v>56.32</v>
      </c>
      <c r="N1746" s="84">
        <f t="shared" si="478"/>
        <v>0.56964409886844936</v>
      </c>
      <c r="O1746" s="41">
        <f t="shared" si="479"/>
        <v>56.32</v>
      </c>
      <c r="P1746" s="64">
        <f t="shared" si="517"/>
        <v>8.0457142857142863</v>
      </c>
      <c r="Q1746" s="80">
        <f t="shared" si="505"/>
        <v>7</v>
      </c>
      <c r="R1746" s="80">
        <f t="shared" si="506"/>
        <v>1.0457142857142863</v>
      </c>
      <c r="S1746" s="64">
        <f t="shared" si="507"/>
        <v>49</v>
      </c>
      <c r="T1746" s="64">
        <f t="shared" si="480"/>
        <v>7.3200000000000038</v>
      </c>
      <c r="U1746" s="64">
        <f t="shared" si="508"/>
        <v>0</v>
      </c>
      <c r="V1746" s="80">
        <f t="shared" si="509"/>
        <v>0.87002840909090906</v>
      </c>
      <c r="W1746" s="80">
        <f t="shared" si="510"/>
        <v>0.12997159090909097</v>
      </c>
      <c r="X1746" s="80">
        <f t="shared" si="511"/>
        <v>0</v>
      </c>
      <c r="Y1746" s="4">
        <f t="shared" si="481"/>
        <v>15.381981534090912</v>
      </c>
      <c r="Z1746" s="4">
        <f t="shared" si="482"/>
        <v>4.8128853360735011</v>
      </c>
      <c r="AA1746" s="64">
        <f t="shared" si="512"/>
        <v>10168.960999999999</v>
      </c>
      <c r="AB1746" s="81">
        <f t="shared" si="513"/>
        <v>1564.1877032289062</v>
      </c>
      <c r="AC1746">
        <f t="shared" si="514"/>
        <v>1.0000000198153851</v>
      </c>
      <c r="AD1746" s="49">
        <f t="shared" si="483"/>
        <v>6256.7508129156249</v>
      </c>
      <c r="AE1746" s="3">
        <f t="shared" si="484"/>
        <v>130000</v>
      </c>
      <c r="AF1746" s="3">
        <f t="shared" si="485"/>
        <v>100000</v>
      </c>
      <c r="AG1746" s="2">
        <f t="shared" si="486"/>
        <v>1</v>
      </c>
      <c r="AH1746" s="49">
        <f t="shared" si="487"/>
        <v>26151</v>
      </c>
      <c r="AI1746" s="49">
        <f t="shared" si="488"/>
        <v>10354.981385210327</v>
      </c>
      <c r="AJ1746" s="27" cm="1">
        <f t="array" ref="AJ1746">INDEX(Archetypes!Q$8:Q$16,$G1746)</f>
        <v>1022</v>
      </c>
      <c r="AK1746" s="27" cm="1">
        <f t="array" ref="AK1746">INDEX(Archetypes!R$8:R$16,$G1746)</f>
        <v>1039</v>
      </c>
      <c r="AL1746" s="27" cm="1">
        <f t="array" ref="AL1746">INDEX(Archetypes!S$8:S$16,$G1746)</f>
        <v>1139</v>
      </c>
      <c r="AM1746" s="5">
        <f t="shared" si="515"/>
        <v>1039</v>
      </c>
      <c r="AN1746" s="5">
        <f t="shared" si="489"/>
        <v>4156</v>
      </c>
      <c r="AO1746" s="49">
        <f t="shared" si="490"/>
        <v>74069.732198125959</v>
      </c>
      <c r="AP1746" s="61" cm="1">
        <f t="array" ref="AP1746">INDEX(Archetypes!$K$8:$N$16,$G1746,$I$2+1+2*$H$2)</f>
        <v>20920</v>
      </c>
      <c r="AQ1746" s="41" cm="1">
        <f t="array" ref="AQ1746">INDEX(Archetypes!$O$8:$P$16,$G1746,$AB$2)</f>
        <v>50</v>
      </c>
      <c r="AR1746" s="4">
        <f t="shared" si="491"/>
        <v>12.348800000000001</v>
      </c>
      <c r="AS1746" s="5">
        <f t="shared" si="492"/>
        <v>4013.36</v>
      </c>
      <c r="AT1746" s="8">
        <f t="shared" si="493"/>
        <v>2951</v>
      </c>
      <c r="AU1746">
        <f t="shared" si="494"/>
        <v>1</v>
      </c>
      <c r="AV1746" s="49">
        <f t="shared" si="495"/>
        <v>16053.44</v>
      </c>
      <c r="AW1746" s="49">
        <f t="shared" si="496"/>
        <v>20920</v>
      </c>
      <c r="AX1746" s="61">
        <f t="shared" si="497"/>
        <v>8128.2582484184468</v>
      </c>
      <c r="AY1746" s="27" cm="1">
        <f t="array" ref="AY1746">INDEX(Archetypes!T$8:T$16,$G1746)</f>
        <v>1012</v>
      </c>
      <c r="AZ1746" s="27" cm="1">
        <f t="array" ref="AZ1746">INDEX(Archetypes!U$8:U$16,$G1746)</f>
        <v>1497</v>
      </c>
      <c r="BA1746" s="27" cm="1">
        <f t="array" ref="BA1746">INDEX(Archetypes!V$8:V$16,$G1746)</f>
        <v>1668</v>
      </c>
      <c r="BB1746" s="5">
        <f t="shared" si="516"/>
        <v>1497</v>
      </c>
      <c r="BC1746" s="5">
        <f t="shared" si="498"/>
        <v>5988</v>
      </c>
      <c r="BD1746" s="60">
        <f t="shared" si="499"/>
        <v>72009.698248418455</v>
      </c>
      <c r="BE1746" s="28">
        <f t="shared" si="500"/>
        <v>-2060.0339497075038</v>
      </c>
      <c r="BF1746" s="75">
        <f t="shared" si="501"/>
        <v>8.3357007109200012</v>
      </c>
      <c r="BG1746" s="75">
        <f t="shared" si="502"/>
        <v>27.621359999999996</v>
      </c>
      <c r="BH1746" s="11">
        <f t="shared" si="518"/>
        <v>74069.732198125959</v>
      </c>
      <c r="BI1746" s="95">
        <f t="shared" si="519"/>
        <v>9</v>
      </c>
      <c r="BJ1746" t="b">
        <f t="shared" si="520"/>
        <v>1</v>
      </c>
      <c r="BK1746" s="43">
        <v>-23535.484150004631</v>
      </c>
      <c r="BL1746" s="37">
        <f t="shared" si="503"/>
        <v>21475.450200297128</v>
      </c>
    </row>
    <row r="1747" spans="1:64" x14ac:dyDescent="0.35">
      <c r="A1747" s="3">
        <v>35000</v>
      </c>
      <c r="D1747" s="6">
        <v>95.9</v>
      </c>
      <c r="E1747" s="6"/>
      <c r="F1747" s="6">
        <f t="shared" si="476"/>
        <v>159.80000000000001</v>
      </c>
      <c r="G1747" s="7">
        <v>3</v>
      </c>
      <c r="H1747" s="79" cm="1">
        <f t="array" ref="H1747">INDEX(Archetypes!$F$8:$F$16,$G1747)</f>
        <v>163.1</v>
      </c>
      <c r="I1747" s="7">
        <f t="shared" si="477"/>
        <v>1</v>
      </c>
      <c r="J1747" s="27" cm="1">
        <f t="array" ref="J1747">INDEX(Archetypes!$G$8:$H$16,$G1747,($H$2+1))+$N$2</f>
        <v>11221</v>
      </c>
      <c r="K1747" s="41" cm="1">
        <f t="array" ref="K1747">INDEX(Archetypes!$J$8:$J$16,$G1747)</f>
        <v>3.6019999999999999</v>
      </c>
      <c r="L1747" s="24" cm="1">
        <f t="array" ref="L1747">INDEX(Archetypes!$I$8:$I$16,$G1747)</f>
        <v>45.416666666666664</v>
      </c>
      <c r="M1747" s="41">
        <f t="shared" si="504"/>
        <v>26.623999999999999</v>
      </c>
      <c r="N1747" s="84">
        <f t="shared" si="478"/>
        <v>0.58621651376146788</v>
      </c>
      <c r="O1747" s="41">
        <f t="shared" si="479"/>
        <v>26.623999999999999</v>
      </c>
      <c r="P1747" s="64">
        <f t="shared" si="517"/>
        <v>3.8034285714285714</v>
      </c>
      <c r="Q1747" s="80">
        <f t="shared" si="505"/>
        <v>3.8034285714285714</v>
      </c>
      <c r="R1747" s="80">
        <f t="shared" si="506"/>
        <v>0</v>
      </c>
      <c r="S1747" s="64">
        <f t="shared" si="507"/>
        <v>26.623999999999999</v>
      </c>
      <c r="T1747" s="64">
        <f t="shared" si="480"/>
        <v>0</v>
      </c>
      <c r="U1747" s="64">
        <f t="shared" si="508"/>
        <v>0</v>
      </c>
      <c r="V1747" s="80">
        <f t="shared" si="509"/>
        <v>1</v>
      </c>
      <c r="W1747" s="80">
        <f t="shared" si="510"/>
        <v>0</v>
      </c>
      <c r="X1747" s="80">
        <f t="shared" si="511"/>
        <v>0</v>
      </c>
      <c r="Y1747" s="4">
        <f t="shared" si="481"/>
        <v>13.01</v>
      </c>
      <c r="Z1747" s="4">
        <f t="shared" si="482"/>
        <v>3.6118822876179899</v>
      </c>
      <c r="AA1747" s="64">
        <f t="shared" si="512"/>
        <v>9716.8240000000005</v>
      </c>
      <c r="AB1747" s="81">
        <f t="shared" si="513"/>
        <v>1264.1588024</v>
      </c>
      <c r="AC1747">
        <f t="shared" si="514"/>
        <v>0.99999999862857136</v>
      </c>
      <c r="AD1747" s="49">
        <f t="shared" si="483"/>
        <v>5056.6352096000001</v>
      </c>
      <c r="AE1747" s="3">
        <f t="shared" si="484"/>
        <v>140000</v>
      </c>
      <c r="AF1747" s="3">
        <f t="shared" si="485"/>
        <v>100000</v>
      </c>
      <c r="AG1747" s="2">
        <f t="shared" si="486"/>
        <v>1</v>
      </c>
      <c r="AH1747" s="49">
        <f t="shared" si="487"/>
        <v>10221</v>
      </c>
      <c r="AI1747" s="49">
        <f t="shared" si="488"/>
        <v>4165.5380822798361</v>
      </c>
      <c r="AJ1747" s="27" cm="1">
        <f t="array" ref="AJ1747">INDEX(Archetypes!Q$8:Q$16,$G1747)</f>
        <v>1022</v>
      </c>
      <c r="AK1747" s="27" cm="1">
        <f t="array" ref="AK1747">INDEX(Archetypes!R$8:R$16,$G1747)</f>
        <v>1039</v>
      </c>
      <c r="AL1747" s="27" cm="1">
        <f t="array" ref="AL1747">INDEX(Archetypes!S$8:S$16,$G1747)</f>
        <v>1139</v>
      </c>
      <c r="AM1747" s="5">
        <f t="shared" si="515"/>
        <v>1039</v>
      </c>
      <c r="AN1747" s="5">
        <f t="shared" si="489"/>
        <v>4156</v>
      </c>
      <c r="AO1747" s="49">
        <f t="shared" si="490"/>
        <v>34820.173291879837</v>
      </c>
      <c r="AP1747" s="61" cm="1">
        <f t="array" ref="AP1747">INDEX(Archetypes!$K$8:$N$16,$G1747,$I$2+1+2*$H$2)</f>
        <v>8177</v>
      </c>
      <c r="AQ1747" s="41" cm="1">
        <f t="array" ref="AQ1747">INDEX(Archetypes!$O$8:$P$16,$G1747,$AB$2)</f>
        <v>50</v>
      </c>
      <c r="AR1747" s="4">
        <f t="shared" si="491"/>
        <v>12.348800000000001</v>
      </c>
      <c r="AS1747" s="5">
        <f t="shared" si="492"/>
        <v>4322.08</v>
      </c>
      <c r="AT1747" s="8">
        <f t="shared" si="493"/>
        <v>3178</v>
      </c>
      <c r="AU1747">
        <f t="shared" si="494"/>
        <v>1</v>
      </c>
      <c r="AV1747" s="49">
        <f t="shared" si="495"/>
        <v>17288.32</v>
      </c>
      <c r="AW1747" s="49">
        <f t="shared" si="496"/>
        <v>8177</v>
      </c>
      <c r="AX1747" s="61">
        <f t="shared" si="497"/>
        <v>3177.0921461432908</v>
      </c>
      <c r="AY1747" s="27" cm="1">
        <f t="array" ref="AY1747">INDEX(Archetypes!T$8:T$16,$G1747)</f>
        <v>1012</v>
      </c>
      <c r="AZ1747" s="27" cm="1">
        <f t="array" ref="AZ1747">INDEX(Archetypes!U$8:U$16,$G1747)</f>
        <v>1497</v>
      </c>
      <c r="BA1747" s="27" cm="1">
        <f t="array" ref="BA1747">INDEX(Archetypes!V$8:V$16,$G1747)</f>
        <v>1668</v>
      </c>
      <c r="BB1747" s="5">
        <f t="shared" si="516"/>
        <v>1497</v>
      </c>
      <c r="BC1747" s="5">
        <f t="shared" si="498"/>
        <v>5988</v>
      </c>
      <c r="BD1747" s="60">
        <f t="shared" si="499"/>
        <v>42807.412146143288</v>
      </c>
      <c r="BE1747" s="28">
        <f t="shared" si="500"/>
        <v>7987.2388542634508</v>
      </c>
      <c r="BF1747" s="75">
        <f t="shared" si="501"/>
        <v>7.9650749692800007</v>
      </c>
      <c r="BG1747" s="75">
        <f t="shared" si="502"/>
        <v>29.746079999999999</v>
      </c>
      <c r="BH1747" s="11">
        <f t="shared" si="518"/>
        <v>34820.173291879837</v>
      </c>
      <c r="BI1747" s="95">
        <f t="shared" si="519"/>
        <v>3</v>
      </c>
      <c r="BJ1747" t="b">
        <f t="shared" si="520"/>
        <v>1</v>
      </c>
      <c r="BK1747" s="43">
        <v>9005.9429801453662</v>
      </c>
      <c r="BL1747" s="37">
        <f t="shared" si="503"/>
        <v>-1018.7041258819154</v>
      </c>
    </row>
    <row r="1748" spans="1:64" x14ac:dyDescent="0.35">
      <c r="A1748" s="3">
        <v>35000</v>
      </c>
      <c r="D1748" s="6">
        <v>95.9</v>
      </c>
      <c r="E1748" s="6"/>
      <c r="F1748" s="6">
        <f t="shared" ref="F1748:F1811" si="521">ROUND(D1748/0.6,1)</f>
        <v>159.80000000000001</v>
      </c>
      <c r="G1748" s="7">
        <v>4</v>
      </c>
      <c r="H1748" s="79" cm="1">
        <f t="array" ref="H1748">INDEX(Archetypes!$F$8:$F$16,$G1748)</f>
        <v>188.9</v>
      </c>
      <c r="I1748" s="7">
        <f t="shared" ref="I1748:I1811" si="522">1*(H1748&gt;=F1748)</f>
        <v>1</v>
      </c>
      <c r="J1748" s="27" cm="1">
        <f t="array" ref="J1748">INDEX(Archetypes!$G$8:$H$16,$G1748,($H$2+1))+$N$2</f>
        <v>14619</v>
      </c>
      <c r="K1748" s="41" cm="1">
        <f t="array" ref="K1748">INDEX(Archetypes!$J$8:$J$16,$G1748)</f>
        <v>3.3879999999999999</v>
      </c>
      <c r="L1748" s="24" cm="1">
        <f t="array" ref="L1748">INDEX(Archetypes!$I$8:$I$16,$G1748)</f>
        <v>57.854166666666664</v>
      </c>
      <c r="M1748" s="41">
        <f t="shared" si="504"/>
        <v>28.306000000000001</v>
      </c>
      <c r="N1748" s="84">
        <f t="shared" ref="N1748:N1811" si="523">M1748/L1748</f>
        <v>0.48926467410875046</v>
      </c>
      <c r="O1748" s="41">
        <f t="shared" ref="O1748:O1811" si="524">ROUND(M1748/W$2,3)</f>
        <v>28.306000000000001</v>
      </c>
      <c r="P1748" s="64">
        <f t="shared" si="517"/>
        <v>4.0437142857142856</v>
      </c>
      <c r="Q1748" s="80">
        <f t="shared" si="505"/>
        <v>4.0437142857142856</v>
      </c>
      <c r="R1748" s="80">
        <f t="shared" si="506"/>
        <v>0</v>
      </c>
      <c r="S1748" s="64">
        <f t="shared" si="507"/>
        <v>28.305999999999997</v>
      </c>
      <c r="T1748" s="64">
        <f t="shared" ref="T1748:T1811" si="525">$O$2*R1748</f>
        <v>0</v>
      </c>
      <c r="U1748" s="64">
        <f t="shared" si="508"/>
        <v>3.5527136788005009E-15</v>
      </c>
      <c r="V1748" s="80">
        <f t="shared" si="509"/>
        <v>0.99999999999999989</v>
      </c>
      <c r="W1748" s="80">
        <f t="shared" si="510"/>
        <v>0</v>
      </c>
      <c r="X1748" s="80">
        <f t="shared" si="511"/>
        <v>1.2551097572247936E-16</v>
      </c>
      <c r="Y1748" s="4">
        <f t="shared" ref="Y1748:Y1811" si="526">SUMPRODUCT($V1748:$X1748,$S$2:$U$2)</f>
        <v>13.010000000000005</v>
      </c>
      <c r="Z1748" s="4">
        <f t="shared" ref="Z1748:Z1811" si="527">Y1748/K1748/$W$2</f>
        <v>3.8400236127508869</v>
      </c>
      <c r="AA1748" s="64">
        <f t="shared" si="512"/>
        <v>10330.579</v>
      </c>
      <c r="AB1748" s="81">
        <f t="shared" si="513"/>
        <v>1344.0083279000005</v>
      </c>
      <c r="AC1748">
        <f t="shared" si="514"/>
        <v>0.99999995280000231</v>
      </c>
      <c r="AD1748" s="49">
        <f t="shared" ref="AD1748:AD1811" si="528">$L$2*AB1748</f>
        <v>5376.033311600002</v>
      </c>
      <c r="AE1748" s="3">
        <f t="shared" ref="AE1748:AE1811" si="529">L$2*$A1748</f>
        <v>140000</v>
      </c>
      <c r="AF1748" s="3">
        <f t="shared" ref="AF1748:AF1811" si="530">$Y$2</f>
        <v>100000</v>
      </c>
      <c r="AG1748" s="2">
        <f t="shared" ref="AG1748:AG1811" si="531">INT(A1748*L$2/AF1748-0.000001)</f>
        <v>1</v>
      </c>
      <c r="AH1748" s="49">
        <f t="shared" ref="AH1748:AH1811" si="532">($J1748-N$2)*$AG1748</f>
        <v>13619</v>
      </c>
      <c r="AI1748" s="49">
        <f t="shared" ref="AI1748:AI1811" si="533">$M$2*($J1748+AH1748)</f>
        <v>5485.7972375439795</v>
      </c>
      <c r="AJ1748" s="27" cm="1">
        <f t="array" ref="AJ1748">INDEX(Archetypes!Q$8:Q$16,$G1748)</f>
        <v>1022</v>
      </c>
      <c r="AK1748" s="27" cm="1">
        <f t="array" ref="AK1748">INDEX(Archetypes!R$8:R$16,$G1748)</f>
        <v>1039</v>
      </c>
      <c r="AL1748" s="27" cm="1">
        <f t="array" ref="AL1748">INDEX(Archetypes!S$8:S$16,$G1748)</f>
        <v>1139</v>
      </c>
      <c r="AM1748" s="5">
        <f t="shared" si="515"/>
        <v>1039</v>
      </c>
      <c r="AN1748" s="5">
        <f t="shared" ref="AN1748:AN1811" si="534">$L$2*AM1748</f>
        <v>4156</v>
      </c>
      <c r="AO1748" s="49">
        <f t="shared" ref="AO1748:AO1811" si="535">SUM(J1748,AD1748,AH1748:AI1748,AN1748)</f>
        <v>43255.830549143982</v>
      </c>
      <c r="AP1748" s="61" cm="1">
        <f t="array" ref="AP1748">INDEX(Archetypes!$K$8:$N$16,$G1748,$I$2+1+2*$H$2)</f>
        <v>10895</v>
      </c>
      <c r="AQ1748" s="41" cm="1">
        <f t="array" ref="AQ1748">INDEX(Archetypes!$O$8:$P$16,$G1748,$AB$2)</f>
        <v>50</v>
      </c>
      <c r="AR1748" s="4">
        <f t="shared" ref="AR1748:AR1811" si="536">100*$X$2/($AQ1748/$AC$2)</f>
        <v>12.348800000000001</v>
      </c>
      <c r="AS1748" s="5">
        <f t="shared" ref="AS1748:AS1811" si="537">$A1748*AR1748/100</f>
        <v>4322.08</v>
      </c>
      <c r="AT1748" s="8">
        <f t="shared" ref="AT1748:AT1811" si="538">A1748/AQ1748*$AC$2</f>
        <v>3178</v>
      </c>
      <c r="AU1748">
        <f t="shared" ref="AU1748:AU1811" si="539">AT1748*X$2/AS1748</f>
        <v>1</v>
      </c>
      <c r="AV1748" s="49">
        <f t="shared" ref="AV1748:AV1811" si="540">$L$2*AS1748</f>
        <v>17288.32</v>
      </c>
      <c r="AW1748" s="49">
        <f t="shared" ref="AW1748:AW1811" si="541">$AP1748*$AG1748</f>
        <v>10895</v>
      </c>
      <c r="AX1748" s="61">
        <f t="shared" ref="AX1748:AX1811" si="542">$M$2*(AP1748+AW1748)</f>
        <v>4233.1440543269109</v>
      </c>
      <c r="AY1748" s="27" cm="1">
        <f t="array" ref="AY1748">INDEX(Archetypes!T$8:T$16,$G1748)</f>
        <v>1012</v>
      </c>
      <c r="AZ1748" s="27" cm="1">
        <f t="array" ref="AZ1748">INDEX(Archetypes!U$8:U$16,$G1748)</f>
        <v>1497</v>
      </c>
      <c r="BA1748" s="27" cm="1">
        <f t="array" ref="BA1748">INDEX(Archetypes!V$8:V$16,$G1748)</f>
        <v>1668</v>
      </c>
      <c r="BB1748" s="5">
        <f t="shared" si="516"/>
        <v>1497</v>
      </c>
      <c r="BC1748" s="5">
        <f t="shared" ref="BC1748:BC1811" si="543">L$2*BB1748</f>
        <v>5988</v>
      </c>
      <c r="BD1748" s="60">
        <f t="shared" ref="BD1748:BD1811" si="544">SUM(AP1748,AV1748:AX1748,BC1748)</f>
        <v>49299.464054326912</v>
      </c>
      <c r="BE1748" s="28">
        <f t="shared" ref="BE1748:BE1811" si="545">BD1748-AO1748</f>
        <v>6043.6335051829301</v>
      </c>
      <c r="BF1748" s="75">
        <f t="shared" ref="BF1748:BF1811" si="546">$L$2*AA1748*(V1748*$AD$2+(W1748+X1748)*$AE$2)/1000</f>
        <v>8.468182217879999</v>
      </c>
      <c r="BG1748" s="75">
        <f t="shared" ref="BG1748:BG1811" si="547">$L$2*AT1748*AF$2/1000</f>
        <v>29.746079999999999</v>
      </c>
      <c r="BH1748" s="11">
        <f t="shared" si="518"/>
        <v>34820.173291879837</v>
      </c>
      <c r="BI1748" s="95">
        <f t="shared" si="519"/>
        <v>3</v>
      </c>
      <c r="BJ1748" t="b">
        <f t="shared" si="520"/>
        <v>0</v>
      </c>
      <c r="BK1748" s="43">
        <v>2464.0892212861218</v>
      </c>
      <c r="BL1748" s="37">
        <f t="shared" ref="BL1748:BL1811" si="548">BE1748-BK1748</f>
        <v>3579.5442838968083</v>
      </c>
    </row>
    <row r="1749" spans="1:64" x14ac:dyDescent="0.35">
      <c r="A1749" s="3">
        <v>35000</v>
      </c>
      <c r="D1749" s="6">
        <v>95.9</v>
      </c>
      <c r="E1749" s="6"/>
      <c r="F1749" s="6">
        <f t="shared" si="521"/>
        <v>159.80000000000001</v>
      </c>
      <c r="G1749" s="7">
        <v>5</v>
      </c>
      <c r="H1749" s="79" cm="1">
        <f t="array" ref="H1749">INDEX(Archetypes!$F$8:$F$16,$G1749)</f>
        <v>213.7</v>
      </c>
      <c r="I1749" s="7">
        <f t="shared" si="522"/>
        <v>1</v>
      </c>
      <c r="J1749" s="27" cm="1">
        <f t="array" ref="J1749">INDEX(Archetypes!$G$8:$H$16,$G1749,($H$2+1))+$N$2</f>
        <v>16092</v>
      </c>
      <c r="K1749" s="41" cm="1">
        <f t="array" ref="K1749">INDEX(Archetypes!$J$8:$J$16,$G1749)</f>
        <v>3.3130000000000002</v>
      </c>
      <c r="L1749" s="24" cm="1">
        <f t="array" ref="L1749">INDEX(Archetypes!$I$8:$I$16,$G1749)</f>
        <v>65.243478260869566</v>
      </c>
      <c r="M1749" s="41">
        <f t="shared" ref="M1749:M1812" si="549">ROUND(D1749/K1749,3)</f>
        <v>28.946999999999999</v>
      </c>
      <c r="N1749" s="84">
        <f t="shared" si="523"/>
        <v>0.4436765293882447</v>
      </c>
      <c r="O1749" s="41">
        <f t="shared" si="524"/>
        <v>28.946999999999999</v>
      </c>
      <c r="P1749" s="64">
        <f t="shared" si="517"/>
        <v>4.1352857142857138</v>
      </c>
      <c r="Q1749" s="80">
        <f t="shared" ref="Q1749:Q1812" si="550">MIN(P1749,R$2)</f>
        <v>4.1352857142857138</v>
      </c>
      <c r="R1749" s="80">
        <f t="shared" ref="R1749:R1812" si="551">P1749-Q1749</f>
        <v>0</v>
      </c>
      <c r="S1749" s="64">
        <f t="shared" ref="S1749:S1812" si="552">$O$2*Q1749</f>
        <v>28.946999999999996</v>
      </c>
      <c r="T1749" s="64">
        <f t="shared" si="525"/>
        <v>0</v>
      </c>
      <c r="U1749" s="64">
        <f t="shared" ref="U1749:U1812" si="553">O1749-S1749-T1749</f>
        <v>3.5527136788005009E-15</v>
      </c>
      <c r="V1749" s="80">
        <f t="shared" ref="V1749:V1812" si="554">S1749/$O1749</f>
        <v>0.99999999999999989</v>
      </c>
      <c r="W1749" s="80">
        <f t="shared" ref="W1749:W1812" si="555">T1749/$O1749</f>
        <v>0</v>
      </c>
      <c r="X1749" s="80">
        <f t="shared" ref="X1749:X1812" si="556">U1749/$O1749</f>
        <v>1.2273167094346568E-16</v>
      </c>
      <c r="Y1749" s="4">
        <f t="shared" si="526"/>
        <v>13.010000000000005</v>
      </c>
      <c r="Z1749" s="4">
        <f t="shared" si="527"/>
        <v>3.9269544219740431</v>
      </c>
      <c r="AA1749" s="64">
        <f t="shared" ref="AA1749:AA1812" si="557">ROUND(A1749/K1749/$W$2,3)</f>
        <v>10564.442999999999</v>
      </c>
      <c r="AB1749" s="81">
        <f t="shared" ref="AB1749:AB1812" si="558">Y1749*AA1749/100</f>
        <v>1374.4340343000003</v>
      </c>
      <c r="AC1749">
        <f t="shared" ref="AC1749:AC1812" si="559">A1749*Z1749/100/AB1749</f>
        <v>1.0000000097428574</v>
      </c>
      <c r="AD1749" s="49">
        <f t="shared" si="528"/>
        <v>5497.7361372000014</v>
      </c>
      <c r="AE1749" s="3">
        <f t="shared" si="529"/>
        <v>140000</v>
      </c>
      <c r="AF1749" s="3">
        <f t="shared" si="530"/>
        <v>100000</v>
      </c>
      <c r="AG1749" s="2">
        <f t="shared" si="531"/>
        <v>1</v>
      </c>
      <c r="AH1749" s="49">
        <f t="shared" si="532"/>
        <v>15092</v>
      </c>
      <c r="AI1749" s="49">
        <f t="shared" si="533"/>
        <v>6058.1167595287006</v>
      </c>
      <c r="AJ1749" s="27" cm="1">
        <f t="array" ref="AJ1749">INDEX(Archetypes!Q$8:Q$16,$G1749)</f>
        <v>1022</v>
      </c>
      <c r="AK1749" s="27" cm="1">
        <f t="array" ref="AK1749">INDEX(Archetypes!R$8:R$16,$G1749)</f>
        <v>1039</v>
      </c>
      <c r="AL1749" s="27" cm="1">
        <f t="array" ref="AL1749">INDEX(Archetypes!S$8:S$16,$G1749)</f>
        <v>1139</v>
      </c>
      <c r="AM1749" s="5">
        <f t="shared" ref="AM1749:AM1812" si="560">CHOOSE($K$2+1,AJ1749,AK1749,AL1749)</f>
        <v>1039</v>
      </c>
      <c r="AN1749" s="5">
        <f t="shared" si="534"/>
        <v>4156</v>
      </c>
      <c r="AO1749" s="49">
        <f t="shared" si="535"/>
        <v>46895.852896728698</v>
      </c>
      <c r="AP1749" s="61" cm="1">
        <f t="array" ref="AP1749">INDEX(Archetypes!$K$8:$N$16,$G1749,$I$2+1+2*$H$2)</f>
        <v>12073</v>
      </c>
      <c r="AQ1749" s="41" cm="1">
        <f t="array" ref="AQ1749">INDEX(Archetypes!$O$8:$P$16,$G1749,$AB$2)</f>
        <v>50</v>
      </c>
      <c r="AR1749" s="4">
        <f t="shared" si="536"/>
        <v>12.348800000000001</v>
      </c>
      <c r="AS1749" s="5">
        <f t="shared" si="537"/>
        <v>4322.08</v>
      </c>
      <c r="AT1749" s="8">
        <f t="shared" si="538"/>
        <v>3178</v>
      </c>
      <c r="AU1749">
        <f t="shared" si="539"/>
        <v>1</v>
      </c>
      <c r="AV1749" s="49">
        <f t="shared" si="540"/>
        <v>17288.32</v>
      </c>
      <c r="AW1749" s="49">
        <f t="shared" si="541"/>
        <v>12073</v>
      </c>
      <c r="AX1749" s="61">
        <f t="shared" si="542"/>
        <v>4690.8442558869938</v>
      </c>
      <c r="AY1749" s="27" cm="1">
        <f t="array" ref="AY1749">INDEX(Archetypes!T$8:T$16,$G1749)</f>
        <v>1012</v>
      </c>
      <c r="AZ1749" s="27" cm="1">
        <f t="array" ref="AZ1749">INDEX(Archetypes!U$8:U$16,$G1749)</f>
        <v>1497</v>
      </c>
      <c r="BA1749" s="27" cm="1">
        <f t="array" ref="BA1749">INDEX(Archetypes!V$8:V$16,$G1749)</f>
        <v>1668</v>
      </c>
      <c r="BB1749" s="5">
        <f t="shared" ref="BB1749:BB1812" si="561">CHOOSE($K$2+1,AY1749,AZ1749,BA1749)</f>
        <v>1497</v>
      </c>
      <c r="BC1749" s="5">
        <f t="shared" si="543"/>
        <v>5988</v>
      </c>
      <c r="BD1749" s="60">
        <f t="shared" si="544"/>
        <v>52113.164255886993</v>
      </c>
      <c r="BE1749" s="28">
        <f t="shared" si="545"/>
        <v>5217.3113591582951</v>
      </c>
      <c r="BF1749" s="75">
        <f t="shared" si="546"/>
        <v>8.6598852159599993</v>
      </c>
      <c r="BG1749" s="75">
        <f t="shared" si="547"/>
        <v>29.746079999999999</v>
      </c>
      <c r="BH1749" s="11">
        <f t="shared" si="518"/>
        <v>34820.173291879837</v>
      </c>
      <c r="BI1749" s="95">
        <f t="shared" si="519"/>
        <v>3</v>
      </c>
      <c r="BJ1749" t="b">
        <f t="shared" si="520"/>
        <v>0</v>
      </c>
      <c r="BK1749" s="43">
        <v>-336.12432965854532</v>
      </c>
      <c r="BL1749" s="37">
        <f t="shared" si="548"/>
        <v>5553.4356888168404</v>
      </c>
    </row>
    <row r="1750" spans="1:64" x14ac:dyDescent="0.35">
      <c r="A1750" s="3">
        <v>35000</v>
      </c>
      <c r="D1750" s="6">
        <v>95.9</v>
      </c>
      <c r="E1750" s="6"/>
      <c r="F1750" s="6">
        <f t="shared" si="521"/>
        <v>159.80000000000001</v>
      </c>
      <c r="G1750" s="7">
        <v>6</v>
      </c>
      <c r="H1750" s="79" cm="1">
        <f t="array" ref="H1750">INDEX(Archetypes!$F$8:$F$16,$G1750)</f>
        <v>239.1</v>
      </c>
      <c r="I1750" s="7">
        <f t="shared" si="522"/>
        <v>1</v>
      </c>
      <c r="J1750" s="27" cm="1">
        <f t="array" ref="J1750">INDEX(Archetypes!$G$8:$H$16,$G1750,($H$2+1))+$N$2</f>
        <v>18581</v>
      </c>
      <c r="K1750" s="41" cm="1">
        <f t="array" ref="K1750">INDEX(Archetypes!$J$8:$J$16,$G1750)</f>
        <v>3.327</v>
      </c>
      <c r="L1750" s="24" cm="1">
        <f t="array" ref="L1750">INDEX(Archetypes!$I$8:$I$16,$G1750)</f>
        <v>72.380645161290317</v>
      </c>
      <c r="M1750" s="41">
        <f t="shared" si="549"/>
        <v>28.824999999999999</v>
      </c>
      <c r="N1750" s="84">
        <f t="shared" si="523"/>
        <v>0.39824182190926111</v>
      </c>
      <c r="O1750" s="41">
        <f t="shared" si="524"/>
        <v>28.824999999999999</v>
      </c>
      <c r="P1750" s="64">
        <f t="shared" si="517"/>
        <v>4.1178571428571429</v>
      </c>
      <c r="Q1750" s="80">
        <f t="shared" si="550"/>
        <v>4.1178571428571429</v>
      </c>
      <c r="R1750" s="80">
        <f t="shared" si="551"/>
        <v>0</v>
      </c>
      <c r="S1750" s="64">
        <f t="shared" si="552"/>
        <v>28.824999999999999</v>
      </c>
      <c r="T1750" s="64">
        <f t="shared" si="525"/>
        <v>0</v>
      </c>
      <c r="U1750" s="64">
        <f t="shared" si="553"/>
        <v>0</v>
      </c>
      <c r="V1750" s="80">
        <f t="shared" si="554"/>
        <v>1</v>
      </c>
      <c r="W1750" s="80">
        <f t="shared" si="555"/>
        <v>0</v>
      </c>
      <c r="X1750" s="80">
        <f t="shared" si="556"/>
        <v>0</v>
      </c>
      <c r="Y1750" s="4">
        <f t="shared" si="526"/>
        <v>13.01</v>
      </c>
      <c r="Z1750" s="4">
        <f t="shared" si="527"/>
        <v>3.910429816651638</v>
      </c>
      <c r="AA1750" s="64">
        <f t="shared" si="557"/>
        <v>10519.987999999999</v>
      </c>
      <c r="AB1750" s="81">
        <f t="shared" si="558"/>
        <v>1368.6504387999998</v>
      </c>
      <c r="AC1750">
        <f t="shared" si="559"/>
        <v>0.99999999782857152</v>
      </c>
      <c r="AD1750" s="49">
        <f t="shared" si="528"/>
        <v>5474.6017551999994</v>
      </c>
      <c r="AE1750" s="3">
        <f t="shared" si="529"/>
        <v>140000</v>
      </c>
      <c r="AF1750" s="3">
        <f t="shared" si="530"/>
        <v>100000</v>
      </c>
      <c r="AG1750" s="2">
        <f t="shared" si="531"/>
        <v>1</v>
      </c>
      <c r="AH1750" s="49">
        <f t="shared" si="532"/>
        <v>17581</v>
      </c>
      <c r="AI1750" s="49">
        <f t="shared" si="533"/>
        <v>7025.1929918572632</v>
      </c>
      <c r="AJ1750" s="27" cm="1">
        <f t="array" ref="AJ1750">INDEX(Archetypes!Q$8:Q$16,$G1750)</f>
        <v>1022</v>
      </c>
      <c r="AK1750" s="27" cm="1">
        <f t="array" ref="AK1750">INDEX(Archetypes!R$8:R$16,$G1750)</f>
        <v>1039</v>
      </c>
      <c r="AL1750" s="27" cm="1">
        <f t="array" ref="AL1750">INDEX(Archetypes!S$8:S$16,$G1750)</f>
        <v>1139</v>
      </c>
      <c r="AM1750" s="5">
        <f t="shared" si="560"/>
        <v>1039</v>
      </c>
      <c r="AN1750" s="5">
        <f t="shared" si="534"/>
        <v>4156</v>
      </c>
      <c r="AO1750" s="49">
        <f t="shared" si="535"/>
        <v>52817.794747057262</v>
      </c>
      <c r="AP1750" s="61" cm="1">
        <f t="array" ref="AP1750">INDEX(Archetypes!$K$8:$N$16,$G1750,$I$2+1+2*$H$2)</f>
        <v>14065</v>
      </c>
      <c r="AQ1750" s="41" cm="1">
        <f t="array" ref="AQ1750">INDEX(Archetypes!$O$8:$P$16,$G1750,$AB$2)</f>
        <v>50</v>
      </c>
      <c r="AR1750" s="4">
        <f t="shared" si="536"/>
        <v>12.348800000000001</v>
      </c>
      <c r="AS1750" s="5">
        <f t="shared" si="537"/>
        <v>4322.08</v>
      </c>
      <c r="AT1750" s="8">
        <f t="shared" si="538"/>
        <v>3178</v>
      </c>
      <c r="AU1750">
        <f t="shared" si="539"/>
        <v>1</v>
      </c>
      <c r="AV1750" s="49">
        <f t="shared" si="540"/>
        <v>17288.32</v>
      </c>
      <c r="AW1750" s="49">
        <f t="shared" si="541"/>
        <v>14065</v>
      </c>
      <c r="AX1750" s="61">
        <f t="shared" si="542"/>
        <v>5464.816073805232</v>
      </c>
      <c r="AY1750" s="27" cm="1">
        <f t="array" ref="AY1750">INDEX(Archetypes!T$8:T$16,$G1750)</f>
        <v>1012</v>
      </c>
      <c r="AZ1750" s="27" cm="1">
        <f t="array" ref="AZ1750">INDEX(Archetypes!U$8:U$16,$G1750)</f>
        <v>1497</v>
      </c>
      <c r="BA1750" s="27" cm="1">
        <f t="array" ref="BA1750">INDEX(Archetypes!V$8:V$16,$G1750)</f>
        <v>1668</v>
      </c>
      <c r="BB1750" s="5">
        <f t="shared" si="561"/>
        <v>1497</v>
      </c>
      <c r="BC1750" s="5">
        <f t="shared" si="543"/>
        <v>5988</v>
      </c>
      <c r="BD1750" s="60">
        <f t="shared" si="544"/>
        <v>56871.136073805232</v>
      </c>
      <c r="BE1750" s="28">
        <f t="shared" si="545"/>
        <v>4053.34132674797</v>
      </c>
      <c r="BF1750" s="75">
        <f t="shared" si="546"/>
        <v>8.6234445633599996</v>
      </c>
      <c r="BG1750" s="75">
        <f t="shared" si="547"/>
        <v>29.746079999999999</v>
      </c>
      <c r="BH1750" s="11">
        <f t="shared" si="518"/>
        <v>34820.173291879837</v>
      </c>
      <c r="BI1750" s="95">
        <f t="shared" si="519"/>
        <v>3</v>
      </c>
      <c r="BJ1750" t="b">
        <f t="shared" si="520"/>
        <v>0</v>
      </c>
      <c r="BK1750" s="43">
        <v>-4614.0296097779938</v>
      </c>
      <c r="BL1750" s="37">
        <f t="shared" si="548"/>
        <v>8667.3709365259638</v>
      </c>
    </row>
    <row r="1751" spans="1:64" x14ac:dyDescent="0.35">
      <c r="A1751" s="3">
        <v>35000</v>
      </c>
      <c r="D1751" s="6">
        <v>95.9</v>
      </c>
      <c r="E1751" s="6"/>
      <c r="F1751" s="6">
        <f t="shared" si="521"/>
        <v>159.80000000000001</v>
      </c>
      <c r="G1751" s="7">
        <v>7</v>
      </c>
      <c r="H1751" s="79" cm="1">
        <f t="array" ref="H1751">INDEX(Archetypes!$F$8:$F$16,$G1751)</f>
        <v>262.60000000000002</v>
      </c>
      <c r="I1751" s="7">
        <f t="shared" si="522"/>
        <v>1</v>
      </c>
      <c r="J1751" s="27" cm="1">
        <f t="array" ref="J1751">INDEX(Archetypes!$G$8:$H$16,$G1751,($H$2+1))+$N$2</f>
        <v>22881</v>
      </c>
      <c r="K1751" s="41" cm="1">
        <f t="array" ref="K1751">INDEX(Archetypes!$J$8:$J$16,$G1751)</f>
        <v>3.2349999999999999</v>
      </c>
      <c r="L1751" s="24" cm="1">
        <f t="array" ref="L1751">INDEX(Archetypes!$I$8:$I$16,$G1751)</f>
        <v>81.644444444444446</v>
      </c>
      <c r="M1751" s="41">
        <f t="shared" si="549"/>
        <v>29.645</v>
      </c>
      <c r="N1751" s="84">
        <f t="shared" si="523"/>
        <v>0.36309880239520959</v>
      </c>
      <c r="O1751" s="41">
        <f t="shared" si="524"/>
        <v>29.645</v>
      </c>
      <c r="P1751" s="64">
        <f t="shared" si="517"/>
        <v>4.2350000000000003</v>
      </c>
      <c r="Q1751" s="80">
        <f t="shared" si="550"/>
        <v>4.2350000000000003</v>
      </c>
      <c r="R1751" s="80">
        <f t="shared" si="551"/>
        <v>0</v>
      </c>
      <c r="S1751" s="64">
        <f t="shared" si="552"/>
        <v>29.645000000000003</v>
      </c>
      <c r="T1751" s="64">
        <f t="shared" si="525"/>
        <v>0</v>
      </c>
      <c r="U1751" s="64">
        <f t="shared" si="553"/>
        <v>-3.5527136788005009E-15</v>
      </c>
      <c r="V1751" s="80">
        <f t="shared" si="554"/>
        <v>1.0000000000000002</v>
      </c>
      <c r="W1751" s="80">
        <f t="shared" si="555"/>
        <v>0</v>
      </c>
      <c r="X1751" s="80">
        <f t="shared" si="556"/>
        <v>-1.1984191866420984E-16</v>
      </c>
      <c r="Y1751" s="4">
        <f t="shared" si="526"/>
        <v>13.009999999999996</v>
      </c>
      <c r="Z1751" s="4">
        <f t="shared" si="527"/>
        <v>4.0216383307573409</v>
      </c>
      <c r="AA1751" s="64">
        <f t="shared" si="557"/>
        <v>10819.165000000001</v>
      </c>
      <c r="AB1751" s="81">
        <f t="shared" si="558"/>
        <v>1407.5733664999998</v>
      </c>
      <c r="AC1751">
        <f t="shared" si="559"/>
        <v>1.0000000350000011</v>
      </c>
      <c r="AD1751" s="49">
        <f t="shared" si="528"/>
        <v>5630.2934659999992</v>
      </c>
      <c r="AE1751" s="3">
        <f t="shared" si="529"/>
        <v>140000</v>
      </c>
      <c r="AF1751" s="3">
        <f t="shared" si="530"/>
        <v>100000</v>
      </c>
      <c r="AG1751" s="2">
        <f t="shared" si="531"/>
        <v>1</v>
      </c>
      <c r="AH1751" s="49">
        <f t="shared" si="532"/>
        <v>21881</v>
      </c>
      <c r="AI1751" s="49">
        <f t="shared" si="533"/>
        <v>8695.9152895723364</v>
      </c>
      <c r="AJ1751" s="27" cm="1">
        <f t="array" ref="AJ1751">INDEX(Archetypes!Q$8:Q$16,$G1751)</f>
        <v>1022</v>
      </c>
      <c r="AK1751" s="27" cm="1">
        <f t="array" ref="AK1751">INDEX(Archetypes!R$8:R$16,$G1751)</f>
        <v>1039</v>
      </c>
      <c r="AL1751" s="27" cm="1">
        <f t="array" ref="AL1751">INDEX(Archetypes!S$8:S$16,$G1751)</f>
        <v>1139</v>
      </c>
      <c r="AM1751" s="5">
        <f t="shared" si="560"/>
        <v>1039</v>
      </c>
      <c r="AN1751" s="5">
        <f t="shared" si="534"/>
        <v>4156</v>
      </c>
      <c r="AO1751" s="49">
        <f t="shared" si="535"/>
        <v>63244.208755572341</v>
      </c>
      <c r="AP1751" s="61" cm="1">
        <f t="array" ref="AP1751">INDEX(Archetypes!$K$8:$N$16,$G1751,$I$2+1+2*$H$2)</f>
        <v>17505</v>
      </c>
      <c r="AQ1751" s="41" cm="1">
        <f t="array" ref="AQ1751">INDEX(Archetypes!$O$8:$P$16,$G1751,$AB$2)</f>
        <v>50</v>
      </c>
      <c r="AR1751" s="4">
        <f t="shared" si="536"/>
        <v>12.348800000000001</v>
      </c>
      <c r="AS1751" s="5">
        <f t="shared" si="537"/>
        <v>4322.08</v>
      </c>
      <c r="AT1751" s="8">
        <f t="shared" si="538"/>
        <v>3178</v>
      </c>
      <c r="AU1751">
        <f t="shared" si="539"/>
        <v>1</v>
      </c>
      <c r="AV1751" s="49">
        <f t="shared" si="540"/>
        <v>17288.32</v>
      </c>
      <c r="AW1751" s="49">
        <f t="shared" si="541"/>
        <v>17505</v>
      </c>
      <c r="AX1751" s="61">
        <f t="shared" si="542"/>
        <v>6801.3939119772904</v>
      </c>
      <c r="AY1751" s="27" cm="1">
        <f t="array" ref="AY1751">INDEX(Archetypes!T$8:T$16,$G1751)</f>
        <v>1012</v>
      </c>
      <c r="AZ1751" s="27" cm="1">
        <f t="array" ref="AZ1751">INDEX(Archetypes!U$8:U$16,$G1751)</f>
        <v>1497</v>
      </c>
      <c r="BA1751" s="27" cm="1">
        <f t="array" ref="BA1751">INDEX(Archetypes!V$8:V$16,$G1751)</f>
        <v>1668</v>
      </c>
      <c r="BB1751" s="5">
        <f t="shared" si="561"/>
        <v>1497</v>
      </c>
      <c r="BC1751" s="5">
        <f t="shared" si="543"/>
        <v>5988</v>
      </c>
      <c r="BD1751" s="60">
        <f t="shared" si="544"/>
        <v>65087.713911977291</v>
      </c>
      <c r="BE1751" s="28">
        <f t="shared" si="545"/>
        <v>1843.50515640495</v>
      </c>
      <c r="BF1751" s="75">
        <f t="shared" si="546"/>
        <v>8.8686859338000019</v>
      </c>
      <c r="BG1751" s="75">
        <f t="shared" si="547"/>
        <v>29.746079999999999</v>
      </c>
      <c r="BH1751" s="11">
        <f t="shared" si="518"/>
        <v>34820.173291879837</v>
      </c>
      <c r="BI1751" s="95">
        <f t="shared" si="519"/>
        <v>3</v>
      </c>
      <c r="BJ1751" t="b">
        <f t="shared" si="520"/>
        <v>0</v>
      </c>
      <c r="BK1751" s="43">
        <v>-12396.42756749093</v>
      </c>
      <c r="BL1751" s="37">
        <f t="shared" si="548"/>
        <v>14239.932723895879</v>
      </c>
    </row>
    <row r="1752" spans="1:64" x14ac:dyDescent="0.35">
      <c r="A1752" s="3">
        <v>35000</v>
      </c>
      <c r="D1752" s="6">
        <v>95.9</v>
      </c>
      <c r="E1752" s="6"/>
      <c r="F1752" s="6">
        <f t="shared" si="521"/>
        <v>159.80000000000001</v>
      </c>
      <c r="G1752" s="7">
        <v>8</v>
      </c>
      <c r="H1752" s="79" cm="1">
        <f t="array" ref="H1752">INDEX(Archetypes!$F$8:$F$16,$G1752)</f>
        <v>285.8</v>
      </c>
      <c r="I1752" s="7">
        <f t="shared" si="522"/>
        <v>1</v>
      </c>
      <c r="J1752" s="27" cm="1">
        <f t="array" ref="J1752">INDEX(Archetypes!$G$8:$H$16,$G1752,($H$2+1))+$N$2</f>
        <v>26124</v>
      </c>
      <c r="K1752" s="41" cm="1">
        <f t="array" ref="K1752">INDEX(Archetypes!$J$8:$J$16,$G1752)</f>
        <v>3.2210000000000001</v>
      </c>
      <c r="L1752" s="24" cm="1">
        <f t="array" ref="L1752">INDEX(Archetypes!$I$8:$I$16,$G1752)</f>
        <v>90.076000000000008</v>
      </c>
      <c r="M1752" s="41">
        <f t="shared" si="549"/>
        <v>29.773</v>
      </c>
      <c r="N1752" s="84">
        <f t="shared" si="523"/>
        <v>0.33053199520404986</v>
      </c>
      <c r="O1752" s="41">
        <f t="shared" si="524"/>
        <v>29.773</v>
      </c>
      <c r="P1752" s="64">
        <f t="shared" si="517"/>
        <v>4.2532857142857141</v>
      </c>
      <c r="Q1752" s="80">
        <f t="shared" si="550"/>
        <v>4.2532857142857141</v>
      </c>
      <c r="R1752" s="80">
        <f t="shared" si="551"/>
        <v>0</v>
      </c>
      <c r="S1752" s="64">
        <f t="shared" si="552"/>
        <v>29.773</v>
      </c>
      <c r="T1752" s="64">
        <f t="shared" si="525"/>
        <v>0</v>
      </c>
      <c r="U1752" s="64">
        <f t="shared" si="553"/>
        <v>0</v>
      </c>
      <c r="V1752" s="80">
        <f t="shared" si="554"/>
        <v>1</v>
      </c>
      <c r="W1752" s="80">
        <f t="shared" si="555"/>
        <v>0</v>
      </c>
      <c r="X1752" s="80">
        <f t="shared" si="556"/>
        <v>0</v>
      </c>
      <c r="Y1752" s="4">
        <f t="shared" si="526"/>
        <v>13.01</v>
      </c>
      <c r="Z1752" s="4">
        <f t="shared" si="527"/>
        <v>4.0391182862465067</v>
      </c>
      <c r="AA1752" s="64">
        <f t="shared" si="557"/>
        <v>10866.191000000001</v>
      </c>
      <c r="AB1752" s="81">
        <f t="shared" si="558"/>
        <v>1413.6914491</v>
      </c>
      <c r="AC1752">
        <f t="shared" si="559"/>
        <v>0.99999996540000113</v>
      </c>
      <c r="AD1752" s="49">
        <f t="shared" si="528"/>
        <v>5654.7657964</v>
      </c>
      <c r="AE1752" s="3">
        <f t="shared" si="529"/>
        <v>140000</v>
      </c>
      <c r="AF1752" s="3">
        <f t="shared" si="530"/>
        <v>100000</v>
      </c>
      <c r="AG1752" s="2">
        <f t="shared" si="531"/>
        <v>1</v>
      </c>
      <c r="AH1752" s="49">
        <f t="shared" si="532"/>
        <v>25124</v>
      </c>
      <c r="AI1752" s="49">
        <f t="shared" si="533"/>
        <v>9955.9507341048902</v>
      </c>
      <c r="AJ1752" s="27" cm="1">
        <f t="array" ref="AJ1752">INDEX(Archetypes!Q$8:Q$16,$G1752)</f>
        <v>1022</v>
      </c>
      <c r="AK1752" s="27" cm="1">
        <f t="array" ref="AK1752">INDEX(Archetypes!R$8:R$16,$G1752)</f>
        <v>1039</v>
      </c>
      <c r="AL1752" s="27" cm="1">
        <f t="array" ref="AL1752">INDEX(Archetypes!S$8:S$16,$G1752)</f>
        <v>1139</v>
      </c>
      <c r="AM1752" s="5">
        <f t="shared" si="560"/>
        <v>1039</v>
      </c>
      <c r="AN1752" s="5">
        <f t="shared" si="534"/>
        <v>4156</v>
      </c>
      <c r="AO1752" s="49">
        <f t="shared" si="535"/>
        <v>71014.716530504884</v>
      </c>
      <c r="AP1752" s="61" cm="1">
        <f t="array" ref="AP1752">INDEX(Archetypes!$K$8:$N$16,$G1752,$I$2+1+2*$H$2)</f>
        <v>20099</v>
      </c>
      <c r="AQ1752" s="41" cm="1">
        <f t="array" ref="AQ1752">INDEX(Archetypes!$O$8:$P$16,$G1752,$AB$2)</f>
        <v>50</v>
      </c>
      <c r="AR1752" s="4">
        <f t="shared" si="536"/>
        <v>12.348800000000001</v>
      </c>
      <c r="AS1752" s="5">
        <f t="shared" si="537"/>
        <v>4322.08</v>
      </c>
      <c r="AT1752" s="8">
        <f t="shared" si="538"/>
        <v>3178</v>
      </c>
      <c r="AU1752">
        <f t="shared" si="539"/>
        <v>1</v>
      </c>
      <c r="AV1752" s="49">
        <f t="shared" si="540"/>
        <v>17288.32</v>
      </c>
      <c r="AW1752" s="49">
        <f t="shared" si="541"/>
        <v>20099</v>
      </c>
      <c r="AX1752" s="61">
        <f t="shared" si="542"/>
        <v>7809.2668515756386</v>
      </c>
      <c r="AY1752" s="27" cm="1">
        <f t="array" ref="AY1752">INDEX(Archetypes!T$8:T$16,$G1752)</f>
        <v>1012</v>
      </c>
      <c r="AZ1752" s="27" cm="1">
        <f t="array" ref="AZ1752">INDEX(Archetypes!U$8:U$16,$G1752)</f>
        <v>1497</v>
      </c>
      <c r="BA1752" s="27" cm="1">
        <f t="array" ref="BA1752">INDEX(Archetypes!V$8:V$16,$G1752)</f>
        <v>1668</v>
      </c>
      <c r="BB1752" s="5">
        <f t="shared" si="561"/>
        <v>1497</v>
      </c>
      <c r="BC1752" s="5">
        <f t="shared" si="543"/>
        <v>5988</v>
      </c>
      <c r="BD1752" s="60">
        <f t="shared" si="544"/>
        <v>71283.586851575645</v>
      </c>
      <c r="BE1752" s="28">
        <f t="shared" si="545"/>
        <v>268.87032107076084</v>
      </c>
      <c r="BF1752" s="75">
        <f t="shared" si="546"/>
        <v>8.9072340865200008</v>
      </c>
      <c r="BG1752" s="75">
        <f t="shared" si="547"/>
        <v>29.746079999999999</v>
      </c>
      <c r="BH1752" s="11">
        <f t="shared" si="518"/>
        <v>34820.173291879837</v>
      </c>
      <c r="BI1752" s="95">
        <f t="shared" si="519"/>
        <v>3</v>
      </c>
      <c r="BJ1752" t="b">
        <f t="shared" si="520"/>
        <v>0</v>
      </c>
      <c r="BK1752" s="43">
        <v>-18077.998178369453</v>
      </c>
      <c r="BL1752" s="37">
        <f t="shared" si="548"/>
        <v>18346.868499440214</v>
      </c>
    </row>
    <row r="1753" spans="1:64" x14ac:dyDescent="0.35">
      <c r="A1753" s="3">
        <v>35000</v>
      </c>
      <c r="D1753" s="6">
        <v>95.9</v>
      </c>
      <c r="E1753" s="6"/>
      <c r="F1753" s="6">
        <f t="shared" si="521"/>
        <v>159.80000000000001</v>
      </c>
      <c r="G1753" s="7">
        <v>9</v>
      </c>
      <c r="H1753" s="79" cm="1">
        <f t="array" ref="H1753">INDEX(Archetypes!$F$8:$F$16,$G1753)</f>
        <v>312.60000000000002</v>
      </c>
      <c r="I1753" s="7">
        <f t="shared" si="522"/>
        <v>1</v>
      </c>
      <c r="J1753" s="27" cm="1">
        <f t="array" ref="J1753">INDEX(Archetypes!$G$8:$H$16,$G1753,($H$2+1))+$N$2</f>
        <v>27151</v>
      </c>
      <c r="K1753" s="41" cm="1">
        <f t="array" ref="K1753">INDEX(Archetypes!$J$8:$J$16,$G1753)</f>
        <v>3.1960000000000002</v>
      </c>
      <c r="L1753" s="24" cm="1">
        <f t="array" ref="L1753">INDEX(Archetypes!$I$8:$I$16,$G1753)</f>
        <v>98.868750000000006</v>
      </c>
      <c r="M1753" s="41">
        <f t="shared" si="549"/>
        <v>30.006</v>
      </c>
      <c r="N1753" s="84">
        <f t="shared" si="523"/>
        <v>0.30349326758960743</v>
      </c>
      <c r="O1753" s="41">
        <f t="shared" si="524"/>
        <v>30.006</v>
      </c>
      <c r="P1753" s="64">
        <f t="shared" si="517"/>
        <v>4.2865714285714285</v>
      </c>
      <c r="Q1753" s="80">
        <f t="shared" si="550"/>
        <v>4.2865714285714285</v>
      </c>
      <c r="R1753" s="80">
        <f t="shared" si="551"/>
        <v>0</v>
      </c>
      <c r="S1753" s="64">
        <f t="shared" si="552"/>
        <v>30.006</v>
      </c>
      <c r="T1753" s="64">
        <f t="shared" si="525"/>
        <v>0</v>
      </c>
      <c r="U1753" s="64">
        <f t="shared" si="553"/>
        <v>0</v>
      </c>
      <c r="V1753" s="80">
        <f t="shared" si="554"/>
        <v>1</v>
      </c>
      <c r="W1753" s="80">
        <f t="shared" si="555"/>
        <v>0</v>
      </c>
      <c r="X1753" s="80">
        <f t="shared" si="556"/>
        <v>0</v>
      </c>
      <c r="Y1753" s="4">
        <f t="shared" si="526"/>
        <v>13.01</v>
      </c>
      <c r="Z1753" s="4">
        <f t="shared" si="527"/>
        <v>4.0707133917396741</v>
      </c>
      <c r="AA1753" s="64">
        <f t="shared" si="557"/>
        <v>10951.189</v>
      </c>
      <c r="AB1753" s="81">
        <f t="shared" si="558"/>
        <v>1424.7496888999999</v>
      </c>
      <c r="AC1753">
        <f t="shared" si="559"/>
        <v>0.99999999874285705</v>
      </c>
      <c r="AD1753" s="49">
        <f t="shared" si="528"/>
        <v>5698.9987555999996</v>
      </c>
      <c r="AE1753" s="3">
        <f t="shared" si="529"/>
        <v>140000</v>
      </c>
      <c r="AF1753" s="3">
        <f t="shared" si="530"/>
        <v>100000</v>
      </c>
      <c r="AG1753" s="2">
        <f t="shared" si="531"/>
        <v>1</v>
      </c>
      <c r="AH1753" s="49">
        <f t="shared" si="532"/>
        <v>26151</v>
      </c>
      <c r="AI1753" s="49">
        <f t="shared" si="533"/>
        <v>10354.981385210327</v>
      </c>
      <c r="AJ1753" s="27" cm="1">
        <f t="array" ref="AJ1753">INDEX(Archetypes!Q$8:Q$16,$G1753)</f>
        <v>1022</v>
      </c>
      <c r="AK1753" s="27" cm="1">
        <f t="array" ref="AK1753">INDEX(Archetypes!R$8:R$16,$G1753)</f>
        <v>1039</v>
      </c>
      <c r="AL1753" s="27" cm="1">
        <f t="array" ref="AL1753">INDEX(Archetypes!S$8:S$16,$G1753)</f>
        <v>1139</v>
      </c>
      <c r="AM1753" s="5">
        <f t="shared" si="560"/>
        <v>1039</v>
      </c>
      <c r="AN1753" s="5">
        <f t="shared" si="534"/>
        <v>4156</v>
      </c>
      <c r="AO1753" s="49">
        <f t="shared" si="535"/>
        <v>73511.980140810323</v>
      </c>
      <c r="AP1753" s="61" cm="1">
        <f t="array" ref="AP1753">INDEX(Archetypes!$K$8:$N$16,$G1753,$I$2+1+2*$H$2)</f>
        <v>20920</v>
      </c>
      <c r="AQ1753" s="41" cm="1">
        <f t="array" ref="AQ1753">INDEX(Archetypes!$O$8:$P$16,$G1753,$AB$2)</f>
        <v>50</v>
      </c>
      <c r="AR1753" s="4">
        <f t="shared" si="536"/>
        <v>12.348800000000001</v>
      </c>
      <c r="AS1753" s="5">
        <f t="shared" si="537"/>
        <v>4322.08</v>
      </c>
      <c r="AT1753" s="8">
        <f t="shared" si="538"/>
        <v>3178</v>
      </c>
      <c r="AU1753">
        <f t="shared" si="539"/>
        <v>1</v>
      </c>
      <c r="AV1753" s="49">
        <f t="shared" si="540"/>
        <v>17288.32</v>
      </c>
      <c r="AW1753" s="49">
        <f t="shared" si="541"/>
        <v>20920</v>
      </c>
      <c r="AX1753" s="61">
        <f t="shared" si="542"/>
        <v>8128.2582484184468</v>
      </c>
      <c r="AY1753" s="27" cm="1">
        <f t="array" ref="AY1753">INDEX(Archetypes!T$8:T$16,$G1753)</f>
        <v>1012</v>
      </c>
      <c r="AZ1753" s="27" cm="1">
        <f t="array" ref="AZ1753">INDEX(Archetypes!U$8:U$16,$G1753)</f>
        <v>1497</v>
      </c>
      <c r="BA1753" s="27" cm="1">
        <f t="array" ref="BA1753">INDEX(Archetypes!V$8:V$16,$G1753)</f>
        <v>1668</v>
      </c>
      <c r="BB1753" s="5">
        <f t="shared" si="561"/>
        <v>1497</v>
      </c>
      <c r="BC1753" s="5">
        <f t="shared" si="543"/>
        <v>5988</v>
      </c>
      <c r="BD1753" s="60">
        <f t="shared" si="544"/>
        <v>73244.578248418446</v>
      </c>
      <c r="BE1753" s="28">
        <f t="shared" si="545"/>
        <v>-267.40189239187748</v>
      </c>
      <c r="BF1753" s="75">
        <f t="shared" si="546"/>
        <v>8.9769086470800019</v>
      </c>
      <c r="BG1753" s="75">
        <f t="shared" si="547"/>
        <v>29.746079999999999</v>
      </c>
      <c r="BH1753" s="11">
        <f t="shared" si="518"/>
        <v>34820.173291879837</v>
      </c>
      <c r="BI1753" s="95">
        <f t="shared" si="519"/>
        <v>3</v>
      </c>
      <c r="BJ1753" t="b">
        <f t="shared" si="520"/>
        <v>0</v>
      </c>
      <c r="BK1753" s="43">
        <v>-19950.220035373379</v>
      </c>
      <c r="BL1753" s="37">
        <f t="shared" si="548"/>
        <v>19682.818142981501</v>
      </c>
    </row>
    <row r="1754" spans="1:64" x14ac:dyDescent="0.35">
      <c r="A1754" s="3">
        <v>35000</v>
      </c>
      <c r="D1754" s="6">
        <v>105</v>
      </c>
      <c r="E1754" s="6"/>
      <c r="F1754" s="6">
        <f t="shared" si="521"/>
        <v>175</v>
      </c>
      <c r="G1754" s="7">
        <v>4</v>
      </c>
      <c r="H1754" s="79" cm="1">
        <f t="array" ref="H1754">INDEX(Archetypes!$F$8:$F$16,$G1754)</f>
        <v>188.9</v>
      </c>
      <c r="I1754" s="7">
        <f t="shared" si="522"/>
        <v>1</v>
      </c>
      <c r="J1754" s="27" cm="1">
        <f t="array" ref="J1754">INDEX(Archetypes!$G$8:$H$16,$G1754,($H$2+1))+$N$2</f>
        <v>14619</v>
      </c>
      <c r="K1754" s="41" cm="1">
        <f t="array" ref="K1754">INDEX(Archetypes!$J$8:$J$16,$G1754)</f>
        <v>3.3879999999999999</v>
      </c>
      <c r="L1754" s="24" cm="1">
        <f t="array" ref="L1754">INDEX(Archetypes!$I$8:$I$16,$G1754)</f>
        <v>57.854166666666664</v>
      </c>
      <c r="M1754" s="41">
        <f t="shared" si="549"/>
        <v>30.992000000000001</v>
      </c>
      <c r="N1754" s="84">
        <f t="shared" si="523"/>
        <v>0.5356917536910335</v>
      </c>
      <c r="O1754" s="41">
        <f t="shared" si="524"/>
        <v>30.992000000000001</v>
      </c>
      <c r="P1754" s="64">
        <f t="shared" ref="P1754:P1817" si="562">E$2*MIN(O1754/O$2,Q$2)</f>
        <v>4.4274285714285719</v>
      </c>
      <c r="Q1754" s="80">
        <f t="shared" si="550"/>
        <v>4.4274285714285719</v>
      </c>
      <c r="R1754" s="80">
        <f t="shared" si="551"/>
        <v>0</v>
      </c>
      <c r="S1754" s="64">
        <f t="shared" si="552"/>
        <v>30.992000000000004</v>
      </c>
      <c r="T1754" s="64">
        <f t="shared" si="525"/>
        <v>0</v>
      </c>
      <c r="U1754" s="64">
        <f t="shared" si="553"/>
        <v>-3.5527136788005009E-15</v>
      </c>
      <c r="V1754" s="80">
        <f t="shared" si="554"/>
        <v>1.0000000000000002</v>
      </c>
      <c r="W1754" s="80">
        <f t="shared" si="555"/>
        <v>0</v>
      </c>
      <c r="X1754" s="80">
        <f t="shared" si="556"/>
        <v>-1.1463324983223094E-16</v>
      </c>
      <c r="Y1754" s="4">
        <f t="shared" si="526"/>
        <v>13.009999999999998</v>
      </c>
      <c r="Z1754" s="4">
        <f t="shared" si="527"/>
        <v>3.8400236127508851</v>
      </c>
      <c r="AA1754" s="64">
        <f t="shared" si="557"/>
        <v>10330.579</v>
      </c>
      <c r="AB1754" s="81">
        <f t="shared" si="558"/>
        <v>1344.0083278999998</v>
      </c>
      <c r="AC1754">
        <f t="shared" si="559"/>
        <v>0.99999995280000231</v>
      </c>
      <c r="AD1754" s="49">
        <f t="shared" si="528"/>
        <v>5376.0333115999993</v>
      </c>
      <c r="AE1754" s="3">
        <f t="shared" si="529"/>
        <v>140000</v>
      </c>
      <c r="AF1754" s="3">
        <f t="shared" si="530"/>
        <v>100000</v>
      </c>
      <c r="AG1754" s="2">
        <f t="shared" si="531"/>
        <v>1</v>
      </c>
      <c r="AH1754" s="49">
        <f t="shared" si="532"/>
        <v>13619</v>
      </c>
      <c r="AI1754" s="49">
        <f t="shared" si="533"/>
        <v>5485.7972375439795</v>
      </c>
      <c r="AJ1754" s="27" cm="1">
        <f t="array" ref="AJ1754">INDEX(Archetypes!Q$8:Q$16,$G1754)</f>
        <v>1022</v>
      </c>
      <c r="AK1754" s="27" cm="1">
        <f t="array" ref="AK1754">INDEX(Archetypes!R$8:R$16,$G1754)</f>
        <v>1039</v>
      </c>
      <c r="AL1754" s="27" cm="1">
        <f t="array" ref="AL1754">INDEX(Archetypes!S$8:S$16,$G1754)</f>
        <v>1139</v>
      </c>
      <c r="AM1754" s="5">
        <f t="shared" si="560"/>
        <v>1039</v>
      </c>
      <c r="AN1754" s="5">
        <f t="shared" si="534"/>
        <v>4156</v>
      </c>
      <c r="AO1754" s="49">
        <f t="shared" si="535"/>
        <v>43255.830549143975</v>
      </c>
      <c r="AP1754" s="61" cm="1">
        <f t="array" ref="AP1754">INDEX(Archetypes!$K$8:$N$16,$G1754,$I$2+1+2*$H$2)</f>
        <v>10895</v>
      </c>
      <c r="AQ1754" s="41" cm="1">
        <f t="array" ref="AQ1754">INDEX(Archetypes!$O$8:$P$16,$G1754,$AB$2)</f>
        <v>50</v>
      </c>
      <c r="AR1754" s="4">
        <f t="shared" si="536"/>
        <v>12.348800000000001</v>
      </c>
      <c r="AS1754" s="5">
        <f t="shared" si="537"/>
        <v>4322.08</v>
      </c>
      <c r="AT1754" s="8">
        <f t="shared" si="538"/>
        <v>3178</v>
      </c>
      <c r="AU1754">
        <f t="shared" si="539"/>
        <v>1</v>
      </c>
      <c r="AV1754" s="49">
        <f t="shared" si="540"/>
        <v>17288.32</v>
      </c>
      <c r="AW1754" s="49">
        <f t="shared" si="541"/>
        <v>10895</v>
      </c>
      <c r="AX1754" s="61">
        <f t="shared" si="542"/>
        <v>4233.1440543269109</v>
      </c>
      <c r="AY1754" s="27" cm="1">
        <f t="array" ref="AY1754">INDEX(Archetypes!T$8:T$16,$G1754)</f>
        <v>1012</v>
      </c>
      <c r="AZ1754" s="27" cm="1">
        <f t="array" ref="AZ1754">INDEX(Archetypes!U$8:U$16,$G1754)</f>
        <v>1497</v>
      </c>
      <c r="BA1754" s="27" cm="1">
        <f t="array" ref="BA1754">INDEX(Archetypes!V$8:V$16,$G1754)</f>
        <v>1668</v>
      </c>
      <c r="BB1754" s="5">
        <f t="shared" si="561"/>
        <v>1497</v>
      </c>
      <c r="BC1754" s="5">
        <f t="shared" si="543"/>
        <v>5988</v>
      </c>
      <c r="BD1754" s="60">
        <f t="shared" si="544"/>
        <v>49299.464054326912</v>
      </c>
      <c r="BE1754" s="28">
        <f t="shared" si="545"/>
        <v>6043.6335051829374</v>
      </c>
      <c r="BF1754" s="75">
        <f t="shared" si="546"/>
        <v>8.4681822178800008</v>
      </c>
      <c r="BG1754" s="75">
        <f t="shared" si="547"/>
        <v>29.746079999999999</v>
      </c>
      <c r="BH1754" s="11">
        <f t="shared" si="518"/>
        <v>43255.830549143975</v>
      </c>
      <c r="BI1754" s="95">
        <f t="shared" si="519"/>
        <v>4</v>
      </c>
      <c r="BJ1754" t="b">
        <f t="shared" si="520"/>
        <v>1</v>
      </c>
      <c r="BK1754" s="43">
        <v>2464.0892212861509</v>
      </c>
      <c r="BL1754" s="37">
        <f t="shared" si="548"/>
        <v>3579.5442838967865</v>
      </c>
    </row>
    <row r="1755" spans="1:64" x14ac:dyDescent="0.35">
      <c r="A1755" s="3">
        <v>35000</v>
      </c>
      <c r="D1755" s="6">
        <v>105</v>
      </c>
      <c r="E1755" s="6"/>
      <c r="F1755" s="6">
        <f t="shared" si="521"/>
        <v>175</v>
      </c>
      <c r="G1755" s="7">
        <v>5</v>
      </c>
      <c r="H1755" s="79" cm="1">
        <f t="array" ref="H1755">INDEX(Archetypes!$F$8:$F$16,$G1755)</f>
        <v>213.7</v>
      </c>
      <c r="I1755" s="7">
        <f t="shared" si="522"/>
        <v>1</v>
      </c>
      <c r="J1755" s="27" cm="1">
        <f t="array" ref="J1755">INDEX(Archetypes!$G$8:$H$16,$G1755,($H$2+1))+$N$2</f>
        <v>16092</v>
      </c>
      <c r="K1755" s="41" cm="1">
        <f t="array" ref="K1755">INDEX(Archetypes!$J$8:$J$16,$G1755)</f>
        <v>3.3130000000000002</v>
      </c>
      <c r="L1755" s="24" cm="1">
        <f t="array" ref="L1755">INDEX(Archetypes!$I$8:$I$16,$G1755)</f>
        <v>65.243478260869566</v>
      </c>
      <c r="M1755" s="41">
        <f t="shared" si="549"/>
        <v>31.693000000000001</v>
      </c>
      <c r="N1755" s="84">
        <f t="shared" si="523"/>
        <v>0.4857650273224044</v>
      </c>
      <c r="O1755" s="41">
        <f t="shared" si="524"/>
        <v>31.693000000000001</v>
      </c>
      <c r="P1755" s="64">
        <f t="shared" si="562"/>
        <v>4.527571428571429</v>
      </c>
      <c r="Q1755" s="80">
        <f t="shared" si="550"/>
        <v>4.527571428571429</v>
      </c>
      <c r="R1755" s="80">
        <f t="shared" si="551"/>
        <v>0</v>
      </c>
      <c r="S1755" s="64">
        <f t="shared" si="552"/>
        <v>31.693000000000005</v>
      </c>
      <c r="T1755" s="64">
        <f t="shared" si="525"/>
        <v>0</v>
      </c>
      <c r="U1755" s="64">
        <f t="shared" si="553"/>
        <v>-3.5527136788005009E-15</v>
      </c>
      <c r="V1755" s="80">
        <f t="shared" si="554"/>
        <v>1.0000000000000002</v>
      </c>
      <c r="W1755" s="80">
        <f t="shared" si="555"/>
        <v>0</v>
      </c>
      <c r="X1755" s="80">
        <f t="shared" si="556"/>
        <v>-1.1209774015714829E-16</v>
      </c>
      <c r="Y1755" s="4">
        <f t="shared" si="526"/>
        <v>13.009999999999998</v>
      </c>
      <c r="Z1755" s="4">
        <f t="shared" si="527"/>
        <v>3.9269544219740409</v>
      </c>
      <c r="AA1755" s="64">
        <f t="shared" si="557"/>
        <v>10564.442999999999</v>
      </c>
      <c r="AB1755" s="81">
        <f t="shared" si="558"/>
        <v>1374.4340342999997</v>
      </c>
      <c r="AC1755">
        <f t="shared" si="559"/>
        <v>1.0000000097428572</v>
      </c>
      <c r="AD1755" s="49">
        <f t="shared" si="528"/>
        <v>5497.7361371999987</v>
      </c>
      <c r="AE1755" s="3">
        <f t="shared" si="529"/>
        <v>140000</v>
      </c>
      <c r="AF1755" s="3">
        <f t="shared" si="530"/>
        <v>100000</v>
      </c>
      <c r="AG1755" s="2">
        <f t="shared" si="531"/>
        <v>1</v>
      </c>
      <c r="AH1755" s="49">
        <f t="shared" si="532"/>
        <v>15092</v>
      </c>
      <c r="AI1755" s="49">
        <f t="shared" si="533"/>
        <v>6058.1167595287006</v>
      </c>
      <c r="AJ1755" s="27" cm="1">
        <f t="array" ref="AJ1755">INDEX(Archetypes!Q$8:Q$16,$G1755)</f>
        <v>1022</v>
      </c>
      <c r="AK1755" s="27" cm="1">
        <f t="array" ref="AK1755">INDEX(Archetypes!R$8:R$16,$G1755)</f>
        <v>1039</v>
      </c>
      <c r="AL1755" s="27" cm="1">
        <f t="array" ref="AL1755">INDEX(Archetypes!S$8:S$16,$G1755)</f>
        <v>1139</v>
      </c>
      <c r="AM1755" s="5">
        <f t="shared" si="560"/>
        <v>1039</v>
      </c>
      <c r="AN1755" s="5">
        <f t="shared" si="534"/>
        <v>4156</v>
      </c>
      <c r="AO1755" s="49">
        <f t="shared" si="535"/>
        <v>46895.852896728698</v>
      </c>
      <c r="AP1755" s="61" cm="1">
        <f t="array" ref="AP1755">INDEX(Archetypes!$K$8:$N$16,$G1755,$I$2+1+2*$H$2)</f>
        <v>12073</v>
      </c>
      <c r="AQ1755" s="41" cm="1">
        <f t="array" ref="AQ1755">INDEX(Archetypes!$O$8:$P$16,$G1755,$AB$2)</f>
        <v>50</v>
      </c>
      <c r="AR1755" s="4">
        <f t="shared" si="536"/>
        <v>12.348800000000001</v>
      </c>
      <c r="AS1755" s="5">
        <f t="shared" si="537"/>
        <v>4322.08</v>
      </c>
      <c r="AT1755" s="8">
        <f t="shared" si="538"/>
        <v>3178</v>
      </c>
      <c r="AU1755">
        <f t="shared" si="539"/>
        <v>1</v>
      </c>
      <c r="AV1755" s="49">
        <f t="shared" si="540"/>
        <v>17288.32</v>
      </c>
      <c r="AW1755" s="49">
        <f t="shared" si="541"/>
        <v>12073</v>
      </c>
      <c r="AX1755" s="61">
        <f t="shared" si="542"/>
        <v>4690.8442558869938</v>
      </c>
      <c r="AY1755" s="27" cm="1">
        <f t="array" ref="AY1755">INDEX(Archetypes!T$8:T$16,$G1755)</f>
        <v>1012</v>
      </c>
      <c r="AZ1755" s="27" cm="1">
        <f t="array" ref="AZ1755">INDEX(Archetypes!U$8:U$16,$G1755)</f>
        <v>1497</v>
      </c>
      <c r="BA1755" s="27" cm="1">
        <f t="array" ref="BA1755">INDEX(Archetypes!V$8:V$16,$G1755)</f>
        <v>1668</v>
      </c>
      <c r="BB1755" s="5">
        <f t="shared" si="561"/>
        <v>1497</v>
      </c>
      <c r="BC1755" s="5">
        <f t="shared" si="543"/>
        <v>5988</v>
      </c>
      <c r="BD1755" s="60">
        <f t="shared" si="544"/>
        <v>52113.164255886993</v>
      </c>
      <c r="BE1755" s="28">
        <f t="shared" si="545"/>
        <v>5217.3113591582951</v>
      </c>
      <c r="BF1755" s="75">
        <f t="shared" si="546"/>
        <v>8.659885215960001</v>
      </c>
      <c r="BG1755" s="75">
        <f t="shared" si="547"/>
        <v>29.746079999999999</v>
      </c>
      <c r="BH1755" s="11">
        <f t="shared" ref="BH1755:BH1818" si="563">_xlfn.MINIFS($AO$1236:$AO$1822,$A$1236:$A$1822,$A1755,$D$1236:$D$1822,$D1755)</f>
        <v>43255.830549143975</v>
      </c>
      <c r="BI1755" s="95">
        <f t="shared" ref="BI1755:BI1818" si="564">INDEX($G$1236:$G$1822,MATCH(BH1755,$AO$1236:$AO$1822,0))</f>
        <v>4</v>
      </c>
      <c r="BJ1755" t="b">
        <f t="shared" ref="BJ1755:BJ1818" si="565">BH1755=AO1755</f>
        <v>0</v>
      </c>
      <c r="BK1755" s="43">
        <v>-336.12432965854532</v>
      </c>
      <c r="BL1755" s="37">
        <f t="shared" si="548"/>
        <v>5553.4356888168404</v>
      </c>
    </row>
    <row r="1756" spans="1:64" x14ac:dyDescent="0.35">
      <c r="A1756" s="3">
        <v>35000</v>
      </c>
      <c r="D1756" s="6">
        <v>105</v>
      </c>
      <c r="E1756" s="6"/>
      <c r="F1756" s="6">
        <f t="shared" si="521"/>
        <v>175</v>
      </c>
      <c r="G1756" s="7">
        <v>6</v>
      </c>
      <c r="H1756" s="79" cm="1">
        <f t="array" ref="H1756">INDEX(Archetypes!$F$8:$F$16,$G1756)</f>
        <v>239.1</v>
      </c>
      <c r="I1756" s="7">
        <f t="shared" si="522"/>
        <v>1</v>
      </c>
      <c r="J1756" s="27" cm="1">
        <f t="array" ref="J1756">INDEX(Archetypes!$G$8:$H$16,$G1756,($H$2+1))+$N$2</f>
        <v>18581</v>
      </c>
      <c r="K1756" s="41" cm="1">
        <f t="array" ref="K1756">INDEX(Archetypes!$J$8:$J$16,$G1756)</f>
        <v>3.327</v>
      </c>
      <c r="L1756" s="24" cm="1">
        <f t="array" ref="L1756">INDEX(Archetypes!$I$8:$I$16,$G1756)</f>
        <v>72.380645161290317</v>
      </c>
      <c r="M1756" s="41">
        <f t="shared" si="549"/>
        <v>31.56</v>
      </c>
      <c r="N1756" s="84">
        <f t="shared" si="523"/>
        <v>0.43602816650325343</v>
      </c>
      <c r="O1756" s="41">
        <f t="shared" si="524"/>
        <v>31.56</v>
      </c>
      <c r="P1756" s="64">
        <f t="shared" si="562"/>
        <v>4.508571428571428</v>
      </c>
      <c r="Q1756" s="80">
        <f t="shared" si="550"/>
        <v>4.508571428571428</v>
      </c>
      <c r="R1756" s="80">
        <f t="shared" si="551"/>
        <v>0</v>
      </c>
      <c r="S1756" s="64">
        <f t="shared" si="552"/>
        <v>31.559999999999995</v>
      </c>
      <c r="T1756" s="64">
        <f t="shared" si="525"/>
        <v>0</v>
      </c>
      <c r="U1756" s="64">
        <f t="shared" si="553"/>
        <v>3.5527136788005009E-15</v>
      </c>
      <c r="V1756" s="80">
        <f t="shared" si="554"/>
        <v>0.99999999999999989</v>
      </c>
      <c r="W1756" s="80">
        <f t="shared" si="555"/>
        <v>0</v>
      </c>
      <c r="X1756" s="80">
        <f t="shared" si="556"/>
        <v>1.1257014191383084E-16</v>
      </c>
      <c r="Y1756" s="4">
        <f t="shared" si="526"/>
        <v>13.010000000000003</v>
      </c>
      <c r="Z1756" s="4">
        <f t="shared" si="527"/>
        <v>3.9104298166516394</v>
      </c>
      <c r="AA1756" s="64">
        <f t="shared" si="557"/>
        <v>10519.987999999999</v>
      </c>
      <c r="AB1756" s="81">
        <f t="shared" si="558"/>
        <v>1368.6504388000003</v>
      </c>
      <c r="AC1756">
        <f t="shared" si="559"/>
        <v>0.99999999782857152</v>
      </c>
      <c r="AD1756" s="49">
        <f t="shared" si="528"/>
        <v>5474.6017552000012</v>
      </c>
      <c r="AE1756" s="3">
        <f t="shared" si="529"/>
        <v>140000</v>
      </c>
      <c r="AF1756" s="3">
        <f t="shared" si="530"/>
        <v>100000</v>
      </c>
      <c r="AG1756" s="2">
        <f t="shared" si="531"/>
        <v>1</v>
      </c>
      <c r="AH1756" s="49">
        <f t="shared" si="532"/>
        <v>17581</v>
      </c>
      <c r="AI1756" s="49">
        <f t="shared" si="533"/>
        <v>7025.1929918572632</v>
      </c>
      <c r="AJ1756" s="27" cm="1">
        <f t="array" ref="AJ1756">INDEX(Archetypes!Q$8:Q$16,$G1756)</f>
        <v>1022</v>
      </c>
      <c r="AK1756" s="27" cm="1">
        <f t="array" ref="AK1756">INDEX(Archetypes!R$8:R$16,$G1756)</f>
        <v>1039</v>
      </c>
      <c r="AL1756" s="27" cm="1">
        <f t="array" ref="AL1756">INDEX(Archetypes!S$8:S$16,$G1756)</f>
        <v>1139</v>
      </c>
      <c r="AM1756" s="5">
        <f t="shared" si="560"/>
        <v>1039</v>
      </c>
      <c r="AN1756" s="5">
        <f t="shared" si="534"/>
        <v>4156</v>
      </c>
      <c r="AO1756" s="49">
        <f t="shared" si="535"/>
        <v>52817.794747057262</v>
      </c>
      <c r="AP1756" s="61" cm="1">
        <f t="array" ref="AP1756">INDEX(Archetypes!$K$8:$N$16,$G1756,$I$2+1+2*$H$2)</f>
        <v>14065</v>
      </c>
      <c r="AQ1756" s="41" cm="1">
        <f t="array" ref="AQ1756">INDEX(Archetypes!$O$8:$P$16,$G1756,$AB$2)</f>
        <v>50</v>
      </c>
      <c r="AR1756" s="4">
        <f t="shared" si="536"/>
        <v>12.348800000000001</v>
      </c>
      <c r="AS1756" s="5">
        <f t="shared" si="537"/>
        <v>4322.08</v>
      </c>
      <c r="AT1756" s="8">
        <f t="shared" si="538"/>
        <v>3178</v>
      </c>
      <c r="AU1756">
        <f t="shared" si="539"/>
        <v>1</v>
      </c>
      <c r="AV1756" s="49">
        <f t="shared" si="540"/>
        <v>17288.32</v>
      </c>
      <c r="AW1756" s="49">
        <f t="shared" si="541"/>
        <v>14065</v>
      </c>
      <c r="AX1756" s="61">
        <f t="shared" si="542"/>
        <v>5464.816073805232</v>
      </c>
      <c r="AY1756" s="27" cm="1">
        <f t="array" ref="AY1756">INDEX(Archetypes!T$8:T$16,$G1756)</f>
        <v>1012</v>
      </c>
      <c r="AZ1756" s="27" cm="1">
        <f t="array" ref="AZ1756">INDEX(Archetypes!U$8:U$16,$G1756)</f>
        <v>1497</v>
      </c>
      <c r="BA1756" s="27" cm="1">
        <f t="array" ref="BA1756">INDEX(Archetypes!V$8:V$16,$G1756)</f>
        <v>1668</v>
      </c>
      <c r="BB1756" s="5">
        <f t="shared" si="561"/>
        <v>1497</v>
      </c>
      <c r="BC1756" s="5">
        <f t="shared" si="543"/>
        <v>5988</v>
      </c>
      <c r="BD1756" s="60">
        <f t="shared" si="544"/>
        <v>56871.136073805232</v>
      </c>
      <c r="BE1756" s="28">
        <f t="shared" si="545"/>
        <v>4053.34132674797</v>
      </c>
      <c r="BF1756" s="75">
        <f t="shared" si="546"/>
        <v>8.6234445633599996</v>
      </c>
      <c r="BG1756" s="75">
        <f t="shared" si="547"/>
        <v>29.746079999999999</v>
      </c>
      <c r="BH1756" s="11">
        <f t="shared" si="563"/>
        <v>43255.830549143975</v>
      </c>
      <c r="BI1756" s="95">
        <f t="shared" si="564"/>
        <v>4</v>
      </c>
      <c r="BJ1756" t="b">
        <f t="shared" si="565"/>
        <v>0</v>
      </c>
      <c r="BK1756" s="43">
        <v>-4614.0296097779938</v>
      </c>
      <c r="BL1756" s="37">
        <f t="shared" si="548"/>
        <v>8667.3709365259638</v>
      </c>
    </row>
    <row r="1757" spans="1:64" x14ac:dyDescent="0.35">
      <c r="A1757" s="3">
        <v>35000</v>
      </c>
      <c r="D1757" s="6">
        <v>105</v>
      </c>
      <c r="E1757" s="6"/>
      <c r="F1757" s="6">
        <f t="shared" si="521"/>
        <v>175</v>
      </c>
      <c r="G1757" s="7">
        <v>7</v>
      </c>
      <c r="H1757" s="79" cm="1">
        <f t="array" ref="H1757">INDEX(Archetypes!$F$8:$F$16,$G1757)</f>
        <v>262.60000000000002</v>
      </c>
      <c r="I1757" s="7">
        <f t="shared" si="522"/>
        <v>1</v>
      </c>
      <c r="J1757" s="27" cm="1">
        <f t="array" ref="J1757">INDEX(Archetypes!$G$8:$H$16,$G1757,($H$2+1))+$N$2</f>
        <v>22881</v>
      </c>
      <c r="K1757" s="41" cm="1">
        <f t="array" ref="K1757">INDEX(Archetypes!$J$8:$J$16,$G1757)</f>
        <v>3.2349999999999999</v>
      </c>
      <c r="L1757" s="24" cm="1">
        <f t="array" ref="L1757">INDEX(Archetypes!$I$8:$I$16,$G1757)</f>
        <v>81.644444444444446</v>
      </c>
      <c r="M1757" s="41">
        <f t="shared" si="549"/>
        <v>32.457000000000001</v>
      </c>
      <c r="N1757" s="84">
        <f t="shared" si="523"/>
        <v>0.39754082743603703</v>
      </c>
      <c r="O1757" s="41">
        <f t="shared" si="524"/>
        <v>32.457000000000001</v>
      </c>
      <c r="P1757" s="64">
        <f t="shared" si="562"/>
        <v>4.6367142857142856</v>
      </c>
      <c r="Q1757" s="80">
        <f t="shared" si="550"/>
        <v>4.6367142857142856</v>
      </c>
      <c r="R1757" s="80">
        <f t="shared" si="551"/>
        <v>0</v>
      </c>
      <c r="S1757" s="64">
        <f t="shared" si="552"/>
        <v>32.457000000000001</v>
      </c>
      <c r="T1757" s="64">
        <f t="shared" si="525"/>
        <v>0</v>
      </c>
      <c r="U1757" s="64">
        <f t="shared" si="553"/>
        <v>0</v>
      </c>
      <c r="V1757" s="80">
        <f t="shared" si="554"/>
        <v>1</v>
      </c>
      <c r="W1757" s="80">
        <f t="shared" si="555"/>
        <v>0</v>
      </c>
      <c r="X1757" s="80">
        <f t="shared" si="556"/>
        <v>0</v>
      </c>
      <c r="Y1757" s="4">
        <f t="shared" si="526"/>
        <v>13.01</v>
      </c>
      <c r="Z1757" s="4">
        <f t="shared" si="527"/>
        <v>4.0216383307573418</v>
      </c>
      <c r="AA1757" s="64">
        <f t="shared" si="557"/>
        <v>10819.165000000001</v>
      </c>
      <c r="AB1757" s="81">
        <f t="shared" si="558"/>
        <v>1407.5733665</v>
      </c>
      <c r="AC1757">
        <f t="shared" si="559"/>
        <v>1.0000000350000013</v>
      </c>
      <c r="AD1757" s="49">
        <f t="shared" si="528"/>
        <v>5630.2934660000001</v>
      </c>
      <c r="AE1757" s="3">
        <f t="shared" si="529"/>
        <v>140000</v>
      </c>
      <c r="AF1757" s="3">
        <f t="shared" si="530"/>
        <v>100000</v>
      </c>
      <c r="AG1757" s="2">
        <f t="shared" si="531"/>
        <v>1</v>
      </c>
      <c r="AH1757" s="49">
        <f t="shared" si="532"/>
        <v>21881</v>
      </c>
      <c r="AI1757" s="49">
        <f t="shared" si="533"/>
        <v>8695.9152895723364</v>
      </c>
      <c r="AJ1757" s="27" cm="1">
        <f t="array" ref="AJ1757">INDEX(Archetypes!Q$8:Q$16,$G1757)</f>
        <v>1022</v>
      </c>
      <c r="AK1757" s="27" cm="1">
        <f t="array" ref="AK1757">INDEX(Archetypes!R$8:R$16,$G1757)</f>
        <v>1039</v>
      </c>
      <c r="AL1757" s="27" cm="1">
        <f t="array" ref="AL1757">INDEX(Archetypes!S$8:S$16,$G1757)</f>
        <v>1139</v>
      </c>
      <c r="AM1757" s="5">
        <f t="shared" si="560"/>
        <v>1039</v>
      </c>
      <c r="AN1757" s="5">
        <f t="shared" si="534"/>
        <v>4156</v>
      </c>
      <c r="AO1757" s="49">
        <f t="shared" si="535"/>
        <v>63244.208755572341</v>
      </c>
      <c r="AP1757" s="61" cm="1">
        <f t="array" ref="AP1757">INDEX(Archetypes!$K$8:$N$16,$G1757,$I$2+1+2*$H$2)</f>
        <v>17505</v>
      </c>
      <c r="AQ1757" s="41" cm="1">
        <f t="array" ref="AQ1757">INDEX(Archetypes!$O$8:$P$16,$G1757,$AB$2)</f>
        <v>50</v>
      </c>
      <c r="AR1757" s="4">
        <f t="shared" si="536"/>
        <v>12.348800000000001</v>
      </c>
      <c r="AS1757" s="5">
        <f t="shared" si="537"/>
        <v>4322.08</v>
      </c>
      <c r="AT1757" s="8">
        <f t="shared" si="538"/>
        <v>3178</v>
      </c>
      <c r="AU1757">
        <f t="shared" si="539"/>
        <v>1</v>
      </c>
      <c r="AV1757" s="49">
        <f t="shared" si="540"/>
        <v>17288.32</v>
      </c>
      <c r="AW1757" s="49">
        <f t="shared" si="541"/>
        <v>17505</v>
      </c>
      <c r="AX1757" s="61">
        <f t="shared" si="542"/>
        <v>6801.3939119772904</v>
      </c>
      <c r="AY1757" s="27" cm="1">
        <f t="array" ref="AY1757">INDEX(Archetypes!T$8:T$16,$G1757)</f>
        <v>1012</v>
      </c>
      <c r="AZ1757" s="27" cm="1">
        <f t="array" ref="AZ1757">INDEX(Archetypes!U$8:U$16,$G1757)</f>
        <v>1497</v>
      </c>
      <c r="BA1757" s="27" cm="1">
        <f t="array" ref="BA1757">INDEX(Archetypes!V$8:V$16,$G1757)</f>
        <v>1668</v>
      </c>
      <c r="BB1757" s="5">
        <f t="shared" si="561"/>
        <v>1497</v>
      </c>
      <c r="BC1757" s="5">
        <f t="shared" si="543"/>
        <v>5988</v>
      </c>
      <c r="BD1757" s="60">
        <f t="shared" si="544"/>
        <v>65087.713911977291</v>
      </c>
      <c r="BE1757" s="28">
        <f t="shared" si="545"/>
        <v>1843.50515640495</v>
      </c>
      <c r="BF1757" s="75">
        <f t="shared" si="546"/>
        <v>8.8686859338000019</v>
      </c>
      <c r="BG1757" s="75">
        <f t="shared" si="547"/>
        <v>29.746079999999999</v>
      </c>
      <c r="BH1757" s="11">
        <f t="shared" si="563"/>
        <v>43255.830549143975</v>
      </c>
      <c r="BI1757" s="95">
        <f t="shared" si="564"/>
        <v>4</v>
      </c>
      <c r="BJ1757" t="b">
        <f t="shared" si="565"/>
        <v>0</v>
      </c>
      <c r="BK1757" s="43">
        <v>-12396.42756749093</v>
      </c>
      <c r="BL1757" s="37">
        <f t="shared" si="548"/>
        <v>14239.932723895879</v>
      </c>
    </row>
    <row r="1758" spans="1:64" x14ac:dyDescent="0.35">
      <c r="A1758" s="3">
        <v>35000</v>
      </c>
      <c r="D1758" s="6">
        <v>105</v>
      </c>
      <c r="E1758" s="6"/>
      <c r="F1758" s="6">
        <f t="shared" si="521"/>
        <v>175</v>
      </c>
      <c r="G1758" s="7">
        <v>8</v>
      </c>
      <c r="H1758" s="79" cm="1">
        <f t="array" ref="H1758">INDEX(Archetypes!$F$8:$F$16,$G1758)</f>
        <v>285.8</v>
      </c>
      <c r="I1758" s="7">
        <f t="shared" si="522"/>
        <v>1</v>
      </c>
      <c r="J1758" s="27" cm="1">
        <f t="array" ref="J1758">INDEX(Archetypes!$G$8:$H$16,$G1758,($H$2+1))+$N$2</f>
        <v>26124</v>
      </c>
      <c r="K1758" s="41" cm="1">
        <f t="array" ref="K1758">INDEX(Archetypes!$J$8:$J$16,$G1758)</f>
        <v>3.2210000000000001</v>
      </c>
      <c r="L1758" s="24" cm="1">
        <f t="array" ref="L1758">INDEX(Archetypes!$I$8:$I$16,$G1758)</f>
        <v>90.076000000000008</v>
      </c>
      <c r="M1758" s="41">
        <f t="shared" si="549"/>
        <v>32.598999999999997</v>
      </c>
      <c r="N1758" s="84">
        <f t="shared" si="523"/>
        <v>0.36190550202051597</v>
      </c>
      <c r="O1758" s="41">
        <f t="shared" si="524"/>
        <v>32.598999999999997</v>
      </c>
      <c r="P1758" s="64">
        <f t="shared" si="562"/>
        <v>4.6569999999999991</v>
      </c>
      <c r="Q1758" s="80">
        <f t="shared" si="550"/>
        <v>4.6569999999999991</v>
      </c>
      <c r="R1758" s="80">
        <f t="shared" si="551"/>
        <v>0</v>
      </c>
      <c r="S1758" s="64">
        <f t="shared" si="552"/>
        <v>32.598999999999997</v>
      </c>
      <c r="T1758" s="64">
        <f t="shared" si="525"/>
        <v>0</v>
      </c>
      <c r="U1758" s="64">
        <f t="shared" si="553"/>
        <v>0</v>
      </c>
      <c r="V1758" s="80">
        <f t="shared" si="554"/>
        <v>1</v>
      </c>
      <c r="W1758" s="80">
        <f t="shared" si="555"/>
        <v>0</v>
      </c>
      <c r="X1758" s="80">
        <f t="shared" si="556"/>
        <v>0</v>
      </c>
      <c r="Y1758" s="4">
        <f t="shared" si="526"/>
        <v>13.01</v>
      </c>
      <c r="Z1758" s="4">
        <f t="shared" si="527"/>
        <v>4.0391182862465067</v>
      </c>
      <c r="AA1758" s="64">
        <f t="shared" si="557"/>
        <v>10866.191000000001</v>
      </c>
      <c r="AB1758" s="81">
        <f t="shared" si="558"/>
        <v>1413.6914491</v>
      </c>
      <c r="AC1758">
        <f t="shared" si="559"/>
        <v>0.99999996540000113</v>
      </c>
      <c r="AD1758" s="49">
        <f t="shared" si="528"/>
        <v>5654.7657964</v>
      </c>
      <c r="AE1758" s="3">
        <f t="shared" si="529"/>
        <v>140000</v>
      </c>
      <c r="AF1758" s="3">
        <f t="shared" si="530"/>
        <v>100000</v>
      </c>
      <c r="AG1758" s="2">
        <f t="shared" si="531"/>
        <v>1</v>
      </c>
      <c r="AH1758" s="49">
        <f t="shared" si="532"/>
        <v>25124</v>
      </c>
      <c r="AI1758" s="49">
        <f t="shared" si="533"/>
        <v>9955.9507341048902</v>
      </c>
      <c r="AJ1758" s="27" cm="1">
        <f t="array" ref="AJ1758">INDEX(Archetypes!Q$8:Q$16,$G1758)</f>
        <v>1022</v>
      </c>
      <c r="AK1758" s="27" cm="1">
        <f t="array" ref="AK1758">INDEX(Archetypes!R$8:R$16,$G1758)</f>
        <v>1039</v>
      </c>
      <c r="AL1758" s="27" cm="1">
        <f t="array" ref="AL1758">INDEX(Archetypes!S$8:S$16,$G1758)</f>
        <v>1139</v>
      </c>
      <c r="AM1758" s="5">
        <f t="shared" si="560"/>
        <v>1039</v>
      </c>
      <c r="AN1758" s="5">
        <f t="shared" si="534"/>
        <v>4156</v>
      </c>
      <c r="AO1758" s="49">
        <f t="shared" si="535"/>
        <v>71014.716530504884</v>
      </c>
      <c r="AP1758" s="61" cm="1">
        <f t="array" ref="AP1758">INDEX(Archetypes!$K$8:$N$16,$G1758,$I$2+1+2*$H$2)</f>
        <v>20099</v>
      </c>
      <c r="AQ1758" s="41" cm="1">
        <f t="array" ref="AQ1758">INDEX(Archetypes!$O$8:$P$16,$G1758,$AB$2)</f>
        <v>50</v>
      </c>
      <c r="AR1758" s="4">
        <f t="shared" si="536"/>
        <v>12.348800000000001</v>
      </c>
      <c r="AS1758" s="5">
        <f t="shared" si="537"/>
        <v>4322.08</v>
      </c>
      <c r="AT1758" s="8">
        <f t="shared" si="538"/>
        <v>3178</v>
      </c>
      <c r="AU1758">
        <f t="shared" si="539"/>
        <v>1</v>
      </c>
      <c r="AV1758" s="49">
        <f t="shared" si="540"/>
        <v>17288.32</v>
      </c>
      <c r="AW1758" s="49">
        <f t="shared" si="541"/>
        <v>20099</v>
      </c>
      <c r="AX1758" s="61">
        <f t="shared" si="542"/>
        <v>7809.2668515756386</v>
      </c>
      <c r="AY1758" s="27" cm="1">
        <f t="array" ref="AY1758">INDEX(Archetypes!T$8:T$16,$G1758)</f>
        <v>1012</v>
      </c>
      <c r="AZ1758" s="27" cm="1">
        <f t="array" ref="AZ1758">INDEX(Archetypes!U$8:U$16,$G1758)</f>
        <v>1497</v>
      </c>
      <c r="BA1758" s="27" cm="1">
        <f t="array" ref="BA1758">INDEX(Archetypes!V$8:V$16,$G1758)</f>
        <v>1668</v>
      </c>
      <c r="BB1758" s="5">
        <f t="shared" si="561"/>
        <v>1497</v>
      </c>
      <c r="BC1758" s="5">
        <f t="shared" si="543"/>
        <v>5988</v>
      </c>
      <c r="BD1758" s="60">
        <f t="shared" si="544"/>
        <v>71283.586851575645</v>
      </c>
      <c r="BE1758" s="28">
        <f t="shared" si="545"/>
        <v>268.87032107076084</v>
      </c>
      <c r="BF1758" s="75">
        <f t="shared" si="546"/>
        <v>8.9072340865200008</v>
      </c>
      <c r="BG1758" s="75">
        <f t="shared" si="547"/>
        <v>29.746079999999999</v>
      </c>
      <c r="BH1758" s="11">
        <f t="shared" si="563"/>
        <v>43255.830549143975</v>
      </c>
      <c r="BI1758" s="95">
        <f t="shared" si="564"/>
        <v>4</v>
      </c>
      <c r="BJ1758" t="b">
        <f t="shared" si="565"/>
        <v>0</v>
      </c>
      <c r="BK1758" s="43">
        <v>-18077.998178369453</v>
      </c>
      <c r="BL1758" s="37">
        <f t="shared" si="548"/>
        <v>18346.868499440214</v>
      </c>
    </row>
    <row r="1759" spans="1:64" x14ac:dyDescent="0.35">
      <c r="A1759" s="3">
        <v>35000</v>
      </c>
      <c r="D1759" s="6">
        <v>105</v>
      </c>
      <c r="E1759" s="6"/>
      <c r="F1759" s="6">
        <f t="shared" si="521"/>
        <v>175</v>
      </c>
      <c r="G1759" s="7">
        <v>9</v>
      </c>
      <c r="H1759" s="79" cm="1">
        <f t="array" ref="H1759">INDEX(Archetypes!$F$8:$F$16,$G1759)</f>
        <v>312.60000000000002</v>
      </c>
      <c r="I1759" s="7">
        <f t="shared" si="522"/>
        <v>1</v>
      </c>
      <c r="J1759" s="27" cm="1">
        <f t="array" ref="J1759">INDEX(Archetypes!$G$8:$H$16,$G1759,($H$2+1))+$N$2</f>
        <v>27151</v>
      </c>
      <c r="K1759" s="41" cm="1">
        <f t="array" ref="K1759">INDEX(Archetypes!$J$8:$J$16,$G1759)</f>
        <v>3.1960000000000002</v>
      </c>
      <c r="L1759" s="24" cm="1">
        <f t="array" ref="L1759">INDEX(Archetypes!$I$8:$I$16,$G1759)</f>
        <v>98.868750000000006</v>
      </c>
      <c r="M1759" s="41">
        <f t="shared" si="549"/>
        <v>32.853999999999999</v>
      </c>
      <c r="N1759" s="84">
        <f t="shared" si="523"/>
        <v>0.3322991339528415</v>
      </c>
      <c r="O1759" s="41">
        <f t="shared" si="524"/>
        <v>32.853999999999999</v>
      </c>
      <c r="P1759" s="64">
        <f t="shared" si="562"/>
        <v>4.6934285714285711</v>
      </c>
      <c r="Q1759" s="80">
        <f t="shared" si="550"/>
        <v>4.6934285714285711</v>
      </c>
      <c r="R1759" s="80">
        <f t="shared" si="551"/>
        <v>0</v>
      </c>
      <c r="S1759" s="64">
        <f t="shared" si="552"/>
        <v>32.853999999999999</v>
      </c>
      <c r="T1759" s="64">
        <f t="shared" si="525"/>
        <v>0</v>
      </c>
      <c r="U1759" s="64">
        <f t="shared" si="553"/>
        <v>0</v>
      </c>
      <c r="V1759" s="80">
        <f t="shared" si="554"/>
        <v>1</v>
      </c>
      <c r="W1759" s="80">
        <f t="shared" si="555"/>
        <v>0</v>
      </c>
      <c r="X1759" s="80">
        <f t="shared" si="556"/>
        <v>0</v>
      </c>
      <c r="Y1759" s="4">
        <f t="shared" si="526"/>
        <v>13.01</v>
      </c>
      <c r="Z1759" s="4">
        <f t="shared" si="527"/>
        <v>4.0707133917396741</v>
      </c>
      <c r="AA1759" s="64">
        <f t="shared" si="557"/>
        <v>10951.189</v>
      </c>
      <c r="AB1759" s="81">
        <f t="shared" si="558"/>
        <v>1424.7496888999999</v>
      </c>
      <c r="AC1759">
        <f t="shared" si="559"/>
        <v>0.99999999874285705</v>
      </c>
      <c r="AD1759" s="49">
        <f t="shared" si="528"/>
        <v>5698.9987555999996</v>
      </c>
      <c r="AE1759" s="3">
        <f t="shared" si="529"/>
        <v>140000</v>
      </c>
      <c r="AF1759" s="3">
        <f t="shared" si="530"/>
        <v>100000</v>
      </c>
      <c r="AG1759" s="2">
        <f t="shared" si="531"/>
        <v>1</v>
      </c>
      <c r="AH1759" s="49">
        <f t="shared" si="532"/>
        <v>26151</v>
      </c>
      <c r="AI1759" s="49">
        <f t="shared" si="533"/>
        <v>10354.981385210327</v>
      </c>
      <c r="AJ1759" s="27" cm="1">
        <f t="array" ref="AJ1759">INDEX(Archetypes!Q$8:Q$16,$G1759)</f>
        <v>1022</v>
      </c>
      <c r="AK1759" s="27" cm="1">
        <f t="array" ref="AK1759">INDEX(Archetypes!R$8:R$16,$G1759)</f>
        <v>1039</v>
      </c>
      <c r="AL1759" s="27" cm="1">
        <f t="array" ref="AL1759">INDEX(Archetypes!S$8:S$16,$G1759)</f>
        <v>1139</v>
      </c>
      <c r="AM1759" s="5">
        <f t="shared" si="560"/>
        <v>1039</v>
      </c>
      <c r="AN1759" s="5">
        <f t="shared" si="534"/>
        <v>4156</v>
      </c>
      <c r="AO1759" s="49">
        <f t="shared" si="535"/>
        <v>73511.980140810323</v>
      </c>
      <c r="AP1759" s="61" cm="1">
        <f t="array" ref="AP1759">INDEX(Archetypes!$K$8:$N$16,$G1759,$I$2+1+2*$H$2)</f>
        <v>20920</v>
      </c>
      <c r="AQ1759" s="41" cm="1">
        <f t="array" ref="AQ1759">INDEX(Archetypes!$O$8:$P$16,$G1759,$AB$2)</f>
        <v>50</v>
      </c>
      <c r="AR1759" s="4">
        <f t="shared" si="536"/>
        <v>12.348800000000001</v>
      </c>
      <c r="AS1759" s="5">
        <f t="shared" si="537"/>
        <v>4322.08</v>
      </c>
      <c r="AT1759" s="8">
        <f t="shared" si="538"/>
        <v>3178</v>
      </c>
      <c r="AU1759">
        <f t="shared" si="539"/>
        <v>1</v>
      </c>
      <c r="AV1759" s="49">
        <f t="shared" si="540"/>
        <v>17288.32</v>
      </c>
      <c r="AW1759" s="49">
        <f t="shared" si="541"/>
        <v>20920</v>
      </c>
      <c r="AX1759" s="61">
        <f t="shared" si="542"/>
        <v>8128.2582484184468</v>
      </c>
      <c r="AY1759" s="27" cm="1">
        <f t="array" ref="AY1759">INDEX(Archetypes!T$8:T$16,$G1759)</f>
        <v>1012</v>
      </c>
      <c r="AZ1759" s="27" cm="1">
        <f t="array" ref="AZ1759">INDEX(Archetypes!U$8:U$16,$G1759)</f>
        <v>1497</v>
      </c>
      <c r="BA1759" s="27" cm="1">
        <f t="array" ref="BA1759">INDEX(Archetypes!V$8:V$16,$G1759)</f>
        <v>1668</v>
      </c>
      <c r="BB1759" s="5">
        <f t="shared" si="561"/>
        <v>1497</v>
      </c>
      <c r="BC1759" s="5">
        <f t="shared" si="543"/>
        <v>5988</v>
      </c>
      <c r="BD1759" s="60">
        <f t="shared" si="544"/>
        <v>73244.578248418446</v>
      </c>
      <c r="BE1759" s="28">
        <f t="shared" si="545"/>
        <v>-267.40189239187748</v>
      </c>
      <c r="BF1759" s="75">
        <f t="shared" si="546"/>
        <v>8.9769086470800019</v>
      </c>
      <c r="BG1759" s="75">
        <f t="shared" si="547"/>
        <v>29.746079999999999</v>
      </c>
      <c r="BH1759" s="11">
        <f t="shared" si="563"/>
        <v>43255.830549143975</v>
      </c>
      <c r="BI1759" s="95">
        <f t="shared" si="564"/>
        <v>4</v>
      </c>
      <c r="BJ1759" t="b">
        <f t="shared" si="565"/>
        <v>0</v>
      </c>
      <c r="BK1759" s="43">
        <v>-19950.220035373379</v>
      </c>
      <c r="BL1759" s="37">
        <f t="shared" si="548"/>
        <v>19682.818142981501</v>
      </c>
    </row>
    <row r="1760" spans="1:64" x14ac:dyDescent="0.35">
      <c r="A1760" s="3">
        <v>35000</v>
      </c>
      <c r="D1760" s="6">
        <v>120</v>
      </c>
      <c r="E1760" s="6"/>
      <c r="F1760" s="6">
        <f t="shared" si="521"/>
        <v>200</v>
      </c>
      <c r="G1760" s="7">
        <v>5</v>
      </c>
      <c r="H1760" s="79" cm="1">
        <f t="array" ref="H1760">INDEX(Archetypes!$F$8:$F$16,$G1760)</f>
        <v>213.7</v>
      </c>
      <c r="I1760" s="7">
        <f t="shared" si="522"/>
        <v>1</v>
      </c>
      <c r="J1760" s="27" cm="1">
        <f t="array" ref="J1760">INDEX(Archetypes!$G$8:$H$16,$G1760,($H$2+1))+$N$2</f>
        <v>16092</v>
      </c>
      <c r="K1760" s="41" cm="1">
        <f t="array" ref="K1760">INDEX(Archetypes!$J$8:$J$16,$G1760)</f>
        <v>3.3130000000000002</v>
      </c>
      <c r="L1760" s="24" cm="1">
        <f t="array" ref="L1760">INDEX(Archetypes!$I$8:$I$16,$G1760)</f>
        <v>65.243478260869566</v>
      </c>
      <c r="M1760" s="41">
        <f t="shared" si="549"/>
        <v>36.220999999999997</v>
      </c>
      <c r="N1760" s="84">
        <f t="shared" si="523"/>
        <v>0.55516660002665597</v>
      </c>
      <c r="O1760" s="41">
        <f t="shared" si="524"/>
        <v>36.220999999999997</v>
      </c>
      <c r="P1760" s="64">
        <f t="shared" si="562"/>
        <v>5.1744285714285709</v>
      </c>
      <c r="Q1760" s="80">
        <f t="shared" si="550"/>
        <v>5.1744285714285709</v>
      </c>
      <c r="R1760" s="80">
        <f t="shared" si="551"/>
        <v>0</v>
      </c>
      <c r="S1760" s="64">
        <f t="shared" si="552"/>
        <v>36.220999999999997</v>
      </c>
      <c r="T1760" s="64">
        <f t="shared" si="525"/>
        <v>0</v>
      </c>
      <c r="U1760" s="64">
        <f t="shared" si="553"/>
        <v>0</v>
      </c>
      <c r="V1760" s="80">
        <f t="shared" si="554"/>
        <v>1</v>
      </c>
      <c r="W1760" s="80">
        <f t="shared" si="555"/>
        <v>0</v>
      </c>
      <c r="X1760" s="80">
        <f t="shared" si="556"/>
        <v>0</v>
      </c>
      <c r="Y1760" s="4">
        <f t="shared" si="526"/>
        <v>13.01</v>
      </c>
      <c r="Z1760" s="4">
        <f t="shared" si="527"/>
        <v>3.9269544219740413</v>
      </c>
      <c r="AA1760" s="64">
        <f t="shared" si="557"/>
        <v>10564.442999999999</v>
      </c>
      <c r="AB1760" s="81">
        <f t="shared" si="558"/>
        <v>1374.4340342999997</v>
      </c>
      <c r="AC1760">
        <f t="shared" si="559"/>
        <v>1.0000000097428576</v>
      </c>
      <c r="AD1760" s="49">
        <f t="shared" si="528"/>
        <v>5497.7361371999987</v>
      </c>
      <c r="AE1760" s="3">
        <f t="shared" si="529"/>
        <v>140000</v>
      </c>
      <c r="AF1760" s="3">
        <f t="shared" si="530"/>
        <v>100000</v>
      </c>
      <c r="AG1760" s="2">
        <f t="shared" si="531"/>
        <v>1</v>
      </c>
      <c r="AH1760" s="49">
        <f t="shared" si="532"/>
        <v>15092</v>
      </c>
      <c r="AI1760" s="49">
        <f t="shared" si="533"/>
        <v>6058.1167595287006</v>
      </c>
      <c r="AJ1760" s="27" cm="1">
        <f t="array" ref="AJ1760">INDEX(Archetypes!Q$8:Q$16,$G1760)</f>
        <v>1022</v>
      </c>
      <c r="AK1760" s="27" cm="1">
        <f t="array" ref="AK1760">INDEX(Archetypes!R$8:R$16,$G1760)</f>
        <v>1039</v>
      </c>
      <c r="AL1760" s="27" cm="1">
        <f t="array" ref="AL1760">INDEX(Archetypes!S$8:S$16,$G1760)</f>
        <v>1139</v>
      </c>
      <c r="AM1760" s="5">
        <f t="shared" si="560"/>
        <v>1039</v>
      </c>
      <c r="AN1760" s="5">
        <f t="shared" si="534"/>
        <v>4156</v>
      </c>
      <c r="AO1760" s="49">
        <f t="shared" si="535"/>
        <v>46895.852896728698</v>
      </c>
      <c r="AP1760" s="61" cm="1">
        <f t="array" ref="AP1760">INDEX(Archetypes!$K$8:$N$16,$G1760,$I$2+1+2*$H$2)</f>
        <v>12073</v>
      </c>
      <c r="AQ1760" s="41" cm="1">
        <f t="array" ref="AQ1760">INDEX(Archetypes!$O$8:$P$16,$G1760,$AB$2)</f>
        <v>50</v>
      </c>
      <c r="AR1760" s="4">
        <f t="shared" si="536"/>
        <v>12.348800000000001</v>
      </c>
      <c r="AS1760" s="5">
        <f t="shared" si="537"/>
        <v>4322.08</v>
      </c>
      <c r="AT1760" s="8">
        <f t="shared" si="538"/>
        <v>3178</v>
      </c>
      <c r="AU1760">
        <f t="shared" si="539"/>
        <v>1</v>
      </c>
      <c r="AV1760" s="49">
        <f t="shared" si="540"/>
        <v>17288.32</v>
      </c>
      <c r="AW1760" s="49">
        <f t="shared" si="541"/>
        <v>12073</v>
      </c>
      <c r="AX1760" s="61">
        <f t="shared" si="542"/>
        <v>4690.8442558869938</v>
      </c>
      <c r="AY1760" s="27" cm="1">
        <f t="array" ref="AY1760">INDEX(Archetypes!T$8:T$16,$G1760)</f>
        <v>1012</v>
      </c>
      <c r="AZ1760" s="27" cm="1">
        <f t="array" ref="AZ1760">INDEX(Archetypes!U$8:U$16,$G1760)</f>
        <v>1497</v>
      </c>
      <c r="BA1760" s="27" cm="1">
        <f t="array" ref="BA1760">INDEX(Archetypes!V$8:V$16,$G1760)</f>
        <v>1668</v>
      </c>
      <c r="BB1760" s="5">
        <f t="shared" si="561"/>
        <v>1497</v>
      </c>
      <c r="BC1760" s="5">
        <f t="shared" si="543"/>
        <v>5988</v>
      </c>
      <c r="BD1760" s="60">
        <f t="shared" si="544"/>
        <v>52113.164255886993</v>
      </c>
      <c r="BE1760" s="28">
        <f t="shared" si="545"/>
        <v>5217.3113591582951</v>
      </c>
      <c r="BF1760" s="75">
        <f t="shared" si="546"/>
        <v>8.6598852159599993</v>
      </c>
      <c r="BG1760" s="75">
        <f t="shared" si="547"/>
        <v>29.746079999999999</v>
      </c>
      <c r="BH1760" s="11">
        <f t="shared" si="563"/>
        <v>46895.852896728698</v>
      </c>
      <c r="BI1760" s="95">
        <f t="shared" si="564"/>
        <v>5</v>
      </c>
      <c r="BJ1760" t="b">
        <f t="shared" si="565"/>
        <v>1</v>
      </c>
      <c r="BK1760" s="43">
        <v>-336.12432965854532</v>
      </c>
      <c r="BL1760" s="37">
        <f t="shared" si="548"/>
        <v>5553.4356888168404</v>
      </c>
    </row>
    <row r="1761" spans="1:64" x14ac:dyDescent="0.35">
      <c r="A1761" s="3">
        <v>35000</v>
      </c>
      <c r="D1761" s="6">
        <v>120</v>
      </c>
      <c r="E1761" s="6"/>
      <c r="F1761" s="6">
        <f t="shared" si="521"/>
        <v>200</v>
      </c>
      <c r="G1761" s="7">
        <v>6</v>
      </c>
      <c r="H1761" s="79" cm="1">
        <f t="array" ref="H1761">INDEX(Archetypes!$F$8:$F$16,$G1761)</f>
        <v>239.1</v>
      </c>
      <c r="I1761" s="7">
        <f t="shared" si="522"/>
        <v>1</v>
      </c>
      <c r="J1761" s="27" cm="1">
        <f t="array" ref="J1761">INDEX(Archetypes!$G$8:$H$16,$G1761,($H$2+1))+$N$2</f>
        <v>18581</v>
      </c>
      <c r="K1761" s="41" cm="1">
        <f t="array" ref="K1761">INDEX(Archetypes!$J$8:$J$16,$G1761)</f>
        <v>3.327</v>
      </c>
      <c r="L1761" s="24" cm="1">
        <f t="array" ref="L1761">INDEX(Archetypes!$I$8:$I$16,$G1761)</f>
        <v>72.380645161290317</v>
      </c>
      <c r="M1761" s="41">
        <f t="shared" si="549"/>
        <v>36.069000000000003</v>
      </c>
      <c r="N1761" s="84">
        <f t="shared" si="523"/>
        <v>0.49832382565291033</v>
      </c>
      <c r="O1761" s="41">
        <f t="shared" si="524"/>
        <v>36.069000000000003</v>
      </c>
      <c r="P1761" s="64">
        <f t="shared" si="562"/>
        <v>5.1527142857142865</v>
      </c>
      <c r="Q1761" s="80">
        <f t="shared" si="550"/>
        <v>5.1527142857142865</v>
      </c>
      <c r="R1761" s="80">
        <f t="shared" si="551"/>
        <v>0</v>
      </c>
      <c r="S1761" s="64">
        <f t="shared" si="552"/>
        <v>36.069000000000003</v>
      </c>
      <c r="T1761" s="64">
        <f t="shared" si="525"/>
        <v>0</v>
      </c>
      <c r="U1761" s="64">
        <f t="shared" si="553"/>
        <v>0</v>
      </c>
      <c r="V1761" s="80">
        <f t="shared" si="554"/>
        <v>1</v>
      </c>
      <c r="W1761" s="80">
        <f t="shared" si="555"/>
        <v>0</v>
      </c>
      <c r="X1761" s="80">
        <f t="shared" si="556"/>
        <v>0</v>
      </c>
      <c r="Y1761" s="4">
        <f t="shared" si="526"/>
        <v>13.01</v>
      </c>
      <c r="Z1761" s="4">
        <f t="shared" si="527"/>
        <v>3.910429816651638</v>
      </c>
      <c r="AA1761" s="64">
        <f t="shared" si="557"/>
        <v>10519.987999999999</v>
      </c>
      <c r="AB1761" s="81">
        <f t="shared" si="558"/>
        <v>1368.6504387999998</v>
      </c>
      <c r="AC1761">
        <f t="shared" si="559"/>
        <v>0.99999999782857152</v>
      </c>
      <c r="AD1761" s="49">
        <f t="shared" si="528"/>
        <v>5474.6017551999994</v>
      </c>
      <c r="AE1761" s="3">
        <f t="shared" si="529"/>
        <v>140000</v>
      </c>
      <c r="AF1761" s="3">
        <f t="shared" si="530"/>
        <v>100000</v>
      </c>
      <c r="AG1761" s="2">
        <f t="shared" si="531"/>
        <v>1</v>
      </c>
      <c r="AH1761" s="49">
        <f t="shared" si="532"/>
        <v>17581</v>
      </c>
      <c r="AI1761" s="49">
        <f t="shared" si="533"/>
        <v>7025.1929918572632</v>
      </c>
      <c r="AJ1761" s="27" cm="1">
        <f t="array" ref="AJ1761">INDEX(Archetypes!Q$8:Q$16,$G1761)</f>
        <v>1022</v>
      </c>
      <c r="AK1761" s="27" cm="1">
        <f t="array" ref="AK1761">INDEX(Archetypes!R$8:R$16,$G1761)</f>
        <v>1039</v>
      </c>
      <c r="AL1761" s="27" cm="1">
        <f t="array" ref="AL1761">INDEX(Archetypes!S$8:S$16,$G1761)</f>
        <v>1139</v>
      </c>
      <c r="AM1761" s="5">
        <f t="shared" si="560"/>
        <v>1039</v>
      </c>
      <c r="AN1761" s="5">
        <f t="shared" si="534"/>
        <v>4156</v>
      </c>
      <c r="AO1761" s="49">
        <f t="shared" si="535"/>
        <v>52817.794747057262</v>
      </c>
      <c r="AP1761" s="61" cm="1">
        <f t="array" ref="AP1761">INDEX(Archetypes!$K$8:$N$16,$G1761,$I$2+1+2*$H$2)</f>
        <v>14065</v>
      </c>
      <c r="AQ1761" s="41" cm="1">
        <f t="array" ref="AQ1761">INDEX(Archetypes!$O$8:$P$16,$G1761,$AB$2)</f>
        <v>50</v>
      </c>
      <c r="AR1761" s="4">
        <f t="shared" si="536"/>
        <v>12.348800000000001</v>
      </c>
      <c r="AS1761" s="5">
        <f t="shared" si="537"/>
        <v>4322.08</v>
      </c>
      <c r="AT1761" s="8">
        <f t="shared" si="538"/>
        <v>3178</v>
      </c>
      <c r="AU1761">
        <f t="shared" si="539"/>
        <v>1</v>
      </c>
      <c r="AV1761" s="49">
        <f t="shared" si="540"/>
        <v>17288.32</v>
      </c>
      <c r="AW1761" s="49">
        <f t="shared" si="541"/>
        <v>14065</v>
      </c>
      <c r="AX1761" s="61">
        <f t="shared" si="542"/>
        <v>5464.816073805232</v>
      </c>
      <c r="AY1761" s="27" cm="1">
        <f t="array" ref="AY1761">INDEX(Archetypes!T$8:T$16,$G1761)</f>
        <v>1012</v>
      </c>
      <c r="AZ1761" s="27" cm="1">
        <f t="array" ref="AZ1761">INDEX(Archetypes!U$8:U$16,$G1761)</f>
        <v>1497</v>
      </c>
      <c r="BA1761" s="27" cm="1">
        <f t="array" ref="BA1761">INDEX(Archetypes!V$8:V$16,$G1761)</f>
        <v>1668</v>
      </c>
      <c r="BB1761" s="5">
        <f t="shared" si="561"/>
        <v>1497</v>
      </c>
      <c r="BC1761" s="5">
        <f t="shared" si="543"/>
        <v>5988</v>
      </c>
      <c r="BD1761" s="60">
        <f t="shared" si="544"/>
        <v>56871.136073805232</v>
      </c>
      <c r="BE1761" s="28">
        <f t="shared" si="545"/>
        <v>4053.34132674797</v>
      </c>
      <c r="BF1761" s="75">
        <f t="shared" si="546"/>
        <v>8.6234445633599996</v>
      </c>
      <c r="BG1761" s="75">
        <f t="shared" si="547"/>
        <v>29.746079999999999</v>
      </c>
      <c r="BH1761" s="11">
        <f t="shared" si="563"/>
        <v>46895.852896728698</v>
      </c>
      <c r="BI1761" s="95">
        <f t="shared" si="564"/>
        <v>5</v>
      </c>
      <c r="BJ1761" t="b">
        <f t="shared" si="565"/>
        <v>0</v>
      </c>
      <c r="BK1761" s="43">
        <v>-4614.0296097779938</v>
      </c>
      <c r="BL1761" s="37">
        <f t="shared" si="548"/>
        <v>8667.3709365259638</v>
      </c>
    </row>
    <row r="1762" spans="1:64" x14ac:dyDescent="0.35">
      <c r="A1762" s="3">
        <v>35000</v>
      </c>
      <c r="D1762" s="6">
        <v>120</v>
      </c>
      <c r="E1762" s="6"/>
      <c r="F1762" s="6">
        <f t="shared" si="521"/>
        <v>200</v>
      </c>
      <c r="G1762" s="7">
        <v>7</v>
      </c>
      <c r="H1762" s="79" cm="1">
        <f t="array" ref="H1762">INDEX(Archetypes!$F$8:$F$16,$G1762)</f>
        <v>262.60000000000002</v>
      </c>
      <c r="I1762" s="7">
        <f t="shared" si="522"/>
        <v>1</v>
      </c>
      <c r="J1762" s="27" cm="1">
        <f t="array" ref="J1762">INDEX(Archetypes!$G$8:$H$16,$G1762,($H$2+1))+$N$2</f>
        <v>22881</v>
      </c>
      <c r="K1762" s="41" cm="1">
        <f t="array" ref="K1762">INDEX(Archetypes!$J$8:$J$16,$G1762)</f>
        <v>3.2349999999999999</v>
      </c>
      <c r="L1762" s="24" cm="1">
        <f t="array" ref="L1762">INDEX(Archetypes!$I$8:$I$16,$G1762)</f>
        <v>81.644444444444446</v>
      </c>
      <c r="M1762" s="41">
        <f t="shared" si="549"/>
        <v>37.094000000000001</v>
      </c>
      <c r="N1762" s="84">
        <f t="shared" si="523"/>
        <v>0.45433587370713119</v>
      </c>
      <c r="O1762" s="41">
        <f t="shared" si="524"/>
        <v>37.094000000000001</v>
      </c>
      <c r="P1762" s="64">
        <f t="shared" si="562"/>
        <v>5.2991428571428569</v>
      </c>
      <c r="Q1762" s="80">
        <f t="shared" si="550"/>
        <v>5.2991428571428569</v>
      </c>
      <c r="R1762" s="80">
        <f t="shared" si="551"/>
        <v>0</v>
      </c>
      <c r="S1762" s="64">
        <f t="shared" si="552"/>
        <v>37.094000000000001</v>
      </c>
      <c r="T1762" s="64">
        <f t="shared" si="525"/>
        <v>0</v>
      </c>
      <c r="U1762" s="64">
        <f t="shared" si="553"/>
        <v>0</v>
      </c>
      <c r="V1762" s="80">
        <f t="shared" si="554"/>
        <v>1</v>
      </c>
      <c r="W1762" s="80">
        <f t="shared" si="555"/>
        <v>0</v>
      </c>
      <c r="X1762" s="80">
        <f t="shared" si="556"/>
        <v>0</v>
      </c>
      <c r="Y1762" s="4">
        <f t="shared" si="526"/>
        <v>13.01</v>
      </c>
      <c r="Z1762" s="4">
        <f t="shared" si="527"/>
        <v>4.0216383307573418</v>
      </c>
      <c r="AA1762" s="64">
        <f t="shared" si="557"/>
        <v>10819.165000000001</v>
      </c>
      <c r="AB1762" s="81">
        <f t="shared" si="558"/>
        <v>1407.5733665</v>
      </c>
      <c r="AC1762">
        <f t="shared" si="559"/>
        <v>1.0000000350000013</v>
      </c>
      <c r="AD1762" s="49">
        <f t="shared" si="528"/>
        <v>5630.2934660000001</v>
      </c>
      <c r="AE1762" s="3">
        <f t="shared" si="529"/>
        <v>140000</v>
      </c>
      <c r="AF1762" s="3">
        <f t="shared" si="530"/>
        <v>100000</v>
      </c>
      <c r="AG1762" s="2">
        <f t="shared" si="531"/>
        <v>1</v>
      </c>
      <c r="AH1762" s="49">
        <f t="shared" si="532"/>
        <v>21881</v>
      </c>
      <c r="AI1762" s="49">
        <f t="shared" si="533"/>
        <v>8695.9152895723364</v>
      </c>
      <c r="AJ1762" s="27" cm="1">
        <f t="array" ref="AJ1762">INDEX(Archetypes!Q$8:Q$16,$G1762)</f>
        <v>1022</v>
      </c>
      <c r="AK1762" s="27" cm="1">
        <f t="array" ref="AK1762">INDEX(Archetypes!R$8:R$16,$G1762)</f>
        <v>1039</v>
      </c>
      <c r="AL1762" s="27" cm="1">
        <f t="array" ref="AL1762">INDEX(Archetypes!S$8:S$16,$G1762)</f>
        <v>1139</v>
      </c>
      <c r="AM1762" s="5">
        <f t="shared" si="560"/>
        <v>1039</v>
      </c>
      <c r="AN1762" s="5">
        <f t="shared" si="534"/>
        <v>4156</v>
      </c>
      <c r="AO1762" s="49">
        <f t="shared" si="535"/>
        <v>63244.208755572341</v>
      </c>
      <c r="AP1762" s="61" cm="1">
        <f t="array" ref="AP1762">INDEX(Archetypes!$K$8:$N$16,$G1762,$I$2+1+2*$H$2)</f>
        <v>17505</v>
      </c>
      <c r="AQ1762" s="41" cm="1">
        <f t="array" ref="AQ1762">INDEX(Archetypes!$O$8:$P$16,$G1762,$AB$2)</f>
        <v>50</v>
      </c>
      <c r="AR1762" s="4">
        <f t="shared" si="536"/>
        <v>12.348800000000001</v>
      </c>
      <c r="AS1762" s="5">
        <f t="shared" si="537"/>
        <v>4322.08</v>
      </c>
      <c r="AT1762" s="8">
        <f t="shared" si="538"/>
        <v>3178</v>
      </c>
      <c r="AU1762">
        <f t="shared" si="539"/>
        <v>1</v>
      </c>
      <c r="AV1762" s="49">
        <f t="shared" si="540"/>
        <v>17288.32</v>
      </c>
      <c r="AW1762" s="49">
        <f t="shared" si="541"/>
        <v>17505</v>
      </c>
      <c r="AX1762" s="61">
        <f t="shared" si="542"/>
        <v>6801.3939119772904</v>
      </c>
      <c r="AY1762" s="27" cm="1">
        <f t="array" ref="AY1762">INDEX(Archetypes!T$8:T$16,$G1762)</f>
        <v>1012</v>
      </c>
      <c r="AZ1762" s="27" cm="1">
        <f t="array" ref="AZ1762">INDEX(Archetypes!U$8:U$16,$G1762)</f>
        <v>1497</v>
      </c>
      <c r="BA1762" s="27" cm="1">
        <f t="array" ref="BA1762">INDEX(Archetypes!V$8:V$16,$G1762)</f>
        <v>1668</v>
      </c>
      <c r="BB1762" s="5">
        <f t="shared" si="561"/>
        <v>1497</v>
      </c>
      <c r="BC1762" s="5">
        <f t="shared" si="543"/>
        <v>5988</v>
      </c>
      <c r="BD1762" s="60">
        <f t="shared" si="544"/>
        <v>65087.713911977291</v>
      </c>
      <c r="BE1762" s="28">
        <f t="shared" si="545"/>
        <v>1843.50515640495</v>
      </c>
      <c r="BF1762" s="75">
        <f t="shared" si="546"/>
        <v>8.8686859338000019</v>
      </c>
      <c r="BG1762" s="75">
        <f t="shared" si="547"/>
        <v>29.746079999999999</v>
      </c>
      <c r="BH1762" s="11">
        <f t="shared" si="563"/>
        <v>46895.852896728698</v>
      </c>
      <c r="BI1762" s="95">
        <f t="shared" si="564"/>
        <v>5</v>
      </c>
      <c r="BJ1762" t="b">
        <f t="shared" si="565"/>
        <v>0</v>
      </c>
      <c r="BK1762" s="43">
        <v>-12396.42756749093</v>
      </c>
      <c r="BL1762" s="37">
        <f t="shared" si="548"/>
        <v>14239.932723895879</v>
      </c>
    </row>
    <row r="1763" spans="1:64" x14ac:dyDescent="0.35">
      <c r="A1763" s="3">
        <v>35000</v>
      </c>
      <c r="D1763" s="6">
        <v>120</v>
      </c>
      <c r="E1763" s="6"/>
      <c r="F1763" s="6">
        <f t="shared" si="521"/>
        <v>200</v>
      </c>
      <c r="G1763" s="7">
        <v>8</v>
      </c>
      <c r="H1763" s="79" cm="1">
        <f t="array" ref="H1763">INDEX(Archetypes!$F$8:$F$16,$G1763)</f>
        <v>285.8</v>
      </c>
      <c r="I1763" s="7">
        <f t="shared" si="522"/>
        <v>1</v>
      </c>
      <c r="J1763" s="27" cm="1">
        <f t="array" ref="J1763">INDEX(Archetypes!$G$8:$H$16,$G1763,($H$2+1))+$N$2</f>
        <v>26124</v>
      </c>
      <c r="K1763" s="41" cm="1">
        <f t="array" ref="K1763">INDEX(Archetypes!$J$8:$J$16,$G1763)</f>
        <v>3.2210000000000001</v>
      </c>
      <c r="L1763" s="24" cm="1">
        <f t="array" ref="L1763">INDEX(Archetypes!$I$8:$I$16,$G1763)</f>
        <v>90.076000000000008</v>
      </c>
      <c r="M1763" s="41">
        <f t="shared" si="549"/>
        <v>37.256</v>
      </c>
      <c r="N1763" s="84">
        <f t="shared" si="523"/>
        <v>0.41360628802344684</v>
      </c>
      <c r="O1763" s="41">
        <f t="shared" si="524"/>
        <v>37.256</v>
      </c>
      <c r="P1763" s="64">
        <f t="shared" si="562"/>
        <v>5.3222857142857141</v>
      </c>
      <c r="Q1763" s="80">
        <f t="shared" si="550"/>
        <v>5.3222857142857141</v>
      </c>
      <c r="R1763" s="80">
        <f t="shared" si="551"/>
        <v>0</v>
      </c>
      <c r="S1763" s="64">
        <f t="shared" si="552"/>
        <v>37.256</v>
      </c>
      <c r="T1763" s="64">
        <f t="shared" si="525"/>
        <v>0</v>
      </c>
      <c r="U1763" s="64">
        <f t="shared" si="553"/>
        <v>0</v>
      </c>
      <c r="V1763" s="80">
        <f t="shared" si="554"/>
        <v>1</v>
      </c>
      <c r="W1763" s="80">
        <f t="shared" si="555"/>
        <v>0</v>
      </c>
      <c r="X1763" s="80">
        <f t="shared" si="556"/>
        <v>0</v>
      </c>
      <c r="Y1763" s="4">
        <f t="shared" si="526"/>
        <v>13.01</v>
      </c>
      <c r="Z1763" s="4">
        <f t="shared" si="527"/>
        <v>4.0391182862465067</v>
      </c>
      <c r="AA1763" s="64">
        <f t="shared" si="557"/>
        <v>10866.191000000001</v>
      </c>
      <c r="AB1763" s="81">
        <f t="shared" si="558"/>
        <v>1413.6914491</v>
      </c>
      <c r="AC1763">
        <f t="shared" si="559"/>
        <v>0.99999996540000113</v>
      </c>
      <c r="AD1763" s="49">
        <f t="shared" si="528"/>
        <v>5654.7657964</v>
      </c>
      <c r="AE1763" s="3">
        <f t="shared" si="529"/>
        <v>140000</v>
      </c>
      <c r="AF1763" s="3">
        <f t="shared" si="530"/>
        <v>100000</v>
      </c>
      <c r="AG1763" s="2">
        <f t="shared" si="531"/>
        <v>1</v>
      </c>
      <c r="AH1763" s="49">
        <f t="shared" si="532"/>
        <v>25124</v>
      </c>
      <c r="AI1763" s="49">
        <f t="shared" si="533"/>
        <v>9955.9507341048902</v>
      </c>
      <c r="AJ1763" s="27" cm="1">
        <f t="array" ref="AJ1763">INDEX(Archetypes!Q$8:Q$16,$G1763)</f>
        <v>1022</v>
      </c>
      <c r="AK1763" s="27" cm="1">
        <f t="array" ref="AK1763">INDEX(Archetypes!R$8:R$16,$G1763)</f>
        <v>1039</v>
      </c>
      <c r="AL1763" s="27" cm="1">
        <f t="array" ref="AL1763">INDEX(Archetypes!S$8:S$16,$G1763)</f>
        <v>1139</v>
      </c>
      <c r="AM1763" s="5">
        <f t="shared" si="560"/>
        <v>1039</v>
      </c>
      <c r="AN1763" s="5">
        <f t="shared" si="534"/>
        <v>4156</v>
      </c>
      <c r="AO1763" s="49">
        <f t="shared" si="535"/>
        <v>71014.716530504884</v>
      </c>
      <c r="AP1763" s="61" cm="1">
        <f t="array" ref="AP1763">INDEX(Archetypes!$K$8:$N$16,$G1763,$I$2+1+2*$H$2)</f>
        <v>20099</v>
      </c>
      <c r="AQ1763" s="41" cm="1">
        <f t="array" ref="AQ1763">INDEX(Archetypes!$O$8:$P$16,$G1763,$AB$2)</f>
        <v>50</v>
      </c>
      <c r="AR1763" s="4">
        <f t="shared" si="536"/>
        <v>12.348800000000001</v>
      </c>
      <c r="AS1763" s="5">
        <f t="shared" si="537"/>
        <v>4322.08</v>
      </c>
      <c r="AT1763" s="8">
        <f t="shared" si="538"/>
        <v>3178</v>
      </c>
      <c r="AU1763">
        <f t="shared" si="539"/>
        <v>1</v>
      </c>
      <c r="AV1763" s="49">
        <f t="shared" si="540"/>
        <v>17288.32</v>
      </c>
      <c r="AW1763" s="49">
        <f t="shared" si="541"/>
        <v>20099</v>
      </c>
      <c r="AX1763" s="61">
        <f t="shared" si="542"/>
        <v>7809.2668515756386</v>
      </c>
      <c r="AY1763" s="27" cm="1">
        <f t="array" ref="AY1763">INDEX(Archetypes!T$8:T$16,$G1763)</f>
        <v>1012</v>
      </c>
      <c r="AZ1763" s="27" cm="1">
        <f t="array" ref="AZ1763">INDEX(Archetypes!U$8:U$16,$G1763)</f>
        <v>1497</v>
      </c>
      <c r="BA1763" s="27" cm="1">
        <f t="array" ref="BA1763">INDEX(Archetypes!V$8:V$16,$G1763)</f>
        <v>1668</v>
      </c>
      <c r="BB1763" s="5">
        <f t="shared" si="561"/>
        <v>1497</v>
      </c>
      <c r="BC1763" s="5">
        <f t="shared" si="543"/>
        <v>5988</v>
      </c>
      <c r="BD1763" s="60">
        <f t="shared" si="544"/>
        <v>71283.586851575645</v>
      </c>
      <c r="BE1763" s="28">
        <f t="shared" si="545"/>
        <v>268.87032107076084</v>
      </c>
      <c r="BF1763" s="75">
        <f t="shared" si="546"/>
        <v>8.9072340865200008</v>
      </c>
      <c r="BG1763" s="75">
        <f t="shared" si="547"/>
        <v>29.746079999999999</v>
      </c>
      <c r="BH1763" s="11">
        <f t="shared" si="563"/>
        <v>46895.852896728698</v>
      </c>
      <c r="BI1763" s="95">
        <f t="shared" si="564"/>
        <v>5</v>
      </c>
      <c r="BJ1763" t="b">
        <f t="shared" si="565"/>
        <v>0</v>
      </c>
      <c r="BK1763" s="43">
        <v>-18077.998178369453</v>
      </c>
      <c r="BL1763" s="37">
        <f t="shared" si="548"/>
        <v>18346.868499440214</v>
      </c>
    </row>
    <row r="1764" spans="1:64" x14ac:dyDescent="0.35">
      <c r="A1764" s="3">
        <v>35000</v>
      </c>
      <c r="D1764" s="6">
        <v>120</v>
      </c>
      <c r="E1764" s="6"/>
      <c r="F1764" s="6">
        <f t="shared" si="521"/>
        <v>200</v>
      </c>
      <c r="G1764" s="7">
        <v>9</v>
      </c>
      <c r="H1764" s="79" cm="1">
        <f t="array" ref="H1764">INDEX(Archetypes!$F$8:$F$16,$G1764)</f>
        <v>312.60000000000002</v>
      </c>
      <c r="I1764" s="7">
        <f t="shared" si="522"/>
        <v>1</v>
      </c>
      <c r="J1764" s="27" cm="1">
        <f t="array" ref="J1764">INDEX(Archetypes!$G$8:$H$16,$G1764,($H$2+1))+$N$2</f>
        <v>27151</v>
      </c>
      <c r="K1764" s="41" cm="1">
        <f t="array" ref="K1764">INDEX(Archetypes!$J$8:$J$16,$G1764)</f>
        <v>3.1960000000000002</v>
      </c>
      <c r="L1764" s="24" cm="1">
        <f t="array" ref="L1764">INDEX(Archetypes!$I$8:$I$16,$G1764)</f>
        <v>98.868750000000006</v>
      </c>
      <c r="M1764" s="41">
        <f t="shared" si="549"/>
        <v>37.546999999999997</v>
      </c>
      <c r="N1764" s="84">
        <f t="shared" si="523"/>
        <v>0.37976610405208922</v>
      </c>
      <c r="O1764" s="41">
        <f t="shared" si="524"/>
        <v>37.546999999999997</v>
      </c>
      <c r="P1764" s="64">
        <f t="shared" si="562"/>
        <v>5.3638571428571424</v>
      </c>
      <c r="Q1764" s="80">
        <f t="shared" si="550"/>
        <v>5.3638571428571424</v>
      </c>
      <c r="R1764" s="80">
        <f t="shared" si="551"/>
        <v>0</v>
      </c>
      <c r="S1764" s="64">
        <f t="shared" si="552"/>
        <v>37.546999999999997</v>
      </c>
      <c r="T1764" s="64">
        <f t="shared" si="525"/>
        <v>0</v>
      </c>
      <c r="U1764" s="64">
        <f t="shared" si="553"/>
        <v>0</v>
      </c>
      <c r="V1764" s="80">
        <f t="shared" si="554"/>
        <v>1</v>
      </c>
      <c r="W1764" s="80">
        <f t="shared" si="555"/>
        <v>0</v>
      </c>
      <c r="X1764" s="80">
        <f t="shared" si="556"/>
        <v>0</v>
      </c>
      <c r="Y1764" s="4">
        <f t="shared" si="526"/>
        <v>13.01</v>
      </c>
      <c r="Z1764" s="4">
        <f t="shared" si="527"/>
        <v>4.0707133917396741</v>
      </c>
      <c r="AA1764" s="64">
        <f t="shared" si="557"/>
        <v>10951.189</v>
      </c>
      <c r="AB1764" s="81">
        <f t="shared" si="558"/>
        <v>1424.7496888999999</v>
      </c>
      <c r="AC1764">
        <f t="shared" si="559"/>
        <v>0.99999999874285705</v>
      </c>
      <c r="AD1764" s="49">
        <f t="shared" si="528"/>
        <v>5698.9987555999996</v>
      </c>
      <c r="AE1764" s="3">
        <f t="shared" si="529"/>
        <v>140000</v>
      </c>
      <c r="AF1764" s="3">
        <f t="shared" si="530"/>
        <v>100000</v>
      </c>
      <c r="AG1764" s="2">
        <f t="shared" si="531"/>
        <v>1</v>
      </c>
      <c r="AH1764" s="49">
        <f t="shared" si="532"/>
        <v>26151</v>
      </c>
      <c r="AI1764" s="49">
        <f t="shared" si="533"/>
        <v>10354.981385210327</v>
      </c>
      <c r="AJ1764" s="27" cm="1">
        <f t="array" ref="AJ1764">INDEX(Archetypes!Q$8:Q$16,$G1764)</f>
        <v>1022</v>
      </c>
      <c r="AK1764" s="27" cm="1">
        <f t="array" ref="AK1764">INDEX(Archetypes!R$8:R$16,$G1764)</f>
        <v>1039</v>
      </c>
      <c r="AL1764" s="27" cm="1">
        <f t="array" ref="AL1764">INDEX(Archetypes!S$8:S$16,$G1764)</f>
        <v>1139</v>
      </c>
      <c r="AM1764" s="5">
        <f t="shared" si="560"/>
        <v>1039</v>
      </c>
      <c r="AN1764" s="5">
        <f t="shared" si="534"/>
        <v>4156</v>
      </c>
      <c r="AO1764" s="49">
        <f t="shared" si="535"/>
        <v>73511.980140810323</v>
      </c>
      <c r="AP1764" s="61" cm="1">
        <f t="array" ref="AP1764">INDEX(Archetypes!$K$8:$N$16,$G1764,$I$2+1+2*$H$2)</f>
        <v>20920</v>
      </c>
      <c r="AQ1764" s="41" cm="1">
        <f t="array" ref="AQ1764">INDEX(Archetypes!$O$8:$P$16,$G1764,$AB$2)</f>
        <v>50</v>
      </c>
      <c r="AR1764" s="4">
        <f t="shared" si="536"/>
        <v>12.348800000000001</v>
      </c>
      <c r="AS1764" s="5">
        <f t="shared" si="537"/>
        <v>4322.08</v>
      </c>
      <c r="AT1764" s="8">
        <f t="shared" si="538"/>
        <v>3178</v>
      </c>
      <c r="AU1764">
        <f t="shared" si="539"/>
        <v>1</v>
      </c>
      <c r="AV1764" s="49">
        <f t="shared" si="540"/>
        <v>17288.32</v>
      </c>
      <c r="AW1764" s="49">
        <f t="shared" si="541"/>
        <v>20920</v>
      </c>
      <c r="AX1764" s="61">
        <f t="shared" si="542"/>
        <v>8128.2582484184468</v>
      </c>
      <c r="AY1764" s="27" cm="1">
        <f t="array" ref="AY1764">INDEX(Archetypes!T$8:T$16,$G1764)</f>
        <v>1012</v>
      </c>
      <c r="AZ1764" s="27" cm="1">
        <f t="array" ref="AZ1764">INDEX(Archetypes!U$8:U$16,$G1764)</f>
        <v>1497</v>
      </c>
      <c r="BA1764" s="27" cm="1">
        <f t="array" ref="BA1764">INDEX(Archetypes!V$8:V$16,$G1764)</f>
        <v>1668</v>
      </c>
      <c r="BB1764" s="5">
        <f t="shared" si="561"/>
        <v>1497</v>
      </c>
      <c r="BC1764" s="5">
        <f t="shared" si="543"/>
        <v>5988</v>
      </c>
      <c r="BD1764" s="60">
        <f t="shared" si="544"/>
        <v>73244.578248418446</v>
      </c>
      <c r="BE1764" s="28">
        <f t="shared" si="545"/>
        <v>-267.40189239187748</v>
      </c>
      <c r="BF1764" s="75">
        <f t="shared" si="546"/>
        <v>8.9769086470800019</v>
      </c>
      <c r="BG1764" s="75">
        <f t="shared" si="547"/>
        <v>29.746079999999999</v>
      </c>
      <c r="BH1764" s="11">
        <f t="shared" si="563"/>
        <v>46895.852896728698</v>
      </c>
      <c r="BI1764" s="95">
        <f t="shared" si="564"/>
        <v>5</v>
      </c>
      <c r="BJ1764" t="b">
        <f t="shared" si="565"/>
        <v>0</v>
      </c>
      <c r="BK1764" s="43">
        <v>-19950.220035373379</v>
      </c>
      <c r="BL1764" s="37">
        <f t="shared" si="548"/>
        <v>19682.818142981501</v>
      </c>
    </row>
    <row r="1765" spans="1:64" x14ac:dyDescent="0.35">
      <c r="A1765" s="3">
        <v>35000</v>
      </c>
      <c r="D1765" s="6">
        <v>135</v>
      </c>
      <c r="E1765" s="6"/>
      <c r="F1765" s="6">
        <f t="shared" si="521"/>
        <v>225</v>
      </c>
      <c r="G1765" s="7">
        <v>6</v>
      </c>
      <c r="H1765" s="79" cm="1">
        <f t="array" ref="H1765">INDEX(Archetypes!$F$8:$F$16,$G1765)</f>
        <v>239.1</v>
      </c>
      <c r="I1765" s="7">
        <f t="shared" si="522"/>
        <v>1</v>
      </c>
      <c r="J1765" s="27" cm="1">
        <f t="array" ref="J1765">INDEX(Archetypes!$G$8:$H$16,$G1765,($H$2+1))+$N$2</f>
        <v>18581</v>
      </c>
      <c r="K1765" s="41" cm="1">
        <f t="array" ref="K1765">INDEX(Archetypes!$J$8:$J$16,$G1765)</f>
        <v>3.327</v>
      </c>
      <c r="L1765" s="24" cm="1">
        <f t="array" ref="L1765">INDEX(Archetypes!$I$8:$I$16,$G1765)</f>
        <v>72.380645161290317</v>
      </c>
      <c r="M1765" s="41">
        <f t="shared" si="549"/>
        <v>40.576999999999998</v>
      </c>
      <c r="N1765" s="84">
        <f t="shared" si="523"/>
        <v>0.5606056689544523</v>
      </c>
      <c r="O1765" s="41">
        <f t="shared" si="524"/>
        <v>40.576999999999998</v>
      </c>
      <c r="P1765" s="64">
        <f t="shared" si="562"/>
        <v>5.7967142857142857</v>
      </c>
      <c r="Q1765" s="80">
        <f t="shared" si="550"/>
        <v>5.7967142857142857</v>
      </c>
      <c r="R1765" s="80">
        <f t="shared" si="551"/>
        <v>0</v>
      </c>
      <c r="S1765" s="64">
        <f t="shared" si="552"/>
        <v>40.576999999999998</v>
      </c>
      <c r="T1765" s="64">
        <f t="shared" si="525"/>
        <v>0</v>
      </c>
      <c r="U1765" s="64">
        <f t="shared" si="553"/>
        <v>0</v>
      </c>
      <c r="V1765" s="80">
        <f t="shared" si="554"/>
        <v>1</v>
      </c>
      <c r="W1765" s="80">
        <f t="shared" si="555"/>
        <v>0</v>
      </c>
      <c r="X1765" s="80">
        <f t="shared" si="556"/>
        <v>0</v>
      </c>
      <c r="Y1765" s="4">
        <f t="shared" si="526"/>
        <v>13.01</v>
      </c>
      <c r="Z1765" s="4">
        <f t="shared" si="527"/>
        <v>3.910429816651638</v>
      </c>
      <c r="AA1765" s="64">
        <f t="shared" si="557"/>
        <v>10519.987999999999</v>
      </c>
      <c r="AB1765" s="81">
        <f t="shared" si="558"/>
        <v>1368.6504387999998</v>
      </c>
      <c r="AC1765">
        <f t="shared" si="559"/>
        <v>0.99999999782857152</v>
      </c>
      <c r="AD1765" s="49">
        <f t="shared" si="528"/>
        <v>5474.6017551999994</v>
      </c>
      <c r="AE1765" s="3">
        <f t="shared" si="529"/>
        <v>140000</v>
      </c>
      <c r="AF1765" s="3">
        <f t="shared" si="530"/>
        <v>100000</v>
      </c>
      <c r="AG1765" s="2">
        <f t="shared" si="531"/>
        <v>1</v>
      </c>
      <c r="AH1765" s="49">
        <f t="shared" si="532"/>
        <v>17581</v>
      </c>
      <c r="AI1765" s="49">
        <f t="shared" si="533"/>
        <v>7025.1929918572632</v>
      </c>
      <c r="AJ1765" s="27" cm="1">
        <f t="array" ref="AJ1765">INDEX(Archetypes!Q$8:Q$16,$G1765)</f>
        <v>1022</v>
      </c>
      <c r="AK1765" s="27" cm="1">
        <f t="array" ref="AK1765">INDEX(Archetypes!R$8:R$16,$G1765)</f>
        <v>1039</v>
      </c>
      <c r="AL1765" s="27" cm="1">
        <f t="array" ref="AL1765">INDEX(Archetypes!S$8:S$16,$G1765)</f>
        <v>1139</v>
      </c>
      <c r="AM1765" s="5">
        <f t="shared" si="560"/>
        <v>1039</v>
      </c>
      <c r="AN1765" s="5">
        <f t="shared" si="534"/>
        <v>4156</v>
      </c>
      <c r="AO1765" s="49">
        <f t="shared" si="535"/>
        <v>52817.794747057262</v>
      </c>
      <c r="AP1765" s="61" cm="1">
        <f t="array" ref="AP1765">INDEX(Archetypes!$K$8:$N$16,$G1765,$I$2+1+2*$H$2)</f>
        <v>14065</v>
      </c>
      <c r="AQ1765" s="41" cm="1">
        <f t="array" ref="AQ1765">INDEX(Archetypes!$O$8:$P$16,$G1765,$AB$2)</f>
        <v>50</v>
      </c>
      <c r="AR1765" s="4">
        <f t="shared" si="536"/>
        <v>12.348800000000001</v>
      </c>
      <c r="AS1765" s="5">
        <f t="shared" si="537"/>
        <v>4322.08</v>
      </c>
      <c r="AT1765" s="8">
        <f t="shared" si="538"/>
        <v>3178</v>
      </c>
      <c r="AU1765">
        <f t="shared" si="539"/>
        <v>1</v>
      </c>
      <c r="AV1765" s="49">
        <f t="shared" si="540"/>
        <v>17288.32</v>
      </c>
      <c r="AW1765" s="49">
        <f t="shared" si="541"/>
        <v>14065</v>
      </c>
      <c r="AX1765" s="61">
        <f t="shared" si="542"/>
        <v>5464.816073805232</v>
      </c>
      <c r="AY1765" s="27" cm="1">
        <f t="array" ref="AY1765">INDEX(Archetypes!T$8:T$16,$G1765)</f>
        <v>1012</v>
      </c>
      <c r="AZ1765" s="27" cm="1">
        <f t="array" ref="AZ1765">INDEX(Archetypes!U$8:U$16,$G1765)</f>
        <v>1497</v>
      </c>
      <c r="BA1765" s="27" cm="1">
        <f t="array" ref="BA1765">INDEX(Archetypes!V$8:V$16,$G1765)</f>
        <v>1668</v>
      </c>
      <c r="BB1765" s="5">
        <f t="shared" si="561"/>
        <v>1497</v>
      </c>
      <c r="BC1765" s="5">
        <f t="shared" si="543"/>
        <v>5988</v>
      </c>
      <c r="BD1765" s="60">
        <f t="shared" si="544"/>
        <v>56871.136073805232</v>
      </c>
      <c r="BE1765" s="28">
        <f t="shared" si="545"/>
        <v>4053.34132674797</v>
      </c>
      <c r="BF1765" s="75">
        <f t="shared" si="546"/>
        <v>8.6234445633599996</v>
      </c>
      <c r="BG1765" s="75">
        <f t="shared" si="547"/>
        <v>29.746079999999999</v>
      </c>
      <c r="BH1765" s="11">
        <f t="shared" si="563"/>
        <v>52817.794747057262</v>
      </c>
      <c r="BI1765" s="95">
        <f t="shared" si="564"/>
        <v>6</v>
      </c>
      <c r="BJ1765" t="b">
        <f t="shared" si="565"/>
        <v>1</v>
      </c>
      <c r="BK1765" s="43">
        <v>-4614.0296097779938</v>
      </c>
      <c r="BL1765" s="37">
        <f t="shared" si="548"/>
        <v>8667.3709365259638</v>
      </c>
    </row>
    <row r="1766" spans="1:64" x14ac:dyDescent="0.35">
      <c r="A1766" s="3">
        <v>35000</v>
      </c>
      <c r="D1766" s="6">
        <v>135</v>
      </c>
      <c r="E1766" s="6"/>
      <c r="F1766" s="6">
        <f t="shared" si="521"/>
        <v>225</v>
      </c>
      <c r="G1766" s="7">
        <v>7</v>
      </c>
      <c r="H1766" s="79" cm="1">
        <f t="array" ref="H1766">INDEX(Archetypes!$F$8:$F$16,$G1766)</f>
        <v>262.60000000000002</v>
      </c>
      <c r="I1766" s="7">
        <f t="shared" si="522"/>
        <v>1</v>
      </c>
      <c r="J1766" s="27" cm="1">
        <f t="array" ref="J1766">INDEX(Archetypes!$G$8:$H$16,$G1766,($H$2+1))+$N$2</f>
        <v>22881</v>
      </c>
      <c r="K1766" s="41" cm="1">
        <f t="array" ref="K1766">INDEX(Archetypes!$J$8:$J$16,$G1766)</f>
        <v>3.2349999999999999</v>
      </c>
      <c r="L1766" s="24" cm="1">
        <f t="array" ref="L1766">INDEX(Archetypes!$I$8:$I$16,$G1766)</f>
        <v>81.644444444444446</v>
      </c>
      <c r="M1766" s="41">
        <f t="shared" si="549"/>
        <v>41.731000000000002</v>
      </c>
      <c r="N1766" s="84">
        <f t="shared" si="523"/>
        <v>0.51113091997822535</v>
      </c>
      <c r="O1766" s="41">
        <f t="shared" si="524"/>
        <v>41.731000000000002</v>
      </c>
      <c r="P1766" s="64">
        <f t="shared" si="562"/>
        <v>5.9615714285714292</v>
      </c>
      <c r="Q1766" s="80">
        <f t="shared" si="550"/>
        <v>5.9615714285714292</v>
      </c>
      <c r="R1766" s="80">
        <f t="shared" si="551"/>
        <v>0</v>
      </c>
      <c r="S1766" s="64">
        <f t="shared" si="552"/>
        <v>41.731000000000002</v>
      </c>
      <c r="T1766" s="64">
        <f t="shared" si="525"/>
        <v>0</v>
      </c>
      <c r="U1766" s="64">
        <f t="shared" si="553"/>
        <v>0</v>
      </c>
      <c r="V1766" s="80">
        <f t="shared" si="554"/>
        <v>1</v>
      </c>
      <c r="W1766" s="80">
        <f t="shared" si="555"/>
        <v>0</v>
      </c>
      <c r="X1766" s="80">
        <f t="shared" si="556"/>
        <v>0</v>
      </c>
      <c r="Y1766" s="4">
        <f t="shared" si="526"/>
        <v>13.01</v>
      </c>
      <c r="Z1766" s="4">
        <f t="shared" si="527"/>
        <v>4.0216383307573418</v>
      </c>
      <c r="AA1766" s="64">
        <f t="shared" si="557"/>
        <v>10819.165000000001</v>
      </c>
      <c r="AB1766" s="81">
        <f t="shared" si="558"/>
        <v>1407.5733665</v>
      </c>
      <c r="AC1766">
        <f t="shared" si="559"/>
        <v>1.0000000350000013</v>
      </c>
      <c r="AD1766" s="49">
        <f t="shared" si="528"/>
        <v>5630.2934660000001</v>
      </c>
      <c r="AE1766" s="3">
        <f t="shared" si="529"/>
        <v>140000</v>
      </c>
      <c r="AF1766" s="3">
        <f t="shared" si="530"/>
        <v>100000</v>
      </c>
      <c r="AG1766" s="2">
        <f t="shared" si="531"/>
        <v>1</v>
      </c>
      <c r="AH1766" s="49">
        <f t="shared" si="532"/>
        <v>21881</v>
      </c>
      <c r="AI1766" s="49">
        <f t="shared" si="533"/>
        <v>8695.9152895723364</v>
      </c>
      <c r="AJ1766" s="27" cm="1">
        <f t="array" ref="AJ1766">INDEX(Archetypes!Q$8:Q$16,$G1766)</f>
        <v>1022</v>
      </c>
      <c r="AK1766" s="27" cm="1">
        <f t="array" ref="AK1766">INDEX(Archetypes!R$8:R$16,$G1766)</f>
        <v>1039</v>
      </c>
      <c r="AL1766" s="27" cm="1">
        <f t="array" ref="AL1766">INDEX(Archetypes!S$8:S$16,$G1766)</f>
        <v>1139</v>
      </c>
      <c r="AM1766" s="5">
        <f t="shared" si="560"/>
        <v>1039</v>
      </c>
      <c r="AN1766" s="5">
        <f t="shared" si="534"/>
        <v>4156</v>
      </c>
      <c r="AO1766" s="49">
        <f t="shared" si="535"/>
        <v>63244.208755572341</v>
      </c>
      <c r="AP1766" s="61" cm="1">
        <f t="array" ref="AP1766">INDEX(Archetypes!$K$8:$N$16,$G1766,$I$2+1+2*$H$2)</f>
        <v>17505</v>
      </c>
      <c r="AQ1766" s="41" cm="1">
        <f t="array" ref="AQ1766">INDEX(Archetypes!$O$8:$P$16,$G1766,$AB$2)</f>
        <v>50</v>
      </c>
      <c r="AR1766" s="4">
        <f t="shared" si="536"/>
        <v>12.348800000000001</v>
      </c>
      <c r="AS1766" s="5">
        <f t="shared" si="537"/>
        <v>4322.08</v>
      </c>
      <c r="AT1766" s="8">
        <f t="shared" si="538"/>
        <v>3178</v>
      </c>
      <c r="AU1766">
        <f t="shared" si="539"/>
        <v>1</v>
      </c>
      <c r="AV1766" s="49">
        <f t="shared" si="540"/>
        <v>17288.32</v>
      </c>
      <c r="AW1766" s="49">
        <f t="shared" si="541"/>
        <v>17505</v>
      </c>
      <c r="AX1766" s="61">
        <f t="shared" si="542"/>
        <v>6801.3939119772904</v>
      </c>
      <c r="AY1766" s="27" cm="1">
        <f t="array" ref="AY1766">INDEX(Archetypes!T$8:T$16,$G1766)</f>
        <v>1012</v>
      </c>
      <c r="AZ1766" s="27" cm="1">
        <f t="array" ref="AZ1766">INDEX(Archetypes!U$8:U$16,$G1766)</f>
        <v>1497</v>
      </c>
      <c r="BA1766" s="27" cm="1">
        <f t="array" ref="BA1766">INDEX(Archetypes!V$8:V$16,$G1766)</f>
        <v>1668</v>
      </c>
      <c r="BB1766" s="5">
        <f t="shared" si="561"/>
        <v>1497</v>
      </c>
      <c r="BC1766" s="5">
        <f t="shared" si="543"/>
        <v>5988</v>
      </c>
      <c r="BD1766" s="60">
        <f t="shared" si="544"/>
        <v>65087.713911977291</v>
      </c>
      <c r="BE1766" s="28">
        <f t="shared" si="545"/>
        <v>1843.50515640495</v>
      </c>
      <c r="BF1766" s="75">
        <f t="shared" si="546"/>
        <v>8.8686859338000019</v>
      </c>
      <c r="BG1766" s="75">
        <f t="shared" si="547"/>
        <v>29.746079999999999</v>
      </c>
      <c r="BH1766" s="11">
        <f t="shared" si="563"/>
        <v>52817.794747057262</v>
      </c>
      <c r="BI1766" s="95">
        <f t="shared" si="564"/>
        <v>6</v>
      </c>
      <c r="BJ1766" t="b">
        <f t="shared" si="565"/>
        <v>0</v>
      </c>
      <c r="BK1766" s="43">
        <v>-12396.42756749093</v>
      </c>
      <c r="BL1766" s="37">
        <f t="shared" si="548"/>
        <v>14239.932723895879</v>
      </c>
    </row>
    <row r="1767" spans="1:64" x14ac:dyDescent="0.35">
      <c r="A1767" s="3">
        <v>35000</v>
      </c>
      <c r="D1767" s="6">
        <v>135</v>
      </c>
      <c r="E1767" s="6"/>
      <c r="F1767" s="6">
        <f t="shared" si="521"/>
        <v>225</v>
      </c>
      <c r="G1767" s="7">
        <v>8</v>
      </c>
      <c r="H1767" s="79" cm="1">
        <f t="array" ref="H1767">INDEX(Archetypes!$F$8:$F$16,$G1767)</f>
        <v>285.8</v>
      </c>
      <c r="I1767" s="7">
        <f t="shared" si="522"/>
        <v>1</v>
      </c>
      <c r="J1767" s="27" cm="1">
        <f t="array" ref="J1767">INDEX(Archetypes!$G$8:$H$16,$G1767,($H$2+1))+$N$2</f>
        <v>26124</v>
      </c>
      <c r="K1767" s="41" cm="1">
        <f t="array" ref="K1767">INDEX(Archetypes!$J$8:$J$16,$G1767)</f>
        <v>3.2210000000000001</v>
      </c>
      <c r="L1767" s="24" cm="1">
        <f t="array" ref="L1767">INDEX(Archetypes!$I$8:$I$16,$G1767)</f>
        <v>90.076000000000008</v>
      </c>
      <c r="M1767" s="41">
        <f t="shared" si="549"/>
        <v>41.911999999999999</v>
      </c>
      <c r="N1767" s="84">
        <f t="shared" si="523"/>
        <v>0.46529597229006614</v>
      </c>
      <c r="O1767" s="41">
        <f t="shared" si="524"/>
        <v>41.911999999999999</v>
      </c>
      <c r="P1767" s="64">
        <f t="shared" si="562"/>
        <v>5.9874285714285715</v>
      </c>
      <c r="Q1767" s="80">
        <f t="shared" si="550"/>
        <v>5.9874285714285715</v>
      </c>
      <c r="R1767" s="80">
        <f t="shared" si="551"/>
        <v>0</v>
      </c>
      <c r="S1767" s="64">
        <f t="shared" si="552"/>
        <v>41.911999999999999</v>
      </c>
      <c r="T1767" s="64">
        <f t="shared" si="525"/>
        <v>0</v>
      </c>
      <c r="U1767" s="64">
        <f t="shared" si="553"/>
        <v>0</v>
      </c>
      <c r="V1767" s="80">
        <f t="shared" si="554"/>
        <v>1</v>
      </c>
      <c r="W1767" s="80">
        <f t="shared" si="555"/>
        <v>0</v>
      </c>
      <c r="X1767" s="80">
        <f t="shared" si="556"/>
        <v>0</v>
      </c>
      <c r="Y1767" s="4">
        <f t="shared" si="526"/>
        <v>13.01</v>
      </c>
      <c r="Z1767" s="4">
        <f t="shared" si="527"/>
        <v>4.0391182862465067</v>
      </c>
      <c r="AA1767" s="64">
        <f t="shared" si="557"/>
        <v>10866.191000000001</v>
      </c>
      <c r="AB1767" s="81">
        <f t="shared" si="558"/>
        <v>1413.6914491</v>
      </c>
      <c r="AC1767">
        <f t="shared" si="559"/>
        <v>0.99999996540000113</v>
      </c>
      <c r="AD1767" s="49">
        <f t="shared" si="528"/>
        <v>5654.7657964</v>
      </c>
      <c r="AE1767" s="3">
        <f t="shared" si="529"/>
        <v>140000</v>
      </c>
      <c r="AF1767" s="3">
        <f t="shared" si="530"/>
        <v>100000</v>
      </c>
      <c r="AG1767" s="2">
        <f t="shared" si="531"/>
        <v>1</v>
      </c>
      <c r="AH1767" s="49">
        <f t="shared" si="532"/>
        <v>25124</v>
      </c>
      <c r="AI1767" s="49">
        <f t="shared" si="533"/>
        <v>9955.9507341048902</v>
      </c>
      <c r="AJ1767" s="27" cm="1">
        <f t="array" ref="AJ1767">INDEX(Archetypes!Q$8:Q$16,$G1767)</f>
        <v>1022</v>
      </c>
      <c r="AK1767" s="27" cm="1">
        <f t="array" ref="AK1767">INDEX(Archetypes!R$8:R$16,$G1767)</f>
        <v>1039</v>
      </c>
      <c r="AL1767" s="27" cm="1">
        <f t="array" ref="AL1767">INDEX(Archetypes!S$8:S$16,$G1767)</f>
        <v>1139</v>
      </c>
      <c r="AM1767" s="5">
        <f t="shared" si="560"/>
        <v>1039</v>
      </c>
      <c r="AN1767" s="5">
        <f t="shared" si="534"/>
        <v>4156</v>
      </c>
      <c r="AO1767" s="49">
        <f t="shared" si="535"/>
        <v>71014.716530504884</v>
      </c>
      <c r="AP1767" s="61" cm="1">
        <f t="array" ref="AP1767">INDEX(Archetypes!$K$8:$N$16,$G1767,$I$2+1+2*$H$2)</f>
        <v>20099</v>
      </c>
      <c r="AQ1767" s="41" cm="1">
        <f t="array" ref="AQ1767">INDEX(Archetypes!$O$8:$P$16,$G1767,$AB$2)</f>
        <v>50</v>
      </c>
      <c r="AR1767" s="4">
        <f t="shared" si="536"/>
        <v>12.348800000000001</v>
      </c>
      <c r="AS1767" s="5">
        <f t="shared" si="537"/>
        <v>4322.08</v>
      </c>
      <c r="AT1767" s="8">
        <f t="shared" si="538"/>
        <v>3178</v>
      </c>
      <c r="AU1767">
        <f t="shared" si="539"/>
        <v>1</v>
      </c>
      <c r="AV1767" s="49">
        <f t="shared" si="540"/>
        <v>17288.32</v>
      </c>
      <c r="AW1767" s="49">
        <f t="shared" si="541"/>
        <v>20099</v>
      </c>
      <c r="AX1767" s="61">
        <f t="shared" si="542"/>
        <v>7809.2668515756386</v>
      </c>
      <c r="AY1767" s="27" cm="1">
        <f t="array" ref="AY1767">INDEX(Archetypes!T$8:T$16,$G1767)</f>
        <v>1012</v>
      </c>
      <c r="AZ1767" s="27" cm="1">
        <f t="array" ref="AZ1767">INDEX(Archetypes!U$8:U$16,$G1767)</f>
        <v>1497</v>
      </c>
      <c r="BA1767" s="27" cm="1">
        <f t="array" ref="BA1767">INDEX(Archetypes!V$8:V$16,$G1767)</f>
        <v>1668</v>
      </c>
      <c r="BB1767" s="5">
        <f t="shared" si="561"/>
        <v>1497</v>
      </c>
      <c r="BC1767" s="5">
        <f t="shared" si="543"/>
        <v>5988</v>
      </c>
      <c r="BD1767" s="60">
        <f t="shared" si="544"/>
        <v>71283.586851575645</v>
      </c>
      <c r="BE1767" s="28">
        <f t="shared" si="545"/>
        <v>268.87032107076084</v>
      </c>
      <c r="BF1767" s="75">
        <f t="shared" si="546"/>
        <v>8.9072340865200008</v>
      </c>
      <c r="BG1767" s="75">
        <f t="shared" si="547"/>
        <v>29.746079999999999</v>
      </c>
      <c r="BH1767" s="11">
        <f t="shared" si="563"/>
        <v>52817.794747057262</v>
      </c>
      <c r="BI1767" s="95">
        <f t="shared" si="564"/>
        <v>6</v>
      </c>
      <c r="BJ1767" t="b">
        <f t="shared" si="565"/>
        <v>0</v>
      </c>
      <c r="BK1767" s="43">
        <v>-18077.998178369453</v>
      </c>
      <c r="BL1767" s="37">
        <f t="shared" si="548"/>
        <v>18346.868499440214</v>
      </c>
    </row>
    <row r="1768" spans="1:64" x14ac:dyDescent="0.35">
      <c r="A1768" s="3">
        <v>35000</v>
      </c>
      <c r="D1768" s="6">
        <v>135</v>
      </c>
      <c r="E1768" s="6"/>
      <c r="F1768" s="6">
        <f t="shared" si="521"/>
        <v>225</v>
      </c>
      <c r="G1768" s="7">
        <v>9</v>
      </c>
      <c r="H1768" s="79" cm="1">
        <f t="array" ref="H1768">INDEX(Archetypes!$F$8:$F$16,$G1768)</f>
        <v>312.60000000000002</v>
      </c>
      <c r="I1768" s="7">
        <f t="shared" si="522"/>
        <v>1</v>
      </c>
      <c r="J1768" s="27" cm="1">
        <f t="array" ref="J1768">INDEX(Archetypes!$G$8:$H$16,$G1768,($H$2+1))+$N$2</f>
        <v>27151</v>
      </c>
      <c r="K1768" s="41" cm="1">
        <f t="array" ref="K1768">INDEX(Archetypes!$J$8:$J$16,$G1768)</f>
        <v>3.1960000000000002</v>
      </c>
      <c r="L1768" s="24" cm="1">
        <f t="array" ref="L1768">INDEX(Archetypes!$I$8:$I$16,$G1768)</f>
        <v>98.868750000000006</v>
      </c>
      <c r="M1768" s="41">
        <f t="shared" si="549"/>
        <v>42.24</v>
      </c>
      <c r="N1768" s="84">
        <f t="shared" si="523"/>
        <v>0.42723307415133699</v>
      </c>
      <c r="O1768" s="41">
        <f t="shared" si="524"/>
        <v>42.24</v>
      </c>
      <c r="P1768" s="64">
        <f t="shared" si="562"/>
        <v>6.0342857142857147</v>
      </c>
      <c r="Q1768" s="80">
        <f t="shared" si="550"/>
        <v>6.0342857142857147</v>
      </c>
      <c r="R1768" s="80">
        <f t="shared" si="551"/>
        <v>0</v>
      </c>
      <c r="S1768" s="64">
        <f t="shared" si="552"/>
        <v>42.24</v>
      </c>
      <c r="T1768" s="64">
        <f t="shared" si="525"/>
        <v>0</v>
      </c>
      <c r="U1768" s="64">
        <f t="shared" si="553"/>
        <v>0</v>
      </c>
      <c r="V1768" s="80">
        <f t="shared" si="554"/>
        <v>1</v>
      </c>
      <c r="W1768" s="80">
        <f t="shared" si="555"/>
        <v>0</v>
      </c>
      <c r="X1768" s="80">
        <f t="shared" si="556"/>
        <v>0</v>
      </c>
      <c r="Y1768" s="4">
        <f t="shared" si="526"/>
        <v>13.01</v>
      </c>
      <c r="Z1768" s="4">
        <f t="shared" si="527"/>
        <v>4.0707133917396741</v>
      </c>
      <c r="AA1768" s="64">
        <f t="shared" si="557"/>
        <v>10951.189</v>
      </c>
      <c r="AB1768" s="81">
        <f t="shared" si="558"/>
        <v>1424.7496888999999</v>
      </c>
      <c r="AC1768">
        <f t="shared" si="559"/>
        <v>0.99999999874285705</v>
      </c>
      <c r="AD1768" s="49">
        <f t="shared" si="528"/>
        <v>5698.9987555999996</v>
      </c>
      <c r="AE1768" s="3">
        <f t="shared" si="529"/>
        <v>140000</v>
      </c>
      <c r="AF1768" s="3">
        <f t="shared" si="530"/>
        <v>100000</v>
      </c>
      <c r="AG1768" s="2">
        <f t="shared" si="531"/>
        <v>1</v>
      </c>
      <c r="AH1768" s="49">
        <f t="shared" si="532"/>
        <v>26151</v>
      </c>
      <c r="AI1768" s="49">
        <f t="shared" si="533"/>
        <v>10354.981385210327</v>
      </c>
      <c r="AJ1768" s="27" cm="1">
        <f t="array" ref="AJ1768">INDEX(Archetypes!Q$8:Q$16,$G1768)</f>
        <v>1022</v>
      </c>
      <c r="AK1768" s="27" cm="1">
        <f t="array" ref="AK1768">INDEX(Archetypes!R$8:R$16,$G1768)</f>
        <v>1039</v>
      </c>
      <c r="AL1768" s="27" cm="1">
        <f t="array" ref="AL1768">INDEX(Archetypes!S$8:S$16,$G1768)</f>
        <v>1139</v>
      </c>
      <c r="AM1768" s="5">
        <f t="shared" si="560"/>
        <v>1039</v>
      </c>
      <c r="AN1768" s="5">
        <f t="shared" si="534"/>
        <v>4156</v>
      </c>
      <c r="AO1768" s="49">
        <f t="shared" si="535"/>
        <v>73511.980140810323</v>
      </c>
      <c r="AP1768" s="61" cm="1">
        <f t="array" ref="AP1768">INDEX(Archetypes!$K$8:$N$16,$G1768,$I$2+1+2*$H$2)</f>
        <v>20920</v>
      </c>
      <c r="AQ1768" s="41" cm="1">
        <f t="array" ref="AQ1768">INDEX(Archetypes!$O$8:$P$16,$G1768,$AB$2)</f>
        <v>50</v>
      </c>
      <c r="AR1768" s="4">
        <f t="shared" si="536"/>
        <v>12.348800000000001</v>
      </c>
      <c r="AS1768" s="5">
        <f t="shared" si="537"/>
        <v>4322.08</v>
      </c>
      <c r="AT1768" s="8">
        <f t="shared" si="538"/>
        <v>3178</v>
      </c>
      <c r="AU1768">
        <f t="shared" si="539"/>
        <v>1</v>
      </c>
      <c r="AV1768" s="49">
        <f t="shared" si="540"/>
        <v>17288.32</v>
      </c>
      <c r="AW1768" s="49">
        <f t="shared" si="541"/>
        <v>20920</v>
      </c>
      <c r="AX1768" s="61">
        <f t="shared" si="542"/>
        <v>8128.2582484184468</v>
      </c>
      <c r="AY1768" s="27" cm="1">
        <f t="array" ref="AY1768">INDEX(Archetypes!T$8:T$16,$G1768)</f>
        <v>1012</v>
      </c>
      <c r="AZ1768" s="27" cm="1">
        <f t="array" ref="AZ1768">INDEX(Archetypes!U$8:U$16,$G1768)</f>
        <v>1497</v>
      </c>
      <c r="BA1768" s="27" cm="1">
        <f t="array" ref="BA1768">INDEX(Archetypes!V$8:V$16,$G1768)</f>
        <v>1668</v>
      </c>
      <c r="BB1768" s="5">
        <f t="shared" si="561"/>
        <v>1497</v>
      </c>
      <c r="BC1768" s="5">
        <f t="shared" si="543"/>
        <v>5988</v>
      </c>
      <c r="BD1768" s="60">
        <f t="shared" si="544"/>
        <v>73244.578248418446</v>
      </c>
      <c r="BE1768" s="28">
        <f t="shared" si="545"/>
        <v>-267.40189239187748</v>
      </c>
      <c r="BF1768" s="75">
        <f t="shared" si="546"/>
        <v>8.9769086470800019</v>
      </c>
      <c r="BG1768" s="75">
        <f t="shared" si="547"/>
        <v>29.746079999999999</v>
      </c>
      <c r="BH1768" s="11">
        <f t="shared" si="563"/>
        <v>52817.794747057262</v>
      </c>
      <c r="BI1768" s="95">
        <f t="shared" si="564"/>
        <v>6</v>
      </c>
      <c r="BJ1768" t="b">
        <f t="shared" si="565"/>
        <v>0</v>
      </c>
      <c r="BK1768" s="43">
        <v>-19950.220035373379</v>
      </c>
      <c r="BL1768" s="37">
        <f t="shared" si="548"/>
        <v>19682.818142981501</v>
      </c>
    </row>
    <row r="1769" spans="1:64" x14ac:dyDescent="0.35">
      <c r="A1769" s="3">
        <v>35000</v>
      </c>
      <c r="D1769" s="6">
        <v>150</v>
      </c>
      <c r="E1769" s="6"/>
      <c r="F1769" s="6">
        <f t="shared" si="521"/>
        <v>250</v>
      </c>
      <c r="G1769" s="7">
        <v>7</v>
      </c>
      <c r="H1769" s="79" cm="1">
        <f t="array" ref="H1769">INDEX(Archetypes!$F$8:$F$16,$G1769)</f>
        <v>262.60000000000002</v>
      </c>
      <c r="I1769" s="7">
        <f t="shared" si="522"/>
        <v>1</v>
      </c>
      <c r="J1769" s="27" cm="1">
        <f t="array" ref="J1769">INDEX(Archetypes!$G$8:$H$16,$G1769,($H$2+1))+$N$2</f>
        <v>22881</v>
      </c>
      <c r="K1769" s="41" cm="1">
        <f t="array" ref="K1769">INDEX(Archetypes!$J$8:$J$16,$G1769)</f>
        <v>3.2349999999999999</v>
      </c>
      <c r="L1769" s="24" cm="1">
        <f t="array" ref="L1769">INDEX(Archetypes!$I$8:$I$16,$G1769)</f>
        <v>81.644444444444446</v>
      </c>
      <c r="M1769" s="41">
        <f t="shared" si="549"/>
        <v>46.368000000000002</v>
      </c>
      <c r="N1769" s="84">
        <f t="shared" si="523"/>
        <v>0.56792596624931957</v>
      </c>
      <c r="O1769" s="41">
        <f t="shared" si="524"/>
        <v>46.368000000000002</v>
      </c>
      <c r="P1769" s="64">
        <f t="shared" si="562"/>
        <v>6.6240000000000006</v>
      </c>
      <c r="Q1769" s="80">
        <f t="shared" si="550"/>
        <v>6.6240000000000006</v>
      </c>
      <c r="R1769" s="80">
        <f t="shared" si="551"/>
        <v>0</v>
      </c>
      <c r="S1769" s="64">
        <f t="shared" si="552"/>
        <v>46.368000000000002</v>
      </c>
      <c r="T1769" s="64">
        <f t="shared" si="525"/>
        <v>0</v>
      </c>
      <c r="U1769" s="64">
        <f t="shared" si="553"/>
        <v>0</v>
      </c>
      <c r="V1769" s="80">
        <f t="shared" si="554"/>
        <v>1</v>
      </c>
      <c r="W1769" s="80">
        <f t="shared" si="555"/>
        <v>0</v>
      </c>
      <c r="X1769" s="80">
        <f t="shared" si="556"/>
        <v>0</v>
      </c>
      <c r="Y1769" s="4">
        <f t="shared" si="526"/>
        <v>13.01</v>
      </c>
      <c r="Z1769" s="4">
        <f t="shared" si="527"/>
        <v>4.0216383307573418</v>
      </c>
      <c r="AA1769" s="64">
        <f t="shared" si="557"/>
        <v>10819.165000000001</v>
      </c>
      <c r="AB1769" s="81">
        <f t="shared" si="558"/>
        <v>1407.5733665</v>
      </c>
      <c r="AC1769">
        <f t="shared" si="559"/>
        <v>1.0000000350000013</v>
      </c>
      <c r="AD1769" s="49">
        <f t="shared" si="528"/>
        <v>5630.2934660000001</v>
      </c>
      <c r="AE1769" s="3">
        <f t="shared" si="529"/>
        <v>140000</v>
      </c>
      <c r="AF1769" s="3">
        <f t="shared" si="530"/>
        <v>100000</v>
      </c>
      <c r="AG1769" s="2">
        <f t="shared" si="531"/>
        <v>1</v>
      </c>
      <c r="AH1769" s="49">
        <f t="shared" si="532"/>
        <v>21881</v>
      </c>
      <c r="AI1769" s="49">
        <f t="shared" si="533"/>
        <v>8695.9152895723364</v>
      </c>
      <c r="AJ1769" s="27" cm="1">
        <f t="array" ref="AJ1769">INDEX(Archetypes!Q$8:Q$16,$G1769)</f>
        <v>1022</v>
      </c>
      <c r="AK1769" s="27" cm="1">
        <f t="array" ref="AK1769">INDEX(Archetypes!R$8:R$16,$G1769)</f>
        <v>1039</v>
      </c>
      <c r="AL1769" s="27" cm="1">
        <f t="array" ref="AL1769">INDEX(Archetypes!S$8:S$16,$G1769)</f>
        <v>1139</v>
      </c>
      <c r="AM1769" s="5">
        <f t="shared" si="560"/>
        <v>1039</v>
      </c>
      <c r="AN1769" s="5">
        <f t="shared" si="534"/>
        <v>4156</v>
      </c>
      <c r="AO1769" s="49">
        <f t="shared" si="535"/>
        <v>63244.208755572341</v>
      </c>
      <c r="AP1769" s="61" cm="1">
        <f t="array" ref="AP1769">INDEX(Archetypes!$K$8:$N$16,$G1769,$I$2+1+2*$H$2)</f>
        <v>17505</v>
      </c>
      <c r="AQ1769" s="41" cm="1">
        <f t="array" ref="AQ1769">INDEX(Archetypes!$O$8:$P$16,$G1769,$AB$2)</f>
        <v>50</v>
      </c>
      <c r="AR1769" s="4">
        <f t="shared" si="536"/>
        <v>12.348800000000001</v>
      </c>
      <c r="AS1769" s="5">
        <f t="shared" si="537"/>
        <v>4322.08</v>
      </c>
      <c r="AT1769" s="8">
        <f t="shared" si="538"/>
        <v>3178</v>
      </c>
      <c r="AU1769">
        <f t="shared" si="539"/>
        <v>1</v>
      </c>
      <c r="AV1769" s="49">
        <f t="shared" si="540"/>
        <v>17288.32</v>
      </c>
      <c r="AW1769" s="49">
        <f t="shared" si="541"/>
        <v>17505</v>
      </c>
      <c r="AX1769" s="61">
        <f t="shared" si="542"/>
        <v>6801.3939119772904</v>
      </c>
      <c r="AY1769" s="27" cm="1">
        <f t="array" ref="AY1769">INDEX(Archetypes!T$8:T$16,$G1769)</f>
        <v>1012</v>
      </c>
      <c r="AZ1769" s="27" cm="1">
        <f t="array" ref="AZ1769">INDEX(Archetypes!U$8:U$16,$G1769)</f>
        <v>1497</v>
      </c>
      <c r="BA1769" s="27" cm="1">
        <f t="array" ref="BA1769">INDEX(Archetypes!V$8:V$16,$G1769)</f>
        <v>1668</v>
      </c>
      <c r="BB1769" s="5">
        <f t="shared" si="561"/>
        <v>1497</v>
      </c>
      <c r="BC1769" s="5">
        <f t="shared" si="543"/>
        <v>5988</v>
      </c>
      <c r="BD1769" s="60">
        <f t="shared" si="544"/>
        <v>65087.713911977291</v>
      </c>
      <c r="BE1769" s="28">
        <f t="shared" si="545"/>
        <v>1843.50515640495</v>
      </c>
      <c r="BF1769" s="75">
        <f t="shared" si="546"/>
        <v>8.8686859338000019</v>
      </c>
      <c r="BG1769" s="75">
        <f t="shared" si="547"/>
        <v>29.746079999999999</v>
      </c>
      <c r="BH1769" s="11">
        <f t="shared" si="563"/>
        <v>63244.208755572341</v>
      </c>
      <c r="BI1769" s="95">
        <f t="shared" si="564"/>
        <v>7</v>
      </c>
      <c r="BJ1769" t="b">
        <f t="shared" si="565"/>
        <v>1</v>
      </c>
      <c r="BK1769" s="43">
        <v>-12396.42756749093</v>
      </c>
      <c r="BL1769" s="37">
        <f t="shared" si="548"/>
        <v>14239.932723895879</v>
      </c>
    </row>
    <row r="1770" spans="1:64" x14ac:dyDescent="0.35">
      <c r="A1770" s="3">
        <v>35000</v>
      </c>
      <c r="D1770" s="6">
        <v>150</v>
      </c>
      <c r="E1770" s="6"/>
      <c r="F1770" s="6">
        <f t="shared" si="521"/>
        <v>250</v>
      </c>
      <c r="G1770" s="7">
        <v>8</v>
      </c>
      <c r="H1770" s="79" cm="1">
        <f t="array" ref="H1770">INDEX(Archetypes!$F$8:$F$16,$G1770)</f>
        <v>285.8</v>
      </c>
      <c r="I1770" s="7">
        <f t="shared" si="522"/>
        <v>1</v>
      </c>
      <c r="J1770" s="27" cm="1">
        <f t="array" ref="J1770">INDEX(Archetypes!$G$8:$H$16,$G1770,($H$2+1))+$N$2</f>
        <v>26124</v>
      </c>
      <c r="K1770" s="41" cm="1">
        <f t="array" ref="K1770">INDEX(Archetypes!$J$8:$J$16,$G1770)</f>
        <v>3.2210000000000001</v>
      </c>
      <c r="L1770" s="24" cm="1">
        <f t="array" ref="L1770">INDEX(Archetypes!$I$8:$I$16,$G1770)</f>
        <v>90.076000000000008</v>
      </c>
      <c r="M1770" s="41">
        <f t="shared" si="549"/>
        <v>46.569000000000003</v>
      </c>
      <c r="N1770" s="84">
        <f t="shared" si="523"/>
        <v>0.51699675829299696</v>
      </c>
      <c r="O1770" s="41">
        <f t="shared" si="524"/>
        <v>46.569000000000003</v>
      </c>
      <c r="P1770" s="64">
        <f t="shared" si="562"/>
        <v>6.6527142857142865</v>
      </c>
      <c r="Q1770" s="80">
        <f t="shared" si="550"/>
        <v>6.6527142857142865</v>
      </c>
      <c r="R1770" s="80">
        <f t="shared" si="551"/>
        <v>0</v>
      </c>
      <c r="S1770" s="64">
        <f t="shared" si="552"/>
        <v>46.569000000000003</v>
      </c>
      <c r="T1770" s="64">
        <f t="shared" si="525"/>
        <v>0</v>
      </c>
      <c r="U1770" s="64">
        <f t="shared" si="553"/>
        <v>0</v>
      </c>
      <c r="V1770" s="80">
        <f t="shared" si="554"/>
        <v>1</v>
      </c>
      <c r="W1770" s="80">
        <f t="shared" si="555"/>
        <v>0</v>
      </c>
      <c r="X1770" s="80">
        <f t="shared" si="556"/>
        <v>0</v>
      </c>
      <c r="Y1770" s="4">
        <f t="shared" si="526"/>
        <v>13.01</v>
      </c>
      <c r="Z1770" s="4">
        <f t="shared" si="527"/>
        <v>4.0391182862465067</v>
      </c>
      <c r="AA1770" s="64">
        <f t="shared" si="557"/>
        <v>10866.191000000001</v>
      </c>
      <c r="AB1770" s="81">
        <f t="shared" si="558"/>
        <v>1413.6914491</v>
      </c>
      <c r="AC1770">
        <f t="shared" si="559"/>
        <v>0.99999996540000113</v>
      </c>
      <c r="AD1770" s="49">
        <f t="shared" si="528"/>
        <v>5654.7657964</v>
      </c>
      <c r="AE1770" s="3">
        <f t="shared" si="529"/>
        <v>140000</v>
      </c>
      <c r="AF1770" s="3">
        <f t="shared" si="530"/>
        <v>100000</v>
      </c>
      <c r="AG1770" s="2">
        <f t="shared" si="531"/>
        <v>1</v>
      </c>
      <c r="AH1770" s="49">
        <f t="shared" si="532"/>
        <v>25124</v>
      </c>
      <c r="AI1770" s="49">
        <f t="shared" si="533"/>
        <v>9955.9507341048902</v>
      </c>
      <c r="AJ1770" s="27" cm="1">
        <f t="array" ref="AJ1770">INDEX(Archetypes!Q$8:Q$16,$G1770)</f>
        <v>1022</v>
      </c>
      <c r="AK1770" s="27" cm="1">
        <f t="array" ref="AK1770">INDEX(Archetypes!R$8:R$16,$G1770)</f>
        <v>1039</v>
      </c>
      <c r="AL1770" s="27" cm="1">
        <f t="array" ref="AL1770">INDEX(Archetypes!S$8:S$16,$G1770)</f>
        <v>1139</v>
      </c>
      <c r="AM1770" s="5">
        <f t="shared" si="560"/>
        <v>1039</v>
      </c>
      <c r="AN1770" s="5">
        <f t="shared" si="534"/>
        <v>4156</v>
      </c>
      <c r="AO1770" s="49">
        <f t="shared" si="535"/>
        <v>71014.716530504884</v>
      </c>
      <c r="AP1770" s="61" cm="1">
        <f t="array" ref="AP1770">INDEX(Archetypes!$K$8:$N$16,$G1770,$I$2+1+2*$H$2)</f>
        <v>20099</v>
      </c>
      <c r="AQ1770" s="41" cm="1">
        <f t="array" ref="AQ1770">INDEX(Archetypes!$O$8:$P$16,$G1770,$AB$2)</f>
        <v>50</v>
      </c>
      <c r="AR1770" s="4">
        <f t="shared" si="536"/>
        <v>12.348800000000001</v>
      </c>
      <c r="AS1770" s="5">
        <f t="shared" si="537"/>
        <v>4322.08</v>
      </c>
      <c r="AT1770" s="8">
        <f t="shared" si="538"/>
        <v>3178</v>
      </c>
      <c r="AU1770">
        <f t="shared" si="539"/>
        <v>1</v>
      </c>
      <c r="AV1770" s="49">
        <f t="shared" si="540"/>
        <v>17288.32</v>
      </c>
      <c r="AW1770" s="49">
        <f t="shared" si="541"/>
        <v>20099</v>
      </c>
      <c r="AX1770" s="61">
        <f t="shared" si="542"/>
        <v>7809.2668515756386</v>
      </c>
      <c r="AY1770" s="27" cm="1">
        <f t="array" ref="AY1770">INDEX(Archetypes!T$8:T$16,$G1770)</f>
        <v>1012</v>
      </c>
      <c r="AZ1770" s="27" cm="1">
        <f t="array" ref="AZ1770">INDEX(Archetypes!U$8:U$16,$G1770)</f>
        <v>1497</v>
      </c>
      <c r="BA1770" s="27" cm="1">
        <f t="array" ref="BA1770">INDEX(Archetypes!V$8:V$16,$G1770)</f>
        <v>1668</v>
      </c>
      <c r="BB1770" s="5">
        <f t="shared" si="561"/>
        <v>1497</v>
      </c>
      <c r="BC1770" s="5">
        <f t="shared" si="543"/>
        <v>5988</v>
      </c>
      <c r="BD1770" s="60">
        <f t="shared" si="544"/>
        <v>71283.586851575645</v>
      </c>
      <c r="BE1770" s="28">
        <f t="shared" si="545"/>
        <v>268.87032107076084</v>
      </c>
      <c r="BF1770" s="75">
        <f t="shared" si="546"/>
        <v>8.9072340865200008</v>
      </c>
      <c r="BG1770" s="75">
        <f t="shared" si="547"/>
        <v>29.746079999999999</v>
      </c>
      <c r="BH1770" s="11">
        <f t="shared" si="563"/>
        <v>63244.208755572341</v>
      </c>
      <c r="BI1770" s="95">
        <f t="shared" si="564"/>
        <v>7</v>
      </c>
      <c r="BJ1770" t="b">
        <f t="shared" si="565"/>
        <v>0</v>
      </c>
      <c r="BK1770" s="43">
        <v>-18077.998178369453</v>
      </c>
      <c r="BL1770" s="37">
        <f t="shared" si="548"/>
        <v>18346.868499440214</v>
      </c>
    </row>
    <row r="1771" spans="1:64" x14ac:dyDescent="0.35">
      <c r="A1771" s="3">
        <v>35000</v>
      </c>
      <c r="D1771" s="6">
        <v>150</v>
      </c>
      <c r="E1771" s="6"/>
      <c r="F1771" s="6">
        <f t="shared" si="521"/>
        <v>250</v>
      </c>
      <c r="G1771" s="7">
        <v>9</v>
      </c>
      <c r="H1771" s="79" cm="1">
        <f t="array" ref="H1771">INDEX(Archetypes!$F$8:$F$16,$G1771)</f>
        <v>312.60000000000002</v>
      </c>
      <c r="I1771" s="7">
        <f t="shared" si="522"/>
        <v>1</v>
      </c>
      <c r="J1771" s="27" cm="1">
        <f t="array" ref="J1771">INDEX(Archetypes!$G$8:$H$16,$G1771,($H$2+1))+$N$2</f>
        <v>27151</v>
      </c>
      <c r="K1771" s="41" cm="1">
        <f t="array" ref="K1771">INDEX(Archetypes!$J$8:$J$16,$G1771)</f>
        <v>3.1960000000000002</v>
      </c>
      <c r="L1771" s="24" cm="1">
        <f t="array" ref="L1771">INDEX(Archetypes!$I$8:$I$16,$G1771)</f>
        <v>98.868750000000006</v>
      </c>
      <c r="M1771" s="41">
        <f t="shared" si="549"/>
        <v>46.933999999999997</v>
      </c>
      <c r="N1771" s="84">
        <f t="shared" si="523"/>
        <v>0.47471015866995381</v>
      </c>
      <c r="O1771" s="41">
        <f t="shared" si="524"/>
        <v>46.933999999999997</v>
      </c>
      <c r="P1771" s="64">
        <f t="shared" si="562"/>
        <v>6.7048571428571426</v>
      </c>
      <c r="Q1771" s="80">
        <f t="shared" si="550"/>
        <v>6.7048571428571426</v>
      </c>
      <c r="R1771" s="80">
        <f t="shared" si="551"/>
        <v>0</v>
      </c>
      <c r="S1771" s="64">
        <f t="shared" si="552"/>
        <v>46.933999999999997</v>
      </c>
      <c r="T1771" s="64">
        <f t="shared" si="525"/>
        <v>0</v>
      </c>
      <c r="U1771" s="64">
        <f t="shared" si="553"/>
        <v>0</v>
      </c>
      <c r="V1771" s="80">
        <f t="shared" si="554"/>
        <v>1</v>
      </c>
      <c r="W1771" s="80">
        <f t="shared" si="555"/>
        <v>0</v>
      </c>
      <c r="X1771" s="80">
        <f t="shared" si="556"/>
        <v>0</v>
      </c>
      <c r="Y1771" s="4">
        <f t="shared" si="526"/>
        <v>13.01</v>
      </c>
      <c r="Z1771" s="4">
        <f t="shared" si="527"/>
        <v>4.0707133917396741</v>
      </c>
      <c r="AA1771" s="64">
        <f t="shared" si="557"/>
        <v>10951.189</v>
      </c>
      <c r="AB1771" s="81">
        <f t="shared" si="558"/>
        <v>1424.7496888999999</v>
      </c>
      <c r="AC1771">
        <f t="shared" si="559"/>
        <v>0.99999999874285705</v>
      </c>
      <c r="AD1771" s="49">
        <f t="shared" si="528"/>
        <v>5698.9987555999996</v>
      </c>
      <c r="AE1771" s="3">
        <f t="shared" si="529"/>
        <v>140000</v>
      </c>
      <c r="AF1771" s="3">
        <f t="shared" si="530"/>
        <v>100000</v>
      </c>
      <c r="AG1771" s="2">
        <f t="shared" si="531"/>
        <v>1</v>
      </c>
      <c r="AH1771" s="49">
        <f t="shared" si="532"/>
        <v>26151</v>
      </c>
      <c r="AI1771" s="49">
        <f t="shared" si="533"/>
        <v>10354.981385210327</v>
      </c>
      <c r="AJ1771" s="27" cm="1">
        <f t="array" ref="AJ1771">INDEX(Archetypes!Q$8:Q$16,$G1771)</f>
        <v>1022</v>
      </c>
      <c r="AK1771" s="27" cm="1">
        <f t="array" ref="AK1771">INDEX(Archetypes!R$8:R$16,$G1771)</f>
        <v>1039</v>
      </c>
      <c r="AL1771" s="27" cm="1">
        <f t="array" ref="AL1771">INDEX(Archetypes!S$8:S$16,$G1771)</f>
        <v>1139</v>
      </c>
      <c r="AM1771" s="5">
        <f t="shared" si="560"/>
        <v>1039</v>
      </c>
      <c r="AN1771" s="5">
        <f t="shared" si="534"/>
        <v>4156</v>
      </c>
      <c r="AO1771" s="49">
        <f t="shared" si="535"/>
        <v>73511.980140810323</v>
      </c>
      <c r="AP1771" s="61" cm="1">
        <f t="array" ref="AP1771">INDEX(Archetypes!$K$8:$N$16,$G1771,$I$2+1+2*$H$2)</f>
        <v>20920</v>
      </c>
      <c r="AQ1771" s="41" cm="1">
        <f t="array" ref="AQ1771">INDEX(Archetypes!$O$8:$P$16,$G1771,$AB$2)</f>
        <v>50</v>
      </c>
      <c r="AR1771" s="4">
        <f t="shared" si="536"/>
        <v>12.348800000000001</v>
      </c>
      <c r="AS1771" s="5">
        <f t="shared" si="537"/>
        <v>4322.08</v>
      </c>
      <c r="AT1771" s="8">
        <f t="shared" si="538"/>
        <v>3178</v>
      </c>
      <c r="AU1771">
        <f t="shared" si="539"/>
        <v>1</v>
      </c>
      <c r="AV1771" s="49">
        <f t="shared" si="540"/>
        <v>17288.32</v>
      </c>
      <c r="AW1771" s="49">
        <f t="shared" si="541"/>
        <v>20920</v>
      </c>
      <c r="AX1771" s="61">
        <f t="shared" si="542"/>
        <v>8128.2582484184468</v>
      </c>
      <c r="AY1771" s="27" cm="1">
        <f t="array" ref="AY1771">INDEX(Archetypes!T$8:T$16,$G1771)</f>
        <v>1012</v>
      </c>
      <c r="AZ1771" s="27" cm="1">
        <f t="array" ref="AZ1771">INDEX(Archetypes!U$8:U$16,$G1771)</f>
        <v>1497</v>
      </c>
      <c r="BA1771" s="27" cm="1">
        <f t="array" ref="BA1771">INDEX(Archetypes!V$8:V$16,$G1771)</f>
        <v>1668</v>
      </c>
      <c r="BB1771" s="5">
        <f t="shared" si="561"/>
        <v>1497</v>
      </c>
      <c r="BC1771" s="5">
        <f t="shared" si="543"/>
        <v>5988</v>
      </c>
      <c r="BD1771" s="60">
        <f t="shared" si="544"/>
        <v>73244.578248418446</v>
      </c>
      <c r="BE1771" s="28">
        <f t="shared" si="545"/>
        <v>-267.40189239187748</v>
      </c>
      <c r="BF1771" s="75">
        <f t="shared" si="546"/>
        <v>8.9769086470800019</v>
      </c>
      <c r="BG1771" s="75">
        <f t="shared" si="547"/>
        <v>29.746079999999999</v>
      </c>
      <c r="BH1771" s="11">
        <f t="shared" si="563"/>
        <v>63244.208755572341</v>
      </c>
      <c r="BI1771" s="95">
        <f t="shared" si="564"/>
        <v>7</v>
      </c>
      <c r="BJ1771" t="b">
        <f t="shared" si="565"/>
        <v>0</v>
      </c>
      <c r="BK1771" s="43">
        <v>-19950.220035373379</v>
      </c>
      <c r="BL1771" s="37">
        <f t="shared" si="548"/>
        <v>19682.818142981501</v>
      </c>
    </row>
    <row r="1772" spans="1:64" x14ac:dyDescent="0.35">
      <c r="A1772" s="3">
        <v>35000</v>
      </c>
      <c r="D1772" s="6">
        <v>165</v>
      </c>
      <c r="E1772" s="6"/>
      <c r="F1772" s="6">
        <f t="shared" si="521"/>
        <v>275</v>
      </c>
      <c r="G1772" s="7">
        <v>8</v>
      </c>
      <c r="H1772" s="79" cm="1">
        <f t="array" ref="H1772">INDEX(Archetypes!$F$8:$F$16,$G1772)</f>
        <v>285.8</v>
      </c>
      <c r="I1772" s="7">
        <f t="shared" si="522"/>
        <v>1</v>
      </c>
      <c r="J1772" s="27" cm="1">
        <f t="array" ref="J1772">INDEX(Archetypes!$G$8:$H$16,$G1772,($H$2+1))+$N$2</f>
        <v>26124</v>
      </c>
      <c r="K1772" s="41" cm="1">
        <f t="array" ref="K1772">INDEX(Archetypes!$J$8:$J$16,$G1772)</f>
        <v>3.2210000000000001</v>
      </c>
      <c r="L1772" s="24" cm="1">
        <f t="array" ref="L1772">INDEX(Archetypes!$I$8:$I$16,$G1772)</f>
        <v>90.076000000000008</v>
      </c>
      <c r="M1772" s="41">
        <f t="shared" si="549"/>
        <v>51.225999999999999</v>
      </c>
      <c r="N1772" s="84">
        <f t="shared" si="523"/>
        <v>0.56869754429592778</v>
      </c>
      <c r="O1772" s="41">
        <f t="shared" si="524"/>
        <v>51.225999999999999</v>
      </c>
      <c r="P1772" s="64">
        <f t="shared" si="562"/>
        <v>7.3179999999999996</v>
      </c>
      <c r="Q1772" s="80">
        <f t="shared" si="550"/>
        <v>7</v>
      </c>
      <c r="R1772" s="80">
        <f t="shared" si="551"/>
        <v>0.31799999999999962</v>
      </c>
      <c r="S1772" s="64">
        <f t="shared" si="552"/>
        <v>49</v>
      </c>
      <c r="T1772" s="64">
        <f t="shared" si="525"/>
        <v>2.2259999999999973</v>
      </c>
      <c r="U1772" s="64">
        <f t="shared" si="553"/>
        <v>0</v>
      </c>
      <c r="V1772" s="80">
        <f t="shared" si="554"/>
        <v>0.95654550423613016</v>
      </c>
      <c r="W1772" s="80">
        <f t="shared" si="555"/>
        <v>4.3454495763869859E-2</v>
      </c>
      <c r="X1772" s="80">
        <f t="shared" si="556"/>
        <v>0</v>
      </c>
      <c r="Y1772" s="4">
        <f t="shared" si="526"/>
        <v>13.803044547690625</v>
      </c>
      <c r="Z1772" s="4">
        <f t="shared" si="527"/>
        <v>4.2853289499194736</v>
      </c>
      <c r="AA1772" s="64">
        <f t="shared" si="557"/>
        <v>10866.191000000001</v>
      </c>
      <c r="AB1772" s="81">
        <f t="shared" si="558"/>
        <v>1499.8651843671496</v>
      </c>
      <c r="AC1772">
        <f t="shared" si="559"/>
        <v>0.99999996540000102</v>
      </c>
      <c r="AD1772" s="49">
        <f t="shared" si="528"/>
        <v>5999.4607374685984</v>
      </c>
      <c r="AE1772" s="3">
        <f t="shared" si="529"/>
        <v>140000</v>
      </c>
      <c r="AF1772" s="3">
        <f t="shared" si="530"/>
        <v>100000</v>
      </c>
      <c r="AG1772" s="2">
        <f t="shared" si="531"/>
        <v>1</v>
      </c>
      <c r="AH1772" s="49">
        <f t="shared" si="532"/>
        <v>25124</v>
      </c>
      <c r="AI1772" s="49">
        <f t="shared" si="533"/>
        <v>9955.9507341048902</v>
      </c>
      <c r="AJ1772" s="27" cm="1">
        <f t="array" ref="AJ1772">INDEX(Archetypes!Q$8:Q$16,$G1772)</f>
        <v>1022</v>
      </c>
      <c r="AK1772" s="27" cm="1">
        <f t="array" ref="AK1772">INDEX(Archetypes!R$8:R$16,$G1772)</f>
        <v>1039</v>
      </c>
      <c r="AL1772" s="27" cm="1">
        <f t="array" ref="AL1772">INDEX(Archetypes!S$8:S$16,$G1772)</f>
        <v>1139</v>
      </c>
      <c r="AM1772" s="5">
        <f t="shared" si="560"/>
        <v>1039</v>
      </c>
      <c r="AN1772" s="5">
        <f t="shared" si="534"/>
        <v>4156</v>
      </c>
      <c r="AO1772" s="49">
        <f t="shared" si="535"/>
        <v>71359.41147157349</v>
      </c>
      <c r="AP1772" s="61" cm="1">
        <f t="array" ref="AP1772">INDEX(Archetypes!$K$8:$N$16,$G1772,$I$2+1+2*$H$2)</f>
        <v>20099</v>
      </c>
      <c r="AQ1772" s="41" cm="1">
        <f t="array" ref="AQ1772">INDEX(Archetypes!$O$8:$P$16,$G1772,$AB$2)</f>
        <v>50</v>
      </c>
      <c r="AR1772" s="4">
        <f t="shared" si="536"/>
        <v>12.348800000000001</v>
      </c>
      <c r="AS1772" s="5">
        <f t="shared" si="537"/>
        <v>4322.08</v>
      </c>
      <c r="AT1772" s="8">
        <f t="shared" si="538"/>
        <v>3178</v>
      </c>
      <c r="AU1772">
        <f t="shared" si="539"/>
        <v>1</v>
      </c>
      <c r="AV1772" s="49">
        <f t="shared" si="540"/>
        <v>17288.32</v>
      </c>
      <c r="AW1772" s="49">
        <f t="shared" si="541"/>
        <v>20099</v>
      </c>
      <c r="AX1772" s="61">
        <f t="shared" si="542"/>
        <v>7809.2668515756386</v>
      </c>
      <c r="AY1772" s="27" cm="1">
        <f t="array" ref="AY1772">INDEX(Archetypes!T$8:T$16,$G1772)</f>
        <v>1012</v>
      </c>
      <c r="AZ1772" s="27" cm="1">
        <f t="array" ref="AZ1772">INDEX(Archetypes!U$8:U$16,$G1772)</f>
        <v>1497</v>
      </c>
      <c r="BA1772" s="27" cm="1">
        <f t="array" ref="BA1772">INDEX(Archetypes!V$8:V$16,$G1772)</f>
        <v>1668</v>
      </c>
      <c r="BB1772" s="5">
        <f t="shared" si="561"/>
        <v>1497</v>
      </c>
      <c r="BC1772" s="5">
        <f t="shared" si="543"/>
        <v>5988</v>
      </c>
      <c r="BD1772" s="60">
        <f t="shared" si="544"/>
        <v>71283.586851575645</v>
      </c>
      <c r="BE1772" s="28">
        <f t="shared" si="545"/>
        <v>-75.82461999784573</v>
      </c>
      <c r="BF1772" s="75">
        <f t="shared" si="546"/>
        <v>8.9072340865200008</v>
      </c>
      <c r="BG1772" s="75">
        <f t="shared" si="547"/>
        <v>29.746079999999999</v>
      </c>
      <c r="BH1772" s="11">
        <f t="shared" si="563"/>
        <v>71359.41147157349</v>
      </c>
      <c r="BI1772" s="95">
        <f t="shared" si="564"/>
        <v>8</v>
      </c>
      <c r="BJ1772" t="b">
        <f t="shared" si="565"/>
        <v>1</v>
      </c>
      <c r="BK1772" s="43">
        <v>-18767.388060506666</v>
      </c>
      <c r="BL1772" s="37">
        <f t="shared" si="548"/>
        <v>18691.56344050882</v>
      </c>
    </row>
    <row r="1773" spans="1:64" x14ac:dyDescent="0.35">
      <c r="A1773" s="3">
        <v>35000</v>
      </c>
      <c r="D1773" s="6">
        <v>165</v>
      </c>
      <c r="E1773" s="6"/>
      <c r="F1773" s="6">
        <f t="shared" si="521"/>
        <v>275</v>
      </c>
      <c r="G1773" s="7">
        <v>9</v>
      </c>
      <c r="H1773" s="79" cm="1">
        <f t="array" ref="H1773">INDEX(Archetypes!$F$8:$F$16,$G1773)</f>
        <v>312.60000000000002</v>
      </c>
      <c r="I1773" s="7">
        <f t="shared" si="522"/>
        <v>1</v>
      </c>
      <c r="J1773" s="27" cm="1">
        <f t="array" ref="J1773">INDEX(Archetypes!$G$8:$H$16,$G1773,($H$2+1))+$N$2</f>
        <v>27151</v>
      </c>
      <c r="K1773" s="41" cm="1">
        <f t="array" ref="K1773">INDEX(Archetypes!$J$8:$J$16,$G1773)</f>
        <v>3.1960000000000002</v>
      </c>
      <c r="L1773" s="24" cm="1">
        <f t="array" ref="L1773">INDEX(Archetypes!$I$8:$I$16,$G1773)</f>
        <v>98.868750000000006</v>
      </c>
      <c r="M1773" s="41">
        <f t="shared" si="549"/>
        <v>51.627000000000002</v>
      </c>
      <c r="N1773" s="84">
        <f t="shared" si="523"/>
        <v>0.52217712876920164</v>
      </c>
      <c r="O1773" s="41">
        <f t="shared" si="524"/>
        <v>51.627000000000002</v>
      </c>
      <c r="P1773" s="64">
        <f t="shared" si="562"/>
        <v>7.3752857142857149</v>
      </c>
      <c r="Q1773" s="80">
        <f t="shared" si="550"/>
        <v>7</v>
      </c>
      <c r="R1773" s="80">
        <f t="shared" si="551"/>
        <v>0.37528571428571489</v>
      </c>
      <c r="S1773" s="64">
        <f t="shared" si="552"/>
        <v>49</v>
      </c>
      <c r="T1773" s="64">
        <f t="shared" si="525"/>
        <v>2.6270000000000042</v>
      </c>
      <c r="U1773" s="64">
        <f t="shared" si="553"/>
        <v>0</v>
      </c>
      <c r="V1773" s="80">
        <f t="shared" si="554"/>
        <v>0.94911577275456638</v>
      </c>
      <c r="W1773" s="80">
        <f t="shared" si="555"/>
        <v>5.0884227245433671E-2</v>
      </c>
      <c r="X1773" s="80">
        <f t="shared" si="556"/>
        <v>0</v>
      </c>
      <c r="Y1773" s="4">
        <f t="shared" si="526"/>
        <v>13.938637147229166</v>
      </c>
      <c r="Z1773" s="4">
        <f t="shared" si="527"/>
        <v>4.3612757031380367</v>
      </c>
      <c r="AA1773" s="64">
        <f t="shared" si="557"/>
        <v>10951.189</v>
      </c>
      <c r="AB1773" s="81">
        <f t="shared" si="558"/>
        <v>1526.4464980172741</v>
      </c>
      <c r="AC1773">
        <f t="shared" si="559"/>
        <v>0.99999999874285717</v>
      </c>
      <c r="AD1773" s="49">
        <f t="shared" si="528"/>
        <v>6105.7859920690962</v>
      </c>
      <c r="AE1773" s="3">
        <f t="shared" si="529"/>
        <v>140000</v>
      </c>
      <c r="AF1773" s="3">
        <f t="shared" si="530"/>
        <v>100000</v>
      </c>
      <c r="AG1773" s="2">
        <f t="shared" si="531"/>
        <v>1</v>
      </c>
      <c r="AH1773" s="49">
        <f t="shared" si="532"/>
        <v>26151</v>
      </c>
      <c r="AI1773" s="49">
        <f t="shared" si="533"/>
        <v>10354.981385210327</v>
      </c>
      <c r="AJ1773" s="27" cm="1">
        <f t="array" ref="AJ1773">INDEX(Archetypes!Q$8:Q$16,$G1773)</f>
        <v>1022</v>
      </c>
      <c r="AK1773" s="27" cm="1">
        <f t="array" ref="AK1773">INDEX(Archetypes!R$8:R$16,$G1773)</f>
        <v>1039</v>
      </c>
      <c r="AL1773" s="27" cm="1">
        <f t="array" ref="AL1773">INDEX(Archetypes!S$8:S$16,$G1773)</f>
        <v>1139</v>
      </c>
      <c r="AM1773" s="5">
        <f t="shared" si="560"/>
        <v>1039</v>
      </c>
      <c r="AN1773" s="5">
        <f t="shared" si="534"/>
        <v>4156</v>
      </c>
      <c r="AO1773" s="49">
        <f t="shared" si="535"/>
        <v>73918.767377279422</v>
      </c>
      <c r="AP1773" s="61" cm="1">
        <f t="array" ref="AP1773">INDEX(Archetypes!$K$8:$N$16,$G1773,$I$2+1+2*$H$2)</f>
        <v>20920</v>
      </c>
      <c r="AQ1773" s="41" cm="1">
        <f t="array" ref="AQ1773">INDEX(Archetypes!$O$8:$P$16,$G1773,$AB$2)</f>
        <v>50</v>
      </c>
      <c r="AR1773" s="4">
        <f t="shared" si="536"/>
        <v>12.348800000000001</v>
      </c>
      <c r="AS1773" s="5">
        <f t="shared" si="537"/>
        <v>4322.08</v>
      </c>
      <c r="AT1773" s="8">
        <f t="shared" si="538"/>
        <v>3178</v>
      </c>
      <c r="AU1773">
        <f t="shared" si="539"/>
        <v>1</v>
      </c>
      <c r="AV1773" s="49">
        <f t="shared" si="540"/>
        <v>17288.32</v>
      </c>
      <c r="AW1773" s="49">
        <f t="shared" si="541"/>
        <v>20920</v>
      </c>
      <c r="AX1773" s="61">
        <f t="shared" si="542"/>
        <v>8128.2582484184468</v>
      </c>
      <c r="AY1773" s="27" cm="1">
        <f t="array" ref="AY1773">INDEX(Archetypes!T$8:T$16,$G1773)</f>
        <v>1012</v>
      </c>
      <c r="AZ1773" s="27" cm="1">
        <f t="array" ref="AZ1773">INDEX(Archetypes!U$8:U$16,$G1773)</f>
        <v>1497</v>
      </c>
      <c r="BA1773" s="27" cm="1">
        <f t="array" ref="BA1773">INDEX(Archetypes!V$8:V$16,$G1773)</f>
        <v>1668</v>
      </c>
      <c r="BB1773" s="5">
        <f t="shared" si="561"/>
        <v>1497</v>
      </c>
      <c r="BC1773" s="5">
        <f t="shared" si="543"/>
        <v>5988</v>
      </c>
      <c r="BD1773" s="60">
        <f t="shared" si="544"/>
        <v>73244.578248418446</v>
      </c>
      <c r="BE1773" s="28">
        <f t="shared" si="545"/>
        <v>-674.18912886097678</v>
      </c>
      <c r="BF1773" s="75">
        <f t="shared" si="546"/>
        <v>8.9769086470800019</v>
      </c>
      <c r="BG1773" s="75">
        <f t="shared" si="547"/>
        <v>29.746079999999999</v>
      </c>
      <c r="BH1773" s="11">
        <f t="shared" si="563"/>
        <v>71359.41147157349</v>
      </c>
      <c r="BI1773" s="95">
        <f t="shared" si="564"/>
        <v>8</v>
      </c>
      <c r="BJ1773" t="b">
        <f t="shared" si="565"/>
        <v>0</v>
      </c>
      <c r="BK1773" s="43">
        <v>-20763.794508311577</v>
      </c>
      <c r="BL1773" s="37">
        <f t="shared" si="548"/>
        <v>20089.605379450601</v>
      </c>
    </row>
    <row r="1774" spans="1:64" x14ac:dyDescent="0.35">
      <c r="A1774" s="3">
        <v>35000</v>
      </c>
      <c r="D1774" s="6">
        <v>180</v>
      </c>
      <c r="E1774" s="6"/>
      <c r="F1774" s="6">
        <f t="shared" si="521"/>
        <v>300</v>
      </c>
      <c r="G1774" s="7">
        <v>9</v>
      </c>
      <c r="H1774" s="79" cm="1">
        <f t="array" ref="H1774">INDEX(Archetypes!$F$8:$F$16,$G1774)</f>
        <v>312.60000000000002</v>
      </c>
      <c r="I1774" s="7">
        <f t="shared" si="522"/>
        <v>1</v>
      </c>
      <c r="J1774" s="27" cm="1">
        <f t="array" ref="J1774">INDEX(Archetypes!$G$8:$H$16,$G1774,($H$2+1))+$N$2</f>
        <v>27151</v>
      </c>
      <c r="K1774" s="41" cm="1">
        <f t="array" ref="K1774">INDEX(Archetypes!$J$8:$J$16,$G1774)</f>
        <v>3.1960000000000002</v>
      </c>
      <c r="L1774" s="24" cm="1">
        <f t="array" ref="L1774">INDEX(Archetypes!$I$8:$I$16,$G1774)</f>
        <v>98.868750000000006</v>
      </c>
      <c r="M1774" s="41">
        <f t="shared" si="549"/>
        <v>56.32</v>
      </c>
      <c r="N1774" s="84">
        <f t="shared" si="523"/>
        <v>0.56964409886844936</v>
      </c>
      <c r="O1774" s="41">
        <f t="shared" si="524"/>
        <v>56.32</v>
      </c>
      <c r="P1774" s="64">
        <f t="shared" si="562"/>
        <v>8.0457142857142863</v>
      </c>
      <c r="Q1774" s="80">
        <f t="shared" si="550"/>
        <v>7</v>
      </c>
      <c r="R1774" s="80">
        <f t="shared" si="551"/>
        <v>1.0457142857142863</v>
      </c>
      <c r="S1774" s="64">
        <f t="shared" si="552"/>
        <v>49</v>
      </c>
      <c r="T1774" s="64">
        <f t="shared" si="525"/>
        <v>7.3200000000000038</v>
      </c>
      <c r="U1774" s="64">
        <f t="shared" si="553"/>
        <v>0</v>
      </c>
      <c r="V1774" s="80">
        <f t="shared" si="554"/>
        <v>0.87002840909090906</v>
      </c>
      <c r="W1774" s="80">
        <f t="shared" si="555"/>
        <v>0.12997159090909097</v>
      </c>
      <c r="X1774" s="80">
        <f t="shared" si="556"/>
        <v>0</v>
      </c>
      <c r="Y1774" s="4">
        <f t="shared" si="526"/>
        <v>15.381981534090912</v>
      </c>
      <c r="Z1774" s="4">
        <f t="shared" si="527"/>
        <v>4.8128853360735011</v>
      </c>
      <c r="AA1774" s="64">
        <f t="shared" si="557"/>
        <v>10951.189</v>
      </c>
      <c r="AB1774" s="81">
        <f t="shared" si="558"/>
        <v>1684.5098697433953</v>
      </c>
      <c r="AC1774">
        <f t="shared" si="559"/>
        <v>0.99999999874285705</v>
      </c>
      <c r="AD1774" s="49">
        <f t="shared" si="528"/>
        <v>6738.039478973581</v>
      </c>
      <c r="AE1774" s="3">
        <f t="shared" si="529"/>
        <v>140000</v>
      </c>
      <c r="AF1774" s="3">
        <f t="shared" si="530"/>
        <v>100000</v>
      </c>
      <c r="AG1774" s="2">
        <f t="shared" si="531"/>
        <v>1</v>
      </c>
      <c r="AH1774" s="49">
        <f t="shared" si="532"/>
        <v>26151</v>
      </c>
      <c r="AI1774" s="49">
        <f t="shared" si="533"/>
        <v>10354.981385210327</v>
      </c>
      <c r="AJ1774" s="27" cm="1">
        <f t="array" ref="AJ1774">INDEX(Archetypes!Q$8:Q$16,$G1774)</f>
        <v>1022</v>
      </c>
      <c r="AK1774" s="27" cm="1">
        <f t="array" ref="AK1774">INDEX(Archetypes!R$8:R$16,$G1774)</f>
        <v>1039</v>
      </c>
      <c r="AL1774" s="27" cm="1">
        <f t="array" ref="AL1774">INDEX(Archetypes!S$8:S$16,$G1774)</f>
        <v>1139</v>
      </c>
      <c r="AM1774" s="5">
        <f t="shared" si="560"/>
        <v>1039</v>
      </c>
      <c r="AN1774" s="5">
        <f t="shared" si="534"/>
        <v>4156</v>
      </c>
      <c r="AO1774" s="49">
        <f t="shared" si="535"/>
        <v>74551.020864183913</v>
      </c>
      <c r="AP1774" s="61" cm="1">
        <f t="array" ref="AP1774">INDEX(Archetypes!$K$8:$N$16,$G1774,$I$2+1+2*$H$2)</f>
        <v>20920</v>
      </c>
      <c r="AQ1774" s="41" cm="1">
        <f t="array" ref="AQ1774">INDEX(Archetypes!$O$8:$P$16,$G1774,$AB$2)</f>
        <v>50</v>
      </c>
      <c r="AR1774" s="4">
        <f t="shared" si="536"/>
        <v>12.348800000000001</v>
      </c>
      <c r="AS1774" s="5">
        <f t="shared" si="537"/>
        <v>4322.08</v>
      </c>
      <c r="AT1774" s="8">
        <f t="shared" si="538"/>
        <v>3178</v>
      </c>
      <c r="AU1774">
        <f t="shared" si="539"/>
        <v>1</v>
      </c>
      <c r="AV1774" s="49">
        <f t="shared" si="540"/>
        <v>17288.32</v>
      </c>
      <c r="AW1774" s="49">
        <f t="shared" si="541"/>
        <v>20920</v>
      </c>
      <c r="AX1774" s="61">
        <f t="shared" si="542"/>
        <v>8128.2582484184468</v>
      </c>
      <c r="AY1774" s="27" cm="1">
        <f t="array" ref="AY1774">INDEX(Archetypes!T$8:T$16,$G1774)</f>
        <v>1012</v>
      </c>
      <c r="AZ1774" s="27" cm="1">
        <f t="array" ref="AZ1774">INDEX(Archetypes!U$8:U$16,$G1774)</f>
        <v>1497</v>
      </c>
      <c r="BA1774" s="27" cm="1">
        <f t="array" ref="BA1774">INDEX(Archetypes!V$8:V$16,$G1774)</f>
        <v>1668</v>
      </c>
      <c r="BB1774" s="5">
        <f t="shared" si="561"/>
        <v>1497</v>
      </c>
      <c r="BC1774" s="5">
        <f t="shared" si="543"/>
        <v>5988</v>
      </c>
      <c r="BD1774" s="60">
        <f t="shared" si="544"/>
        <v>73244.578248418446</v>
      </c>
      <c r="BE1774" s="28">
        <f t="shared" si="545"/>
        <v>-1306.4426157654671</v>
      </c>
      <c r="BF1774" s="75">
        <f t="shared" si="546"/>
        <v>8.9769086470800019</v>
      </c>
      <c r="BG1774" s="75">
        <f t="shared" si="547"/>
        <v>29.746079999999999</v>
      </c>
      <c r="BH1774" s="11">
        <f t="shared" si="563"/>
        <v>74551.020864183913</v>
      </c>
      <c r="BI1774" s="95">
        <f t="shared" si="564"/>
        <v>9</v>
      </c>
      <c r="BJ1774" t="b">
        <f t="shared" si="565"/>
        <v>1</v>
      </c>
      <c r="BK1774" s="43">
        <v>-22028.301482120529</v>
      </c>
      <c r="BL1774" s="37">
        <f t="shared" si="548"/>
        <v>20721.858866355062</v>
      </c>
    </row>
    <row r="1775" spans="1:64" x14ac:dyDescent="0.35">
      <c r="A1775" s="3">
        <v>37500</v>
      </c>
      <c r="D1775" s="6">
        <v>102.7</v>
      </c>
      <c r="E1775" s="6"/>
      <c r="F1775" s="6">
        <f t="shared" si="521"/>
        <v>171.2</v>
      </c>
      <c r="G1775" s="7">
        <v>4</v>
      </c>
      <c r="H1775" s="79" cm="1">
        <f t="array" ref="H1775">INDEX(Archetypes!$F$8:$F$16,$G1775)</f>
        <v>188.9</v>
      </c>
      <c r="I1775" s="7">
        <f t="shared" si="522"/>
        <v>1</v>
      </c>
      <c r="J1775" s="27" cm="1">
        <f t="array" ref="J1775">INDEX(Archetypes!$G$8:$H$16,$G1775,($H$2+1))+$N$2</f>
        <v>14619</v>
      </c>
      <c r="K1775" s="41" cm="1">
        <f t="array" ref="K1775">INDEX(Archetypes!$J$8:$J$16,$G1775)</f>
        <v>3.3879999999999999</v>
      </c>
      <c r="L1775" s="24" cm="1">
        <f t="array" ref="L1775">INDEX(Archetypes!$I$8:$I$16,$G1775)</f>
        <v>57.854166666666664</v>
      </c>
      <c r="M1775" s="41">
        <f t="shared" si="549"/>
        <v>30.312999999999999</v>
      </c>
      <c r="N1775" s="84">
        <f t="shared" si="523"/>
        <v>0.52395534749729922</v>
      </c>
      <c r="O1775" s="41">
        <f t="shared" si="524"/>
        <v>30.312999999999999</v>
      </c>
      <c r="P1775" s="64">
        <f t="shared" si="562"/>
        <v>4.3304285714285715</v>
      </c>
      <c r="Q1775" s="80">
        <f t="shared" si="550"/>
        <v>4.3304285714285715</v>
      </c>
      <c r="R1775" s="80">
        <f t="shared" si="551"/>
        <v>0</v>
      </c>
      <c r="S1775" s="64">
        <f t="shared" si="552"/>
        <v>30.313000000000002</v>
      </c>
      <c r="T1775" s="64">
        <f t="shared" si="525"/>
        <v>0</v>
      </c>
      <c r="U1775" s="64">
        <f t="shared" si="553"/>
        <v>-3.5527136788005009E-15</v>
      </c>
      <c r="V1775" s="80">
        <f t="shared" si="554"/>
        <v>1.0000000000000002</v>
      </c>
      <c r="W1775" s="80">
        <f t="shared" si="555"/>
        <v>0</v>
      </c>
      <c r="X1775" s="80">
        <f t="shared" si="556"/>
        <v>-1.172009922739584E-16</v>
      </c>
      <c r="Y1775" s="4">
        <f t="shared" si="526"/>
        <v>13.009999999999998</v>
      </c>
      <c r="Z1775" s="4">
        <f t="shared" si="527"/>
        <v>3.8400236127508851</v>
      </c>
      <c r="AA1775" s="64">
        <f t="shared" si="557"/>
        <v>11068.477000000001</v>
      </c>
      <c r="AB1775" s="81">
        <f t="shared" si="558"/>
        <v>1440.0088576999999</v>
      </c>
      <c r="AC1775">
        <f t="shared" si="559"/>
        <v>0.99999999797333328</v>
      </c>
      <c r="AD1775" s="49">
        <f t="shared" si="528"/>
        <v>5760.0354307999996</v>
      </c>
      <c r="AE1775" s="3">
        <f t="shared" si="529"/>
        <v>150000</v>
      </c>
      <c r="AF1775" s="3">
        <f t="shared" si="530"/>
        <v>100000</v>
      </c>
      <c r="AG1775" s="2">
        <f t="shared" si="531"/>
        <v>1</v>
      </c>
      <c r="AH1775" s="49">
        <f t="shared" si="532"/>
        <v>13619</v>
      </c>
      <c r="AI1775" s="49">
        <f t="shared" si="533"/>
        <v>5485.7972375439795</v>
      </c>
      <c r="AJ1775" s="27" cm="1">
        <f t="array" ref="AJ1775">INDEX(Archetypes!Q$8:Q$16,$G1775)</f>
        <v>1022</v>
      </c>
      <c r="AK1775" s="27" cm="1">
        <f t="array" ref="AK1775">INDEX(Archetypes!R$8:R$16,$G1775)</f>
        <v>1039</v>
      </c>
      <c r="AL1775" s="27" cm="1">
        <f t="array" ref="AL1775">INDEX(Archetypes!S$8:S$16,$G1775)</f>
        <v>1139</v>
      </c>
      <c r="AM1775" s="5">
        <f t="shared" si="560"/>
        <v>1039</v>
      </c>
      <c r="AN1775" s="5">
        <f t="shared" si="534"/>
        <v>4156</v>
      </c>
      <c r="AO1775" s="49">
        <f t="shared" si="535"/>
        <v>43639.832668343974</v>
      </c>
      <c r="AP1775" s="61" cm="1">
        <f t="array" ref="AP1775">INDEX(Archetypes!$K$8:$N$16,$G1775,$I$2+1+2*$H$2)</f>
        <v>10895</v>
      </c>
      <c r="AQ1775" s="41" cm="1">
        <f t="array" ref="AQ1775">INDEX(Archetypes!$O$8:$P$16,$G1775,$AB$2)</f>
        <v>50</v>
      </c>
      <c r="AR1775" s="4">
        <f t="shared" si="536"/>
        <v>12.348800000000001</v>
      </c>
      <c r="AS1775" s="5">
        <f t="shared" si="537"/>
        <v>4630.8</v>
      </c>
      <c r="AT1775" s="8">
        <f t="shared" si="538"/>
        <v>3405</v>
      </c>
      <c r="AU1775">
        <f t="shared" si="539"/>
        <v>1</v>
      </c>
      <c r="AV1775" s="49">
        <f t="shared" si="540"/>
        <v>18523.2</v>
      </c>
      <c r="AW1775" s="49">
        <f t="shared" si="541"/>
        <v>10895</v>
      </c>
      <c r="AX1775" s="61">
        <f t="shared" si="542"/>
        <v>4233.1440543269109</v>
      </c>
      <c r="AY1775" s="27" cm="1">
        <f t="array" ref="AY1775">INDEX(Archetypes!T$8:T$16,$G1775)</f>
        <v>1012</v>
      </c>
      <c r="AZ1775" s="27" cm="1">
        <f t="array" ref="AZ1775">INDEX(Archetypes!U$8:U$16,$G1775)</f>
        <v>1497</v>
      </c>
      <c r="BA1775" s="27" cm="1">
        <f t="array" ref="BA1775">INDEX(Archetypes!V$8:V$16,$G1775)</f>
        <v>1668</v>
      </c>
      <c r="BB1775" s="5">
        <f t="shared" si="561"/>
        <v>1497</v>
      </c>
      <c r="BC1775" s="5">
        <f t="shared" si="543"/>
        <v>5988</v>
      </c>
      <c r="BD1775" s="60">
        <f t="shared" si="544"/>
        <v>50534.34405432691</v>
      </c>
      <c r="BE1775" s="28">
        <f t="shared" si="545"/>
        <v>6894.5113859829362</v>
      </c>
      <c r="BF1775" s="75">
        <f t="shared" si="546"/>
        <v>9.0730519664400013</v>
      </c>
      <c r="BG1775" s="75">
        <f t="shared" si="547"/>
        <v>31.870799999999999</v>
      </c>
      <c r="BH1775" s="11">
        <f t="shared" si="563"/>
        <v>43639.832668343974</v>
      </c>
      <c r="BI1775" s="95">
        <f t="shared" si="564"/>
        <v>4</v>
      </c>
      <c r="BJ1775" t="b">
        <f t="shared" si="565"/>
        <v>1</v>
      </c>
      <c r="BK1775" s="43">
        <v>4165.8449828861339</v>
      </c>
      <c r="BL1775" s="37">
        <f t="shared" si="548"/>
        <v>2728.6664030968022</v>
      </c>
    </row>
    <row r="1776" spans="1:64" x14ac:dyDescent="0.35">
      <c r="A1776" s="3">
        <v>37500</v>
      </c>
      <c r="D1776" s="6">
        <v>102.7</v>
      </c>
      <c r="E1776" s="6"/>
      <c r="F1776" s="6">
        <f t="shared" si="521"/>
        <v>171.2</v>
      </c>
      <c r="G1776" s="7">
        <v>5</v>
      </c>
      <c r="H1776" s="79" cm="1">
        <f t="array" ref="H1776">INDEX(Archetypes!$F$8:$F$16,$G1776)</f>
        <v>213.7</v>
      </c>
      <c r="I1776" s="7">
        <f t="shared" si="522"/>
        <v>1</v>
      </c>
      <c r="J1776" s="27" cm="1">
        <f t="array" ref="J1776">INDEX(Archetypes!$G$8:$H$16,$G1776,($H$2+1))+$N$2</f>
        <v>16092</v>
      </c>
      <c r="K1776" s="41" cm="1">
        <f t="array" ref="K1776">INDEX(Archetypes!$J$8:$J$16,$G1776)</f>
        <v>3.3130000000000002</v>
      </c>
      <c r="L1776" s="24" cm="1">
        <f t="array" ref="L1776">INDEX(Archetypes!$I$8:$I$16,$G1776)</f>
        <v>65.243478260869566</v>
      </c>
      <c r="M1776" s="41">
        <f t="shared" si="549"/>
        <v>30.998999999999999</v>
      </c>
      <c r="N1776" s="84">
        <f t="shared" si="523"/>
        <v>0.47512794882047177</v>
      </c>
      <c r="O1776" s="41">
        <f t="shared" si="524"/>
        <v>30.998999999999999</v>
      </c>
      <c r="P1776" s="64">
        <f t="shared" si="562"/>
        <v>4.4284285714285714</v>
      </c>
      <c r="Q1776" s="80">
        <f t="shared" si="550"/>
        <v>4.4284285714285714</v>
      </c>
      <c r="R1776" s="80">
        <f t="shared" si="551"/>
        <v>0</v>
      </c>
      <c r="S1776" s="64">
        <f t="shared" si="552"/>
        <v>30.998999999999999</v>
      </c>
      <c r="T1776" s="64">
        <f t="shared" si="525"/>
        <v>0</v>
      </c>
      <c r="U1776" s="64">
        <f t="shared" si="553"/>
        <v>0</v>
      </c>
      <c r="V1776" s="80">
        <f t="shared" si="554"/>
        <v>1</v>
      </c>
      <c r="W1776" s="80">
        <f t="shared" si="555"/>
        <v>0</v>
      </c>
      <c r="X1776" s="80">
        <f t="shared" si="556"/>
        <v>0</v>
      </c>
      <c r="Y1776" s="4">
        <f t="shared" si="526"/>
        <v>13.01</v>
      </c>
      <c r="Z1776" s="4">
        <f t="shared" si="527"/>
        <v>3.9269544219740413</v>
      </c>
      <c r="AA1776" s="64">
        <f t="shared" si="557"/>
        <v>11319.046</v>
      </c>
      <c r="AB1776" s="81">
        <f t="shared" si="558"/>
        <v>1472.6078846</v>
      </c>
      <c r="AC1776">
        <f t="shared" si="559"/>
        <v>1.0000000160533336</v>
      </c>
      <c r="AD1776" s="49">
        <f t="shared" si="528"/>
        <v>5890.4315384000001</v>
      </c>
      <c r="AE1776" s="3">
        <f t="shared" si="529"/>
        <v>150000</v>
      </c>
      <c r="AF1776" s="3">
        <f t="shared" si="530"/>
        <v>100000</v>
      </c>
      <c r="AG1776" s="2">
        <f t="shared" si="531"/>
        <v>1</v>
      </c>
      <c r="AH1776" s="49">
        <f t="shared" si="532"/>
        <v>15092</v>
      </c>
      <c r="AI1776" s="49">
        <f t="shared" si="533"/>
        <v>6058.1167595287006</v>
      </c>
      <c r="AJ1776" s="27" cm="1">
        <f t="array" ref="AJ1776">INDEX(Archetypes!Q$8:Q$16,$G1776)</f>
        <v>1022</v>
      </c>
      <c r="AK1776" s="27" cm="1">
        <f t="array" ref="AK1776">INDEX(Archetypes!R$8:R$16,$G1776)</f>
        <v>1039</v>
      </c>
      <c r="AL1776" s="27" cm="1">
        <f t="array" ref="AL1776">INDEX(Archetypes!S$8:S$16,$G1776)</f>
        <v>1139</v>
      </c>
      <c r="AM1776" s="5">
        <f t="shared" si="560"/>
        <v>1039</v>
      </c>
      <c r="AN1776" s="5">
        <f t="shared" si="534"/>
        <v>4156</v>
      </c>
      <c r="AO1776" s="49">
        <f t="shared" si="535"/>
        <v>47288.548297928704</v>
      </c>
      <c r="AP1776" s="61" cm="1">
        <f t="array" ref="AP1776">INDEX(Archetypes!$K$8:$N$16,$G1776,$I$2+1+2*$H$2)</f>
        <v>12073</v>
      </c>
      <c r="AQ1776" s="41" cm="1">
        <f t="array" ref="AQ1776">INDEX(Archetypes!$O$8:$P$16,$G1776,$AB$2)</f>
        <v>50</v>
      </c>
      <c r="AR1776" s="4">
        <f t="shared" si="536"/>
        <v>12.348800000000001</v>
      </c>
      <c r="AS1776" s="5">
        <f t="shared" si="537"/>
        <v>4630.8</v>
      </c>
      <c r="AT1776" s="8">
        <f t="shared" si="538"/>
        <v>3405</v>
      </c>
      <c r="AU1776">
        <f t="shared" si="539"/>
        <v>1</v>
      </c>
      <c r="AV1776" s="49">
        <f t="shared" si="540"/>
        <v>18523.2</v>
      </c>
      <c r="AW1776" s="49">
        <f t="shared" si="541"/>
        <v>12073</v>
      </c>
      <c r="AX1776" s="61">
        <f t="shared" si="542"/>
        <v>4690.8442558869938</v>
      </c>
      <c r="AY1776" s="27" cm="1">
        <f t="array" ref="AY1776">INDEX(Archetypes!T$8:T$16,$G1776)</f>
        <v>1012</v>
      </c>
      <c r="AZ1776" s="27" cm="1">
        <f t="array" ref="AZ1776">INDEX(Archetypes!U$8:U$16,$G1776)</f>
        <v>1497</v>
      </c>
      <c r="BA1776" s="27" cm="1">
        <f t="array" ref="BA1776">INDEX(Archetypes!V$8:V$16,$G1776)</f>
        <v>1668</v>
      </c>
      <c r="BB1776" s="5">
        <f t="shared" si="561"/>
        <v>1497</v>
      </c>
      <c r="BC1776" s="5">
        <f t="shared" si="543"/>
        <v>5988</v>
      </c>
      <c r="BD1776" s="60">
        <f t="shared" si="544"/>
        <v>53348.044255886991</v>
      </c>
      <c r="BE1776" s="28">
        <f t="shared" si="545"/>
        <v>6059.4959579582865</v>
      </c>
      <c r="BF1776" s="75">
        <f t="shared" si="546"/>
        <v>9.278448387120001</v>
      </c>
      <c r="BG1776" s="75">
        <f t="shared" si="547"/>
        <v>31.870799999999999</v>
      </c>
      <c r="BH1776" s="11">
        <f t="shared" si="563"/>
        <v>43639.832668343974</v>
      </c>
      <c r="BI1776" s="95">
        <f t="shared" si="564"/>
        <v>4</v>
      </c>
      <c r="BJ1776" t="b">
        <f t="shared" si="565"/>
        <v>0</v>
      </c>
      <c r="BK1776" s="43">
        <v>1348.244867941452</v>
      </c>
      <c r="BL1776" s="37">
        <f t="shared" si="548"/>
        <v>4711.2510900168345</v>
      </c>
    </row>
    <row r="1777" spans="1:64" x14ac:dyDescent="0.35">
      <c r="A1777" s="3">
        <v>37500</v>
      </c>
      <c r="D1777" s="6">
        <v>102.7</v>
      </c>
      <c r="E1777" s="6"/>
      <c r="F1777" s="6">
        <f t="shared" si="521"/>
        <v>171.2</v>
      </c>
      <c r="G1777" s="7">
        <v>6</v>
      </c>
      <c r="H1777" s="79" cm="1">
        <f t="array" ref="H1777">INDEX(Archetypes!$F$8:$F$16,$G1777)</f>
        <v>239.1</v>
      </c>
      <c r="I1777" s="7">
        <f t="shared" si="522"/>
        <v>1</v>
      </c>
      <c r="J1777" s="27" cm="1">
        <f t="array" ref="J1777">INDEX(Archetypes!$G$8:$H$16,$G1777,($H$2+1))+$N$2</f>
        <v>18581</v>
      </c>
      <c r="K1777" s="41" cm="1">
        <f t="array" ref="K1777">INDEX(Archetypes!$J$8:$J$16,$G1777)</f>
        <v>3.327</v>
      </c>
      <c r="L1777" s="24" cm="1">
        <f t="array" ref="L1777">INDEX(Archetypes!$I$8:$I$16,$G1777)</f>
        <v>72.380645161290317</v>
      </c>
      <c r="M1777" s="41">
        <f t="shared" si="549"/>
        <v>30.869</v>
      </c>
      <c r="N1777" s="84">
        <f t="shared" si="523"/>
        <v>0.426481415455923</v>
      </c>
      <c r="O1777" s="41">
        <f t="shared" si="524"/>
        <v>30.869</v>
      </c>
      <c r="P1777" s="64">
        <f t="shared" si="562"/>
        <v>4.4098571428571427</v>
      </c>
      <c r="Q1777" s="80">
        <f t="shared" si="550"/>
        <v>4.4098571428571427</v>
      </c>
      <c r="R1777" s="80">
        <f t="shared" si="551"/>
        <v>0</v>
      </c>
      <c r="S1777" s="64">
        <f t="shared" si="552"/>
        <v>30.869</v>
      </c>
      <c r="T1777" s="64">
        <f t="shared" si="525"/>
        <v>0</v>
      </c>
      <c r="U1777" s="64">
        <f t="shared" si="553"/>
        <v>0</v>
      </c>
      <c r="V1777" s="80">
        <f t="shared" si="554"/>
        <v>1</v>
      </c>
      <c r="W1777" s="80">
        <f t="shared" si="555"/>
        <v>0</v>
      </c>
      <c r="X1777" s="80">
        <f t="shared" si="556"/>
        <v>0</v>
      </c>
      <c r="Y1777" s="4">
        <f t="shared" si="526"/>
        <v>13.01</v>
      </c>
      <c r="Z1777" s="4">
        <f t="shared" si="527"/>
        <v>3.910429816651638</v>
      </c>
      <c r="AA1777" s="64">
        <f t="shared" si="557"/>
        <v>11271.415999999999</v>
      </c>
      <c r="AB1777" s="81">
        <f t="shared" si="558"/>
        <v>1466.4112216000001</v>
      </c>
      <c r="AC1777">
        <f t="shared" si="559"/>
        <v>0.99999997248000061</v>
      </c>
      <c r="AD1777" s="49">
        <f t="shared" si="528"/>
        <v>5865.6448864000004</v>
      </c>
      <c r="AE1777" s="3">
        <f t="shared" si="529"/>
        <v>150000</v>
      </c>
      <c r="AF1777" s="3">
        <f t="shared" si="530"/>
        <v>100000</v>
      </c>
      <c r="AG1777" s="2">
        <f t="shared" si="531"/>
        <v>1</v>
      </c>
      <c r="AH1777" s="49">
        <f t="shared" si="532"/>
        <v>17581</v>
      </c>
      <c r="AI1777" s="49">
        <f t="shared" si="533"/>
        <v>7025.1929918572632</v>
      </c>
      <c r="AJ1777" s="27" cm="1">
        <f t="array" ref="AJ1777">INDEX(Archetypes!Q$8:Q$16,$G1777)</f>
        <v>1022</v>
      </c>
      <c r="AK1777" s="27" cm="1">
        <f t="array" ref="AK1777">INDEX(Archetypes!R$8:R$16,$G1777)</f>
        <v>1039</v>
      </c>
      <c r="AL1777" s="27" cm="1">
        <f t="array" ref="AL1777">INDEX(Archetypes!S$8:S$16,$G1777)</f>
        <v>1139</v>
      </c>
      <c r="AM1777" s="5">
        <f t="shared" si="560"/>
        <v>1039</v>
      </c>
      <c r="AN1777" s="5">
        <f t="shared" si="534"/>
        <v>4156</v>
      </c>
      <c r="AO1777" s="49">
        <f t="shared" si="535"/>
        <v>53208.837878257262</v>
      </c>
      <c r="AP1777" s="61" cm="1">
        <f t="array" ref="AP1777">INDEX(Archetypes!$K$8:$N$16,$G1777,$I$2+1+2*$H$2)</f>
        <v>14065</v>
      </c>
      <c r="AQ1777" s="41" cm="1">
        <f t="array" ref="AQ1777">INDEX(Archetypes!$O$8:$P$16,$G1777,$AB$2)</f>
        <v>50</v>
      </c>
      <c r="AR1777" s="4">
        <f t="shared" si="536"/>
        <v>12.348800000000001</v>
      </c>
      <c r="AS1777" s="5">
        <f t="shared" si="537"/>
        <v>4630.8</v>
      </c>
      <c r="AT1777" s="8">
        <f t="shared" si="538"/>
        <v>3405</v>
      </c>
      <c r="AU1777">
        <f t="shared" si="539"/>
        <v>1</v>
      </c>
      <c r="AV1777" s="49">
        <f t="shared" si="540"/>
        <v>18523.2</v>
      </c>
      <c r="AW1777" s="49">
        <f t="shared" si="541"/>
        <v>14065</v>
      </c>
      <c r="AX1777" s="61">
        <f t="shared" si="542"/>
        <v>5464.816073805232</v>
      </c>
      <c r="AY1777" s="27" cm="1">
        <f t="array" ref="AY1777">INDEX(Archetypes!T$8:T$16,$G1777)</f>
        <v>1012</v>
      </c>
      <c r="AZ1777" s="27" cm="1">
        <f t="array" ref="AZ1777">INDEX(Archetypes!U$8:U$16,$G1777)</f>
        <v>1497</v>
      </c>
      <c r="BA1777" s="27" cm="1">
        <f t="array" ref="BA1777">INDEX(Archetypes!V$8:V$16,$G1777)</f>
        <v>1668</v>
      </c>
      <c r="BB1777" s="5">
        <f t="shared" si="561"/>
        <v>1497</v>
      </c>
      <c r="BC1777" s="5">
        <f t="shared" si="543"/>
        <v>5988</v>
      </c>
      <c r="BD1777" s="60">
        <f t="shared" si="544"/>
        <v>58106.016073805229</v>
      </c>
      <c r="BE1777" s="28">
        <f t="shared" si="545"/>
        <v>4897.1781955479673</v>
      </c>
      <c r="BF1777" s="75">
        <f t="shared" si="546"/>
        <v>9.2394051235199992</v>
      </c>
      <c r="BG1777" s="75">
        <f t="shared" si="547"/>
        <v>31.870799999999999</v>
      </c>
      <c r="BH1777" s="11">
        <f t="shared" si="563"/>
        <v>43639.832668343974</v>
      </c>
      <c r="BI1777" s="95">
        <f t="shared" si="564"/>
        <v>4</v>
      </c>
      <c r="BJ1777" t="b">
        <f t="shared" si="565"/>
        <v>0</v>
      </c>
      <c r="BK1777" s="43">
        <v>-2926.3558721780428</v>
      </c>
      <c r="BL1777" s="37">
        <f t="shared" si="548"/>
        <v>7823.5340677260101</v>
      </c>
    </row>
    <row r="1778" spans="1:64" x14ac:dyDescent="0.35">
      <c r="A1778" s="3">
        <v>37500</v>
      </c>
      <c r="D1778" s="6">
        <v>102.7</v>
      </c>
      <c r="E1778" s="6"/>
      <c r="F1778" s="6">
        <f t="shared" si="521"/>
        <v>171.2</v>
      </c>
      <c r="G1778" s="7">
        <v>7</v>
      </c>
      <c r="H1778" s="79" cm="1">
        <f t="array" ref="H1778">INDEX(Archetypes!$F$8:$F$16,$G1778)</f>
        <v>262.60000000000002</v>
      </c>
      <c r="I1778" s="7">
        <f t="shared" si="522"/>
        <v>1</v>
      </c>
      <c r="J1778" s="27" cm="1">
        <f t="array" ref="J1778">INDEX(Archetypes!$G$8:$H$16,$G1778,($H$2+1))+$N$2</f>
        <v>22881</v>
      </c>
      <c r="K1778" s="41" cm="1">
        <f t="array" ref="K1778">INDEX(Archetypes!$J$8:$J$16,$G1778)</f>
        <v>3.2349999999999999</v>
      </c>
      <c r="L1778" s="24" cm="1">
        <f t="array" ref="L1778">INDEX(Archetypes!$I$8:$I$16,$G1778)</f>
        <v>81.644444444444446</v>
      </c>
      <c r="M1778" s="41">
        <f t="shared" si="549"/>
        <v>31.747</v>
      </c>
      <c r="N1778" s="84">
        <f t="shared" si="523"/>
        <v>0.38884458356015239</v>
      </c>
      <c r="O1778" s="41">
        <f t="shared" si="524"/>
        <v>31.747</v>
      </c>
      <c r="P1778" s="64">
        <f t="shared" si="562"/>
        <v>4.5352857142857141</v>
      </c>
      <c r="Q1778" s="80">
        <f t="shared" si="550"/>
        <v>4.5352857142857141</v>
      </c>
      <c r="R1778" s="80">
        <f t="shared" si="551"/>
        <v>0</v>
      </c>
      <c r="S1778" s="64">
        <f t="shared" si="552"/>
        <v>31.747</v>
      </c>
      <c r="T1778" s="64">
        <f t="shared" si="525"/>
        <v>0</v>
      </c>
      <c r="U1778" s="64">
        <f t="shared" si="553"/>
        <v>0</v>
      </c>
      <c r="V1778" s="80">
        <f t="shared" si="554"/>
        <v>1</v>
      </c>
      <c r="W1778" s="80">
        <f t="shared" si="555"/>
        <v>0</v>
      </c>
      <c r="X1778" s="80">
        <f t="shared" si="556"/>
        <v>0</v>
      </c>
      <c r="Y1778" s="4">
        <f t="shared" si="526"/>
        <v>13.01</v>
      </c>
      <c r="Z1778" s="4">
        <f t="shared" si="527"/>
        <v>4.0216383307573418</v>
      </c>
      <c r="AA1778" s="64">
        <f t="shared" si="557"/>
        <v>11591.963</v>
      </c>
      <c r="AB1778" s="81">
        <f t="shared" si="558"/>
        <v>1508.1143863</v>
      </c>
      <c r="AC1778">
        <f t="shared" si="559"/>
        <v>0.99999999186666677</v>
      </c>
      <c r="AD1778" s="49">
        <f t="shared" si="528"/>
        <v>6032.4575451999999</v>
      </c>
      <c r="AE1778" s="3">
        <f t="shared" si="529"/>
        <v>150000</v>
      </c>
      <c r="AF1778" s="3">
        <f t="shared" si="530"/>
        <v>100000</v>
      </c>
      <c r="AG1778" s="2">
        <f t="shared" si="531"/>
        <v>1</v>
      </c>
      <c r="AH1778" s="49">
        <f t="shared" si="532"/>
        <v>21881</v>
      </c>
      <c r="AI1778" s="49">
        <f t="shared" si="533"/>
        <v>8695.9152895723364</v>
      </c>
      <c r="AJ1778" s="27" cm="1">
        <f t="array" ref="AJ1778">INDEX(Archetypes!Q$8:Q$16,$G1778)</f>
        <v>1022</v>
      </c>
      <c r="AK1778" s="27" cm="1">
        <f t="array" ref="AK1778">INDEX(Archetypes!R$8:R$16,$G1778)</f>
        <v>1039</v>
      </c>
      <c r="AL1778" s="27" cm="1">
        <f t="array" ref="AL1778">INDEX(Archetypes!S$8:S$16,$G1778)</f>
        <v>1139</v>
      </c>
      <c r="AM1778" s="5">
        <f t="shared" si="560"/>
        <v>1039</v>
      </c>
      <c r="AN1778" s="5">
        <f t="shared" si="534"/>
        <v>4156</v>
      </c>
      <c r="AO1778" s="49">
        <f t="shared" si="535"/>
        <v>63646.372834772337</v>
      </c>
      <c r="AP1778" s="61" cm="1">
        <f t="array" ref="AP1778">INDEX(Archetypes!$K$8:$N$16,$G1778,$I$2+1+2*$H$2)</f>
        <v>17505</v>
      </c>
      <c r="AQ1778" s="41" cm="1">
        <f t="array" ref="AQ1778">INDEX(Archetypes!$O$8:$P$16,$G1778,$AB$2)</f>
        <v>50</v>
      </c>
      <c r="AR1778" s="4">
        <f t="shared" si="536"/>
        <v>12.348800000000001</v>
      </c>
      <c r="AS1778" s="5">
        <f t="shared" si="537"/>
        <v>4630.8</v>
      </c>
      <c r="AT1778" s="8">
        <f t="shared" si="538"/>
        <v>3405</v>
      </c>
      <c r="AU1778">
        <f t="shared" si="539"/>
        <v>1</v>
      </c>
      <c r="AV1778" s="49">
        <f t="shared" si="540"/>
        <v>18523.2</v>
      </c>
      <c r="AW1778" s="49">
        <f t="shared" si="541"/>
        <v>17505</v>
      </c>
      <c r="AX1778" s="61">
        <f t="shared" si="542"/>
        <v>6801.3939119772904</v>
      </c>
      <c r="AY1778" s="27" cm="1">
        <f t="array" ref="AY1778">INDEX(Archetypes!T$8:T$16,$G1778)</f>
        <v>1012</v>
      </c>
      <c r="AZ1778" s="27" cm="1">
        <f t="array" ref="AZ1778">INDEX(Archetypes!U$8:U$16,$G1778)</f>
        <v>1497</v>
      </c>
      <c r="BA1778" s="27" cm="1">
        <f t="array" ref="BA1778">INDEX(Archetypes!V$8:V$16,$G1778)</f>
        <v>1668</v>
      </c>
      <c r="BB1778" s="5">
        <f t="shared" si="561"/>
        <v>1497</v>
      </c>
      <c r="BC1778" s="5">
        <f t="shared" si="543"/>
        <v>5988</v>
      </c>
      <c r="BD1778" s="60">
        <f t="shared" si="544"/>
        <v>66322.593911977281</v>
      </c>
      <c r="BE1778" s="28">
        <f t="shared" si="545"/>
        <v>2676.2210772049439</v>
      </c>
      <c r="BF1778" s="75">
        <f t="shared" si="546"/>
        <v>9.5021639103599984</v>
      </c>
      <c r="BG1778" s="75">
        <f t="shared" si="547"/>
        <v>31.870799999999999</v>
      </c>
      <c r="BH1778" s="11">
        <f t="shared" si="563"/>
        <v>43639.832668343974</v>
      </c>
      <c r="BI1778" s="95">
        <f t="shared" si="564"/>
        <v>4</v>
      </c>
      <c r="BJ1778" t="b">
        <f t="shared" si="565"/>
        <v>0</v>
      </c>
      <c r="BK1778" s="43">
        <v>-10730.995725890942</v>
      </c>
      <c r="BL1778" s="37">
        <f t="shared" si="548"/>
        <v>13407.216803095886</v>
      </c>
    </row>
    <row r="1779" spans="1:64" x14ac:dyDescent="0.35">
      <c r="A1779" s="3">
        <v>37500</v>
      </c>
      <c r="D1779" s="6">
        <v>102.7</v>
      </c>
      <c r="E1779" s="6"/>
      <c r="F1779" s="6">
        <f t="shared" si="521"/>
        <v>171.2</v>
      </c>
      <c r="G1779" s="7">
        <v>8</v>
      </c>
      <c r="H1779" s="79" cm="1">
        <f t="array" ref="H1779">INDEX(Archetypes!$F$8:$F$16,$G1779)</f>
        <v>285.8</v>
      </c>
      <c r="I1779" s="7">
        <f t="shared" si="522"/>
        <v>1</v>
      </c>
      <c r="J1779" s="27" cm="1">
        <f t="array" ref="J1779">INDEX(Archetypes!$G$8:$H$16,$G1779,($H$2+1))+$N$2</f>
        <v>26124</v>
      </c>
      <c r="K1779" s="41" cm="1">
        <f t="array" ref="K1779">INDEX(Archetypes!$J$8:$J$16,$G1779)</f>
        <v>3.2210000000000001</v>
      </c>
      <c r="L1779" s="24" cm="1">
        <f t="array" ref="L1779">INDEX(Archetypes!$I$8:$I$16,$G1779)</f>
        <v>90.076000000000008</v>
      </c>
      <c r="M1779" s="41">
        <f t="shared" si="549"/>
        <v>31.885000000000002</v>
      </c>
      <c r="N1779" s="84">
        <f t="shared" si="523"/>
        <v>0.35397886229406278</v>
      </c>
      <c r="O1779" s="41">
        <f t="shared" si="524"/>
        <v>31.885000000000002</v>
      </c>
      <c r="P1779" s="64">
        <f t="shared" si="562"/>
        <v>4.5550000000000006</v>
      </c>
      <c r="Q1779" s="80">
        <f t="shared" si="550"/>
        <v>4.5550000000000006</v>
      </c>
      <c r="R1779" s="80">
        <f t="shared" si="551"/>
        <v>0</v>
      </c>
      <c r="S1779" s="64">
        <f t="shared" si="552"/>
        <v>31.885000000000005</v>
      </c>
      <c r="T1779" s="64">
        <f t="shared" si="525"/>
        <v>0</v>
      </c>
      <c r="U1779" s="64">
        <f t="shared" si="553"/>
        <v>-3.5527136788005009E-15</v>
      </c>
      <c r="V1779" s="80">
        <f t="shared" si="554"/>
        <v>1.0000000000000002</v>
      </c>
      <c r="W1779" s="80">
        <f t="shared" si="555"/>
        <v>0</v>
      </c>
      <c r="X1779" s="80">
        <f t="shared" si="556"/>
        <v>-1.1142272789087347E-16</v>
      </c>
      <c r="Y1779" s="4">
        <f t="shared" si="526"/>
        <v>13.009999999999998</v>
      </c>
      <c r="Z1779" s="4">
        <f t="shared" si="527"/>
        <v>4.0391182862465067</v>
      </c>
      <c r="AA1779" s="64">
        <f t="shared" si="557"/>
        <v>11642.347</v>
      </c>
      <c r="AB1779" s="81">
        <f t="shared" si="558"/>
        <v>1514.6693446999998</v>
      </c>
      <c r="AC1779">
        <f t="shared" si="559"/>
        <v>1.0000000083466667</v>
      </c>
      <c r="AD1779" s="49">
        <f t="shared" si="528"/>
        <v>6058.6773787999991</v>
      </c>
      <c r="AE1779" s="3">
        <f t="shared" si="529"/>
        <v>150000</v>
      </c>
      <c r="AF1779" s="3">
        <f t="shared" si="530"/>
        <v>100000</v>
      </c>
      <c r="AG1779" s="2">
        <f t="shared" si="531"/>
        <v>1</v>
      </c>
      <c r="AH1779" s="49">
        <f t="shared" si="532"/>
        <v>25124</v>
      </c>
      <c r="AI1779" s="49">
        <f t="shared" si="533"/>
        <v>9955.9507341048902</v>
      </c>
      <c r="AJ1779" s="27" cm="1">
        <f t="array" ref="AJ1779">INDEX(Archetypes!Q$8:Q$16,$G1779)</f>
        <v>1022</v>
      </c>
      <c r="AK1779" s="27" cm="1">
        <f t="array" ref="AK1779">INDEX(Archetypes!R$8:R$16,$G1779)</f>
        <v>1039</v>
      </c>
      <c r="AL1779" s="27" cm="1">
        <f t="array" ref="AL1779">INDEX(Archetypes!S$8:S$16,$G1779)</f>
        <v>1139</v>
      </c>
      <c r="AM1779" s="5">
        <f t="shared" si="560"/>
        <v>1039</v>
      </c>
      <c r="AN1779" s="5">
        <f t="shared" si="534"/>
        <v>4156</v>
      </c>
      <c r="AO1779" s="49">
        <f t="shared" si="535"/>
        <v>71418.628112904888</v>
      </c>
      <c r="AP1779" s="61" cm="1">
        <f t="array" ref="AP1779">INDEX(Archetypes!$K$8:$N$16,$G1779,$I$2+1+2*$H$2)</f>
        <v>20099</v>
      </c>
      <c r="AQ1779" s="41" cm="1">
        <f t="array" ref="AQ1779">INDEX(Archetypes!$O$8:$P$16,$G1779,$AB$2)</f>
        <v>50</v>
      </c>
      <c r="AR1779" s="4">
        <f t="shared" si="536"/>
        <v>12.348800000000001</v>
      </c>
      <c r="AS1779" s="5">
        <f t="shared" si="537"/>
        <v>4630.8</v>
      </c>
      <c r="AT1779" s="8">
        <f t="shared" si="538"/>
        <v>3405</v>
      </c>
      <c r="AU1779">
        <f t="shared" si="539"/>
        <v>1</v>
      </c>
      <c r="AV1779" s="49">
        <f t="shared" si="540"/>
        <v>18523.2</v>
      </c>
      <c r="AW1779" s="49">
        <f t="shared" si="541"/>
        <v>20099</v>
      </c>
      <c r="AX1779" s="61">
        <f t="shared" si="542"/>
        <v>7809.2668515756386</v>
      </c>
      <c r="AY1779" s="27" cm="1">
        <f t="array" ref="AY1779">INDEX(Archetypes!T$8:T$16,$G1779)</f>
        <v>1012</v>
      </c>
      <c r="AZ1779" s="27" cm="1">
        <f t="array" ref="AZ1779">INDEX(Archetypes!U$8:U$16,$G1779)</f>
        <v>1497</v>
      </c>
      <c r="BA1779" s="27" cm="1">
        <f t="array" ref="BA1779">INDEX(Archetypes!V$8:V$16,$G1779)</f>
        <v>1668</v>
      </c>
      <c r="BB1779" s="5">
        <f t="shared" si="561"/>
        <v>1497</v>
      </c>
      <c r="BC1779" s="5">
        <f t="shared" si="543"/>
        <v>5988</v>
      </c>
      <c r="BD1779" s="60">
        <f t="shared" si="544"/>
        <v>72518.466851575635</v>
      </c>
      <c r="BE1779" s="28">
        <f t="shared" si="545"/>
        <v>1099.8387386707473</v>
      </c>
      <c r="BF1779" s="75">
        <f t="shared" si="546"/>
        <v>9.5434646828400016</v>
      </c>
      <c r="BG1779" s="75">
        <f t="shared" si="547"/>
        <v>31.870799999999999</v>
      </c>
      <c r="BH1779" s="11">
        <f t="shared" si="563"/>
        <v>43639.832668343974</v>
      </c>
      <c r="BI1779" s="95">
        <f t="shared" si="564"/>
        <v>4</v>
      </c>
      <c r="BJ1779" t="b">
        <f t="shared" si="565"/>
        <v>0</v>
      </c>
      <c r="BK1779" s="43">
        <v>-16416.06134316948</v>
      </c>
      <c r="BL1779" s="37">
        <f t="shared" si="548"/>
        <v>17515.900081840227</v>
      </c>
    </row>
    <row r="1780" spans="1:64" x14ac:dyDescent="0.35">
      <c r="A1780" s="3">
        <v>37500</v>
      </c>
      <c r="D1780" s="6">
        <v>102.7</v>
      </c>
      <c r="E1780" s="6"/>
      <c r="F1780" s="6">
        <f t="shared" si="521"/>
        <v>171.2</v>
      </c>
      <c r="G1780" s="7">
        <v>9</v>
      </c>
      <c r="H1780" s="79" cm="1">
        <f t="array" ref="H1780">INDEX(Archetypes!$F$8:$F$16,$G1780)</f>
        <v>312.60000000000002</v>
      </c>
      <c r="I1780" s="7">
        <f t="shared" si="522"/>
        <v>1</v>
      </c>
      <c r="J1780" s="27" cm="1">
        <f t="array" ref="J1780">INDEX(Archetypes!$G$8:$H$16,$G1780,($H$2+1))+$N$2</f>
        <v>27151</v>
      </c>
      <c r="K1780" s="41" cm="1">
        <f t="array" ref="K1780">INDEX(Archetypes!$J$8:$J$16,$G1780)</f>
        <v>3.1960000000000002</v>
      </c>
      <c r="L1780" s="24" cm="1">
        <f t="array" ref="L1780">INDEX(Archetypes!$I$8:$I$16,$G1780)</f>
        <v>98.868750000000006</v>
      </c>
      <c r="M1780" s="41">
        <f t="shared" si="549"/>
        <v>32.134</v>
      </c>
      <c r="N1780" s="84">
        <f t="shared" si="523"/>
        <v>0.32501675200708008</v>
      </c>
      <c r="O1780" s="41">
        <f t="shared" si="524"/>
        <v>32.134</v>
      </c>
      <c r="P1780" s="64">
        <f t="shared" si="562"/>
        <v>4.5905714285714287</v>
      </c>
      <c r="Q1780" s="80">
        <f t="shared" si="550"/>
        <v>4.5905714285714287</v>
      </c>
      <c r="R1780" s="80">
        <f t="shared" si="551"/>
        <v>0</v>
      </c>
      <c r="S1780" s="64">
        <f t="shared" si="552"/>
        <v>32.134</v>
      </c>
      <c r="T1780" s="64">
        <f t="shared" si="525"/>
        <v>0</v>
      </c>
      <c r="U1780" s="64">
        <f t="shared" si="553"/>
        <v>0</v>
      </c>
      <c r="V1780" s="80">
        <f t="shared" si="554"/>
        <v>1</v>
      </c>
      <c r="W1780" s="80">
        <f t="shared" si="555"/>
        <v>0</v>
      </c>
      <c r="X1780" s="80">
        <f t="shared" si="556"/>
        <v>0</v>
      </c>
      <c r="Y1780" s="4">
        <f t="shared" si="526"/>
        <v>13.01</v>
      </c>
      <c r="Z1780" s="4">
        <f t="shared" si="527"/>
        <v>4.0707133917396741</v>
      </c>
      <c r="AA1780" s="64">
        <f t="shared" si="557"/>
        <v>11733.416999999999</v>
      </c>
      <c r="AB1780" s="81">
        <f t="shared" si="558"/>
        <v>1526.5175516999998</v>
      </c>
      <c r="AC1780">
        <f t="shared" si="559"/>
        <v>0.99999998048000027</v>
      </c>
      <c r="AD1780" s="49">
        <f t="shared" si="528"/>
        <v>6106.0702067999991</v>
      </c>
      <c r="AE1780" s="3">
        <f t="shared" si="529"/>
        <v>150000</v>
      </c>
      <c r="AF1780" s="3">
        <f t="shared" si="530"/>
        <v>100000</v>
      </c>
      <c r="AG1780" s="2">
        <f t="shared" si="531"/>
        <v>1</v>
      </c>
      <c r="AH1780" s="49">
        <f t="shared" si="532"/>
        <v>26151</v>
      </c>
      <c r="AI1780" s="49">
        <f t="shared" si="533"/>
        <v>10354.981385210327</v>
      </c>
      <c r="AJ1780" s="27" cm="1">
        <f t="array" ref="AJ1780">INDEX(Archetypes!Q$8:Q$16,$G1780)</f>
        <v>1022</v>
      </c>
      <c r="AK1780" s="27" cm="1">
        <f t="array" ref="AK1780">INDEX(Archetypes!R$8:R$16,$G1780)</f>
        <v>1039</v>
      </c>
      <c r="AL1780" s="27" cm="1">
        <f t="array" ref="AL1780">INDEX(Archetypes!S$8:S$16,$G1780)</f>
        <v>1139</v>
      </c>
      <c r="AM1780" s="5">
        <f t="shared" si="560"/>
        <v>1039</v>
      </c>
      <c r="AN1780" s="5">
        <f t="shared" si="534"/>
        <v>4156</v>
      </c>
      <c r="AO1780" s="49">
        <f t="shared" si="535"/>
        <v>73919.051592010321</v>
      </c>
      <c r="AP1780" s="61" cm="1">
        <f t="array" ref="AP1780">INDEX(Archetypes!$K$8:$N$16,$G1780,$I$2+1+2*$H$2)</f>
        <v>20920</v>
      </c>
      <c r="AQ1780" s="41" cm="1">
        <f t="array" ref="AQ1780">INDEX(Archetypes!$O$8:$P$16,$G1780,$AB$2)</f>
        <v>50</v>
      </c>
      <c r="AR1780" s="4">
        <f t="shared" si="536"/>
        <v>12.348800000000001</v>
      </c>
      <c r="AS1780" s="5">
        <f t="shared" si="537"/>
        <v>4630.8</v>
      </c>
      <c r="AT1780" s="8">
        <f t="shared" si="538"/>
        <v>3405</v>
      </c>
      <c r="AU1780">
        <f t="shared" si="539"/>
        <v>1</v>
      </c>
      <c r="AV1780" s="49">
        <f t="shared" si="540"/>
        <v>18523.2</v>
      </c>
      <c r="AW1780" s="49">
        <f t="shared" si="541"/>
        <v>20920</v>
      </c>
      <c r="AX1780" s="61">
        <f t="shared" si="542"/>
        <v>8128.2582484184468</v>
      </c>
      <c r="AY1780" s="27" cm="1">
        <f t="array" ref="AY1780">INDEX(Archetypes!T$8:T$16,$G1780)</f>
        <v>1012</v>
      </c>
      <c r="AZ1780" s="27" cm="1">
        <f t="array" ref="AZ1780">INDEX(Archetypes!U$8:U$16,$G1780)</f>
        <v>1497</v>
      </c>
      <c r="BA1780" s="27" cm="1">
        <f t="array" ref="BA1780">INDEX(Archetypes!V$8:V$16,$G1780)</f>
        <v>1668</v>
      </c>
      <c r="BB1780" s="5">
        <f t="shared" si="561"/>
        <v>1497</v>
      </c>
      <c r="BC1780" s="5">
        <f t="shared" si="543"/>
        <v>5988</v>
      </c>
      <c r="BD1780" s="60">
        <f t="shared" si="544"/>
        <v>74479.45824841845</v>
      </c>
      <c r="BE1780" s="28">
        <f t="shared" si="545"/>
        <v>560.40665640812949</v>
      </c>
      <c r="BF1780" s="75">
        <f t="shared" si="546"/>
        <v>9.6181165832400008</v>
      </c>
      <c r="BG1780" s="75">
        <f t="shared" si="547"/>
        <v>31.870799999999999</v>
      </c>
      <c r="BH1780" s="11">
        <f t="shared" si="563"/>
        <v>43639.832668343974</v>
      </c>
      <c r="BI1780" s="95">
        <f t="shared" si="564"/>
        <v>4</v>
      </c>
      <c r="BJ1780" t="b">
        <f t="shared" si="565"/>
        <v>0</v>
      </c>
      <c r="BK1780" s="43">
        <v>-18294.602937773423</v>
      </c>
      <c r="BL1780" s="37">
        <f t="shared" si="548"/>
        <v>18855.009594181553</v>
      </c>
    </row>
    <row r="1781" spans="1:64" x14ac:dyDescent="0.35">
      <c r="A1781" s="3">
        <v>37500</v>
      </c>
      <c r="D1781" s="6">
        <v>105</v>
      </c>
      <c r="E1781" s="6"/>
      <c r="F1781" s="6">
        <f t="shared" si="521"/>
        <v>175</v>
      </c>
      <c r="G1781" s="7">
        <v>4</v>
      </c>
      <c r="H1781" s="79" cm="1">
        <f t="array" ref="H1781">INDEX(Archetypes!$F$8:$F$16,$G1781)</f>
        <v>188.9</v>
      </c>
      <c r="I1781" s="7">
        <f t="shared" si="522"/>
        <v>1</v>
      </c>
      <c r="J1781" s="27" cm="1">
        <f t="array" ref="J1781">INDEX(Archetypes!$G$8:$H$16,$G1781,($H$2+1))+$N$2</f>
        <v>14619</v>
      </c>
      <c r="K1781" s="41" cm="1">
        <f t="array" ref="K1781">INDEX(Archetypes!$J$8:$J$16,$G1781)</f>
        <v>3.3879999999999999</v>
      </c>
      <c r="L1781" s="24" cm="1">
        <f t="array" ref="L1781">INDEX(Archetypes!$I$8:$I$16,$G1781)</f>
        <v>57.854166666666664</v>
      </c>
      <c r="M1781" s="41">
        <f t="shared" si="549"/>
        <v>30.992000000000001</v>
      </c>
      <c r="N1781" s="84">
        <f t="shared" si="523"/>
        <v>0.5356917536910335</v>
      </c>
      <c r="O1781" s="41">
        <f t="shared" si="524"/>
        <v>30.992000000000001</v>
      </c>
      <c r="P1781" s="64">
        <f t="shared" si="562"/>
        <v>4.4274285714285719</v>
      </c>
      <c r="Q1781" s="80">
        <f t="shared" si="550"/>
        <v>4.4274285714285719</v>
      </c>
      <c r="R1781" s="80">
        <f t="shared" si="551"/>
        <v>0</v>
      </c>
      <c r="S1781" s="64">
        <f t="shared" si="552"/>
        <v>30.992000000000004</v>
      </c>
      <c r="T1781" s="64">
        <f t="shared" si="525"/>
        <v>0</v>
      </c>
      <c r="U1781" s="64">
        <f t="shared" si="553"/>
        <v>-3.5527136788005009E-15</v>
      </c>
      <c r="V1781" s="80">
        <f t="shared" si="554"/>
        <v>1.0000000000000002</v>
      </c>
      <c r="W1781" s="80">
        <f t="shared" si="555"/>
        <v>0</v>
      </c>
      <c r="X1781" s="80">
        <f t="shared" si="556"/>
        <v>-1.1463324983223094E-16</v>
      </c>
      <c r="Y1781" s="4">
        <f t="shared" si="526"/>
        <v>13.009999999999998</v>
      </c>
      <c r="Z1781" s="4">
        <f t="shared" si="527"/>
        <v>3.8400236127508851</v>
      </c>
      <c r="AA1781" s="64">
        <f t="shared" si="557"/>
        <v>11068.477000000001</v>
      </c>
      <c r="AB1781" s="81">
        <f t="shared" si="558"/>
        <v>1440.0088576999999</v>
      </c>
      <c r="AC1781">
        <f t="shared" si="559"/>
        <v>0.99999999797333328</v>
      </c>
      <c r="AD1781" s="49">
        <f t="shared" si="528"/>
        <v>5760.0354307999996</v>
      </c>
      <c r="AE1781" s="3">
        <f t="shared" si="529"/>
        <v>150000</v>
      </c>
      <c r="AF1781" s="3">
        <f t="shared" si="530"/>
        <v>100000</v>
      </c>
      <c r="AG1781" s="2">
        <f t="shared" si="531"/>
        <v>1</v>
      </c>
      <c r="AH1781" s="49">
        <f t="shared" si="532"/>
        <v>13619</v>
      </c>
      <c r="AI1781" s="49">
        <f t="shared" si="533"/>
        <v>5485.7972375439795</v>
      </c>
      <c r="AJ1781" s="27" cm="1">
        <f t="array" ref="AJ1781">INDEX(Archetypes!Q$8:Q$16,$G1781)</f>
        <v>1022</v>
      </c>
      <c r="AK1781" s="27" cm="1">
        <f t="array" ref="AK1781">INDEX(Archetypes!R$8:R$16,$G1781)</f>
        <v>1039</v>
      </c>
      <c r="AL1781" s="27" cm="1">
        <f t="array" ref="AL1781">INDEX(Archetypes!S$8:S$16,$G1781)</f>
        <v>1139</v>
      </c>
      <c r="AM1781" s="5">
        <f t="shared" si="560"/>
        <v>1039</v>
      </c>
      <c r="AN1781" s="5">
        <f t="shared" si="534"/>
        <v>4156</v>
      </c>
      <c r="AO1781" s="49">
        <f t="shared" si="535"/>
        <v>43639.832668343974</v>
      </c>
      <c r="AP1781" s="61" cm="1">
        <f t="array" ref="AP1781">INDEX(Archetypes!$K$8:$N$16,$G1781,$I$2+1+2*$H$2)</f>
        <v>10895</v>
      </c>
      <c r="AQ1781" s="41" cm="1">
        <f t="array" ref="AQ1781">INDEX(Archetypes!$O$8:$P$16,$G1781,$AB$2)</f>
        <v>50</v>
      </c>
      <c r="AR1781" s="4">
        <f t="shared" si="536"/>
        <v>12.348800000000001</v>
      </c>
      <c r="AS1781" s="5">
        <f t="shared" si="537"/>
        <v>4630.8</v>
      </c>
      <c r="AT1781" s="8">
        <f t="shared" si="538"/>
        <v>3405</v>
      </c>
      <c r="AU1781">
        <f t="shared" si="539"/>
        <v>1</v>
      </c>
      <c r="AV1781" s="49">
        <f t="shared" si="540"/>
        <v>18523.2</v>
      </c>
      <c r="AW1781" s="49">
        <f t="shared" si="541"/>
        <v>10895</v>
      </c>
      <c r="AX1781" s="61">
        <f t="shared" si="542"/>
        <v>4233.1440543269109</v>
      </c>
      <c r="AY1781" s="27" cm="1">
        <f t="array" ref="AY1781">INDEX(Archetypes!T$8:T$16,$G1781)</f>
        <v>1012</v>
      </c>
      <c r="AZ1781" s="27" cm="1">
        <f t="array" ref="AZ1781">INDEX(Archetypes!U$8:U$16,$G1781)</f>
        <v>1497</v>
      </c>
      <c r="BA1781" s="27" cm="1">
        <f t="array" ref="BA1781">INDEX(Archetypes!V$8:V$16,$G1781)</f>
        <v>1668</v>
      </c>
      <c r="BB1781" s="5">
        <f t="shared" si="561"/>
        <v>1497</v>
      </c>
      <c r="BC1781" s="5">
        <f t="shared" si="543"/>
        <v>5988</v>
      </c>
      <c r="BD1781" s="60">
        <f t="shared" si="544"/>
        <v>50534.34405432691</v>
      </c>
      <c r="BE1781" s="28">
        <f t="shared" si="545"/>
        <v>6894.5113859829362</v>
      </c>
      <c r="BF1781" s="75">
        <f t="shared" si="546"/>
        <v>9.0730519664400013</v>
      </c>
      <c r="BG1781" s="75">
        <f t="shared" si="547"/>
        <v>31.870799999999999</v>
      </c>
      <c r="BH1781" s="11">
        <f t="shared" si="563"/>
        <v>43639.832668343974</v>
      </c>
      <c r="BI1781" s="95">
        <f t="shared" si="564"/>
        <v>4</v>
      </c>
      <c r="BJ1781" t="b">
        <f t="shared" si="565"/>
        <v>1</v>
      </c>
      <c r="BK1781" s="43">
        <v>4165.8449828861339</v>
      </c>
      <c r="BL1781" s="37">
        <f t="shared" si="548"/>
        <v>2728.6664030968022</v>
      </c>
    </row>
    <row r="1782" spans="1:64" x14ac:dyDescent="0.35">
      <c r="A1782" s="3">
        <v>37500</v>
      </c>
      <c r="D1782" s="6">
        <v>105</v>
      </c>
      <c r="E1782" s="6"/>
      <c r="F1782" s="6">
        <f t="shared" si="521"/>
        <v>175</v>
      </c>
      <c r="G1782" s="7">
        <v>5</v>
      </c>
      <c r="H1782" s="79" cm="1">
        <f t="array" ref="H1782">INDEX(Archetypes!$F$8:$F$16,$G1782)</f>
        <v>213.7</v>
      </c>
      <c r="I1782" s="7">
        <f t="shared" si="522"/>
        <v>1</v>
      </c>
      <c r="J1782" s="27" cm="1">
        <f t="array" ref="J1782">INDEX(Archetypes!$G$8:$H$16,$G1782,($H$2+1))+$N$2</f>
        <v>16092</v>
      </c>
      <c r="K1782" s="41" cm="1">
        <f t="array" ref="K1782">INDEX(Archetypes!$J$8:$J$16,$G1782)</f>
        <v>3.3130000000000002</v>
      </c>
      <c r="L1782" s="24" cm="1">
        <f t="array" ref="L1782">INDEX(Archetypes!$I$8:$I$16,$G1782)</f>
        <v>65.243478260869566</v>
      </c>
      <c r="M1782" s="41">
        <f t="shared" si="549"/>
        <v>31.693000000000001</v>
      </c>
      <c r="N1782" s="84">
        <f t="shared" si="523"/>
        <v>0.4857650273224044</v>
      </c>
      <c r="O1782" s="41">
        <f t="shared" si="524"/>
        <v>31.693000000000001</v>
      </c>
      <c r="P1782" s="64">
        <f t="shared" si="562"/>
        <v>4.527571428571429</v>
      </c>
      <c r="Q1782" s="80">
        <f t="shared" si="550"/>
        <v>4.527571428571429</v>
      </c>
      <c r="R1782" s="80">
        <f t="shared" si="551"/>
        <v>0</v>
      </c>
      <c r="S1782" s="64">
        <f t="shared" si="552"/>
        <v>31.693000000000005</v>
      </c>
      <c r="T1782" s="64">
        <f t="shared" si="525"/>
        <v>0</v>
      </c>
      <c r="U1782" s="64">
        <f t="shared" si="553"/>
        <v>-3.5527136788005009E-15</v>
      </c>
      <c r="V1782" s="80">
        <f t="shared" si="554"/>
        <v>1.0000000000000002</v>
      </c>
      <c r="W1782" s="80">
        <f t="shared" si="555"/>
        <v>0</v>
      </c>
      <c r="X1782" s="80">
        <f t="shared" si="556"/>
        <v>-1.1209774015714829E-16</v>
      </c>
      <c r="Y1782" s="4">
        <f t="shared" si="526"/>
        <v>13.009999999999998</v>
      </c>
      <c r="Z1782" s="4">
        <f t="shared" si="527"/>
        <v>3.9269544219740409</v>
      </c>
      <c r="AA1782" s="64">
        <f t="shared" si="557"/>
        <v>11319.046</v>
      </c>
      <c r="AB1782" s="81">
        <f t="shared" si="558"/>
        <v>1472.6078845999998</v>
      </c>
      <c r="AC1782">
        <f t="shared" si="559"/>
        <v>1.0000000160533336</v>
      </c>
      <c r="AD1782" s="49">
        <f t="shared" si="528"/>
        <v>5890.4315383999992</v>
      </c>
      <c r="AE1782" s="3">
        <f t="shared" si="529"/>
        <v>150000</v>
      </c>
      <c r="AF1782" s="3">
        <f t="shared" si="530"/>
        <v>100000</v>
      </c>
      <c r="AG1782" s="2">
        <f t="shared" si="531"/>
        <v>1</v>
      </c>
      <c r="AH1782" s="49">
        <f t="shared" si="532"/>
        <v>15092</v>
      </c>
      <c r="AI1782" s="49">
        <f t="shared" si="533"/>
        <v>6058.1167595287006</v>
      </c>
      <c r="AJ1782" s="27" cm="1">
        <f t="array" ref="AJ1782">INDEX(Archetypes!Q$8:Q$16,$G1782)</f>
        <v>1022</v>
      </c>
      <c r="AK1782" s="27" cm="1">
        <f t="array" ref="AK1782">INDEX(Archetypes!R$8:R$16,$G1782)</f>
        <v>1039</v>
      </c>
      <c r="AL1782" s="27" cm="1">
        <f t="array" ref="AL1782">INDEX(Archetypes!S$8:S$16,$G1782)</f>
        <v>1139</v>
      </c>
      <c r="AM1782" s="5">
        <f t="shared" si="560"/>
        <v>1039</v>
      </c>
      <c r="AN1782" s="5">
        <f t="shared" si="534"/>
        <v>4156</v>
      </c>
      <c r="AO1782" s="49">
        <f t="shared" si="535"/>
        <v>47288.548297928704</v>
      </c>
      <c r="AP1782" s="61" cm="1">
        <f t="array" ref="AP1782">INDEX(Archetypes!$K$8:$N$16,$G1782,$I$2+1+2*$H$2)</f>
        <v>12073</v>
      </c>
      <c r="AQ1782" s="41" cm="1">
        <f t="array" ref="AQ1782">INDEX(Archetypes!$O$8:$P$16,$G1782,$AB$2)</f>
        <v>50</v>
      </c>
      <c r="AR1782" s="4">
        <f t="shared" si="536"/>
        <v>12.348800000000001</v>
      </c>
      <c r="AS1782" s="5">
        <f t="shared" si="537"/>
        <v>4630.8</v>
      </c>
      <c r="AT1782" s="8">
        <f t="shared" si="538"/>
        <v>3405</v>
      </c>
      <c r="AU1782">
        <f t="shared" si="539"/>
        <v>1</v>
      </c>
      <c r="AV1782" s="49">
        <f t="shared" si="540"/>
        <v>18523.2</v>
      </c>
      <c r="AW1782" s="49">
        <f t="shared" si="541"/>
        <v>12073</v>
      </c>
      <c r="AX1782" s="61">
        <f t="shared" si="542"/>
        <v>4690.8442558869938</v>
      </c>
      <c r="AY1782" s="27" cm="1">
        <f t="array" ref="AY1782">INDEX(Archetypes!T$8:T$16,$G1782)</f>
        <v>1012</v>
      </c>
      <c r="AZ1782" s="27" cm="1">
        <f t="array" ref="AZ1782">INDEX(Archetypes!U$8:U$16,$G1782)</f>
        <v>1497</v>
      </c>
      <c r="BA1782" s="27" cm="1">
        <f t="array" ref="BA1782">INDEX(Archetypes!V$8:V$16,$G1782)</f>
        <v>1668</v>
      </c>
      <c r="BB1782" s="5">
        <f t="shared" si="561"/>
        <v>1497</v>
      </c>
      <c r="BC1782" s="5">
        <f t="shared" si="543"/>
        <v>5988</v>
      </c>
      <c r="BD1782" s="60">
        <f t="shared" si="544"/>
        <v>53348.044255886991</v>
      </c>
      <c r="BE1782" s="28">
        <f t="shared" si="545"/>
        <v>6059.4959579582865</v>
      </c>
      <c r="BF1782" s="75">
        <f t="shared" si="546"/>
        <v>9.278448387120001</v>
      </c>
      <c r="BG1782" s="75">
        <f t="shared" si="547"/>
        <v>31.870799999999999</v>
      </c>
      <c r="BH1782" s="11">
        <f t="shared" si="563"/>
        <v>43639.832668343974</v>
      </c>
      <c r="BI1782" s="95">
        <f t="shared" si="564"/>
        <v>4</v>
      </c>
      <c r="BJ1782" t="b">
        <f t="shared" si="565"/>
        <v>0</v>
      </c>
      <c r="BK1782" s="43">
        <v>1348.244867941452</v>
      </c>
      <c r="BL1782" s="37">
        <f t="shared" si="548"/>
        <v>4711.2510900168345</v>
      </c>
    </row>
    <row r="1783" spans="1:64" x14ac:dyDescent="0.35">
      <c r="A1783" s="3">
        <v>37500</v>
      </c>
      <c r="D1783" s="6">
        <v>105</v>
      </c>
      <c r="E1783" s="6"/>
      <c r="F1783" s="6">
        <f t="shared" si="521"/>
        <v>175</v>
      </c>
      <c r="G1783" s="7">
        <v>6</v>
      </c>
      <c r="H1783" s="79" cm="1">
        <f t="array" ref="H1783">INDEX(Archetypes!$F$8:$F$16,$G1783)</f>
        <v>239.1</v>
      </c>
      <c r="I1783" s="7">
        <f t="shared" si="522"/>
        <v>1</v>
      </c>
      <c r="J1783" s="27" cm="1">
        <f t="array" ref="J1783">INDEX(Archetypes!$G$8:$H$16,$G1783,($H$2+1))+$N$2</f>
        <v>18581</v>
      </c>
      <c r="K1783" s="41" cm="1">
        <f t="array" ref="K1783">INDEX(Archetypes!$J$8:$J$16,$G1783)</f>
        <v>3.327</v>
      </c>
      <c r="L1783" s="24" cm="1">
        <f t="array" ref="L1783">INDEX(Archetypes!$I$8:$I$16,$G1783)</f>
        <v>72.380645161290317</v>
      </c>
      <c r="M1783" s="41">
        <f t="shared" si="549"/>
        <v>31.56</v>
      </c>
      <c r="N1783" s="84">
        <f t="shared" si="523"/>
        <v>0.43602816650325343</v>
      </c>
      <c r="O1783" s="41">
        <f t="shared" si="524"/>
        <v>31.56</v>
      </c>
      <c r="P1783" s="64">
        <f t="shared" si="562"/>
        <v>4.508571428571428</v>
      </c>
      <c r="Q1783" s="80">
        <f t="shared" si="550"/>
        <v>4.508571428571428</v>
      </c>
      <c r="R1783" s="80">
        <f t="shared" si="551"/>
        <v>0</v>
      </c>
      <c r="S1783" s="64">
        <f t="shared" si="552"/>
        <v>31.559999999999995</v>
      </c>
      <c r="T1783" s="64">
        <f t="shared" si="525"/>
        <v>0</v>
      </c>
      <c r="U1783" s="64">
        <f t="shared" si="553"/>
        <v>3.5527136788005009E-15</v>
      </c>
      <c r="V1783" s="80">
        <f t="shared" si="554"/>
        <v>0.99999999999999989</v>
      </c>
      <c r="W1783" s="80">
        <f t="shared" si="555"/>
        <v>0</v>
      </c>
      <c r="X1783" s="80">
        <f t="shared" si="556"/>
        <v>1.1257014191383084E-16</v>
      </c>
      <c r="Y1783" s="4">
        <f t="shared" si="526"/>
        <v>13.010000000000003</v>
      </c>
      <c r="Z1783" s="4">
        <f t="shared" si="527"/>
        <v>3.9104298166516394</v>
      </c>
      <c r="AA1783" s="64">
        <f t="shared" si="557"/>
        <v>11271.415999999999</v>
      </c>
      <c r="AB1783" s="81">
        <f t="shared" si="558"/>
        <v>1466.4112216000003</v>
      </c>
      <c r="AC1783">
        <f t="shared" si="559"/>
        <v>0.99999997248000083</v>
      </c>
      <c r="AD1783" s="49">
        <f t="shared" si="528"/>
        <v>5865.6448864000013</v>
      </c>
      <c r="AE1783" s="3">
        <f t="shared" si="529"/>
        <v>150000</v>
      </c>
      <c r="AF1783" s="3">
        <f t="shared" si="530"/>
        <v>100000</v>
      </c>
      <c r="AG1783" s="2">
        <f t="shared" si="531"/>
        <v>1</v>
      </c>
      <c r="AH1783" s="49">
        <f t="shared" si="532"/>
        <v>17581</v>
      </c>
      <c r="AI1783" s="49">
        <f t="shared" si="533"/>
        <v>7025.1929918572632</v>
      </c>
      <c r="AJ1783" s="27" cm="1">
        <f t="array" ref="AJ1783">INDEX(Archetypes!Q$8:Q$16,$G1783)</f>
        <v>1022</v>
      </c>
      <c r="AK1783" s="27" cm="1">
        <f t="array" ref="AK1783">INDEX(Archetypes!R$8:R$16,$G1783)</f>
        <v>1039</v>
      </c>
      <c r="AL1783" s="27" cm="1">
        <f t="array" ref="AL1783">INDEX(Archetypes!S$8:S$16,$G1783)</f>
        <v>1139</v>
      </c>
      <c r="AM1783" s="5">
        <f t="shared" si="560"/>
        <v>1039</v>
      </c>
      <c r="AN1783" s="5">
        <f t="shared" si="534"/>
        <v>4156</v>
      </c>
      <c r="AO1783" s="49">
        <f t="shared" si="535"/>
        <v>53208.837878257262</v>
      </c>
      <c r="AP1783" s="61" cm="1">
        <f t="array" ref="AP1783">INDEX(Archetypes!$K$8:$N$16,$G1783,$I$2+1+2*$H$2)</f>
        <v>14065</v>
      </c>
      <c r="AQ1783" s="41" cm="1">
        <f t="array" ref="AQ1783">INDEX(Archetypes!$O$8:$P$16,$G1783,$AB$2)</f>
        <v>50</v>
      </c>
      <c r="AR1783" s="4">
        <f t="shared" si="536"/>
        <v>12.348800000000001</v>
      </c>
      <c r="AS1783" s="5">
        <f t="shared" si="537"/>
        <v>4630.8</v>
      </c>
      <c r="AT1783" s="8">
        <f t="shared" si="538"/>
        <v>3405</v>
      </c>
      <c r="AU1783">
        <f t="shared" si="539"/>
        <v>1</v>
      </c>
      <c r="AV1783" s="49">
        <f t="shared" si="540"/>
        <v>18523.2</v>
      </c>
      <c r="AW1783" s="49">
        <f t="shared" si="541"/>
        <v>14065</v>
      </c>
      <c r="AX1783" s="61">
        <f t="shared" si="542"/>
        <v>5464.816073805232</v>
      </c>
      <c r="AY1783" s="27" cm="1">
        <f t="array" ref="AY1783">INDEX(Archetypes!T$8:T$16,$G1783)</f>
        <v>1012</v>
      </c>
      <c r="AZ1783" s="27" cm="1">
        <f t="array" ref="AZ1783">INDEX(Archetypes!U$8:U$16,$G1783)</f>
        <v>1497</v>
      </c>
      <c r="BA1783" s="27" cm="1">
        <f t="array" ref="BA1783">INDEX(Archetypes!V$8:V$16,$G1783)</f>
        <v>1668</v>
      </c>
      <c r="BB1783" s="5">
        <f t="shared" si="561"/>
        <v>1497</v>
      </c>
      <c r="BC1783" s="5">
        <f t="shared" si="543"/>
        <v>5988</v>
      </c>
      <c r="BD1783" s="60">
        <f t="shared" si="544"/>
        <v>58106.016073805229</v>
      </c>
      <c r="BE1783" s="28">
        <f t="shared" si="545"/>
        <v>4897.1781955479673</v>
      </c>
      <c r="BF1783" s="75">
        <f t="shared" si="546"/>
        <v>9.2394051235199992</v>
      </c>
      <c r="BG1783" s="75">
        <f t="shared" si="547"/>
        <v>31.870799999999999</v>
      </c>
      <c r="BH1783" s="11">
        <f t="shared" si="563"/>
        <v>43639.832668343974</v>
      </c>
      <c r="BI1783" s="95">
        <f t="shared" si="564"/>
        <v>4</v>
      </c>
      <c r="BJ1783" t="b">
        <f t="shared" si="565"/>
        <v>0</v>
      </c>
      <c r="BK1783" s="43">
        <v>-2926.3558721780428</v>
      </c>
      <c r="BL1783" s="37">
        <f t="shared" si="548"/>
        <v>7823.5340677260101</v>
      </c>
    </row>
    <row r="1784" spans="1:64" x14ac:dyDescent="0.35">
      <c r="A1784" s="3">
        <v>37500</v>
      </c>
      <c r="D1784" s="6">
        <v>105</v>
      </c>
      <c r="E1784" s="6"/>
      <c r="F1784" s="6">
        <f t="shared" si="521"/>
        <v>175</v>
      </c>
      <c r="G1784" s="7">
        <v>7</v>
      </c>
      <c r="H1784" s="79" cm="1">
        <f t="array" ref="H1784">INDEX(Archetypes!$F$8:$F$16,$G1784)</f>
        <v>262.60000000000002</v>
      </c>
      <c r="I1784" s="7">
        <f t="shared" si="522"/>
        <v>1</v>
      </c>
      <c r="J1784" s="27" cm="1">
        <f t="array" ref="J1784">INDEX(Archetypes!$G$8:$H$16,$G1784,($H$2+1))+$N$2</f>
        <v>22881</v>
      </c>
      <c r="K1784" s="41" cm="1">
        <f t="array" ref="K1784">INDEX(Archetypes!$J$8:$J$16,$G1784)</f>
        <v>3.2349999999999999</v>
      </c>
      <c r="L1784" s="24" cm="1">
        <f t="array" ref="L1784">INDEX(Archetypes!$I$8:$I$16,$G1784)</f>
        <v>81.644444444444446</v>
      </c>
      <c r="M1784" s="41">
        <f t="shared" si="549"/>
        <v>32.457000000000001</v>
      </c>
      <c r="N1784" s="84">
        <f t="shared" si="523"/>
        <v>0.39754082743603703</v>
      </c>
      <c r="O1784" s="41">
        <f t="shared" si="524"/>
        <v>32.457000000000001</v>
      </c>
      <c r="P1784" s="64">
        <f t="shared" si="562"/>
        <v>4.6367142857142856</v>
      </c>
      <c r="Q1784" s="80">
        <f t="shared" si="550"/>
        <v>4.6367142857142856</v>
      </c>
      <c r="R1784" s="80">
        <f t="shared" si="551"/>
        <v>0</v>
      </c>
      <c r="S1784" s="64">
        <f t="shared" si="552"/>
        <v>32.457000000000001</v>
      </c>
      <c r="T1784" s="64">
        <f t="shared" si="525"/>
        <v>0</v>
      </c>
      <c r="U1784" s="64">
        <f t="shared" si="553"/>
        <v>0</v>
      </c>
      <c r="V1784" s="80">
        <f t="shared" si="554"/>
        <v>1</v>
      </c>
      <c r="W1784" s="80">
        <f t="shared" si="555"/>
        <v>0</v>
      </c>
      <c r="X1784" s="80">
        <f t="shared" si="556"/>
        <v>0</v>
      </c>
      <c r="Y1784" s="4">
        <f t="shared" si="526"/>
        <v>13.01</v>
      </c>
      <c r="Z1784" s="4">
        <f t="shared" si="527"/>
        <v>4.0216383307573418</v>
      </c>
      <c r="AA1784" s="64">
        <f t="shared" si="557"/>
        <v>11591.963</v>
      </c>
      <c r="AB1784" s="81">
        <f t="shared" si="558"/>
        <v>1508.1143863</v>
      </c>
      <c r="AC1784">
        <f t="shared" si="559"/>
        <v>0.99999999186666677</v>
      </c>
      <c r="AD1784" s="49">
        <f t="shared" si="528"/>
        <v>6032.4575451999999</v>
      </c>
      <c r="AE1784" s="3">
        <f t="shared" si="529"/>
        <v>150000</v>
      </c>
      <c r="AF1784" s="3">
        <f t="shared" si="530"/>
        <v>100000</v>
      </c>
      <c r="AG1784" s="2">
        <f t="shared" si="531"/>
        <v>1</v>
      </c>
      <c r="AH1784" s="49">
        <f t="shared" si="532"/>
        <v>21881</v>
      </c>
      <c r="AI1784" s="49">
        <f t="shared" si="533"/>
        <v>8695.9152895723364</v>
      </c>
      <c r="AJ1784" s="27" cm="1">
        <f t="array" ref="AJ1784">INDEX(Archetypes!Q$8:Q$16,$G1784)</f>
        <v>1022</v>
      </c>
      <c r="AK1784" s="27" cm="1">
        <f t="array" ref="AK1784">INDEX(Archetypes!R$8:R$16,$G1784)</f>
        <v>1039</v>
      </c>
      <c r="AL1784" s="27" cm="1">
        <f t="array" ref="AL1784">INDEX(Archetypes!S$8:S$16,$G1784)</f>
        <v>1139</v>
      </c>
      <c r="AM1784" s="5">
        <f t="shared" si="560"/>
        <v>1039</v>
      </c>
      <c r="AN1784" s="5">
        <f t="shared" si="534"/>
        <v>4156</v>
      </c>
      <c r="AO1784" s="49">
        <f t="shared" si="535"/>
        <v>63646.372834772337</v>
      </c>
      <c r="AP1784" s="61" cm="1">
        <f t="array" ref="AP1784">INDEX(Archetypes!$K$8:$N$16,$G1784,$I$2+1+2*$H$2)</f>
        <v>17505</v>
      </c>
      <c r="AQ1784" s="41" cm="1">
        <f t="array" ref="AQ1784">INDEX(Archetypes!$O$8:$P$16,$G1784,$AB$2)</f>
        <v>50</v>
      </c>
      <c r="AR1784" s="4">
        <f t="shared" si="536"/>
        <v>12.348800000000001</v>
      </c>
      <c r="AS1784" s="5">
        <f t="shared" si="537"/>
        <v>4630.8</v>
      </c>
      <c r="AT1784" s="8">
        <f t="shared" si="538"/>
        <v>3405</v>
      </c>
      <c r="AU1784">
        <f t="shared" si="539"/>
        <v>1</v>
      </c>
      <c r="AV1784" s="49">
        <f t="shared" si="540"/>
        <v>18523.2</v>
      </c>
      <c r="AW1784" s="49">
        <f t="shared" si="541"/>
        <v>17505</v>
      </c>
      <c r="AX1784" s="61">
        <f t="shared" si="542"/>
        <v>6801.3939119772904</v>
      </c>
      <c r="AY1784" s="27" cm="1">
        <f t="array" ref="AY1784">INDEX(Archetypes!T$8:T$16,$G1784)</f>
        <v>1012</v>
      </c>
      <c r="AZ1784" s="27" cm="1">
        <f t="array" ref="AZ1784">INDEX(Archetypes!U$8:U$16,$G1784)</f>
        <v>1497</v>
      </c>
      <c r="BA1784" s="27" cm="1">
        <f t="array" ref="BA1784">INDEX(Archetypes!V$8:V$16,$G1784)</f>
        <v>1668</v>
      </c>
      <c r="BB1784" s="5">
        <f t="shared" si="561"/>
        <v>1497</v>
      </c>
      <c r="BC1784" s="5">
        <f t="shared" si="543"/>
        <v>5988</v>
      </c>
      <c r="BD1784" s="60">
        <f t="shared" si="544"/>
        <v>66322.593911977281</v>
      </c>
      <c r="BE1784" s="28">
        <f t="shared" si="545"/>
        <v>2676.2210772049439</v>
      </c>
      <c r="BF1784" s="75">
        <f t="shared" si="546"/>
        <v>9.5021639103599984</v>
      </c>
      <c r="BG1784" s="75">
        <f t="shared" si="547"/>
        <v>31.870799999999999</v>
      </c>
      <c r="BH1784" s="11">
        <f t="shared" si="563"/>
        <v>43639.832668343974</v>
      </c>
      <c r="BI1784" s="95">
        <f t="shared" si="564"/>
        <v>4</v>
      </c>
      <c r="BJ1784" t="b">
        <f t="shared" si="565"/>
        <v>0</v>
      </c>
      <c r="BK1784" s="43">
        <v>-10730.995725890942</v>
      </c>
      <c r="BL1784" s="37">
        <f t="shared" si="548"/>
        <v>13407.216803095886</v>
      </c>
    </row>
    <row r="1785" spans="1:64" x14ac:dyDescent="0.35">
      <c r="A1785" s="3">
        <v>37500</v>
      </c>
      <c r="D1785" s="6">
        <v>105</v>
      </c>
      <c r="E1785" s="6"/>
      <c r="F1785" s="6">
        <f t="shared" si="521"/>
        <v>175</v>
      </c>
      <c r="G1785" s="7">
        <v>8</v>
      </c>
      <c r="H1785" s="79" cm="1">
        <f t="array" ref="H1785">INDEX(Archetypes!$F$8:$F$16,$G1785)</f>
        <v>285.8</v>
      </c>
      <c r="I1785" s="7">
        <f t="shared" si="522"/>
        <v>1</v>
      </c>
      <c r="J1785" s="27" cm="1">
        <f t="array" ref="J1785">INDEX(Archetypes!$G$8:$H$16,$G1785,($H$2+1))+$N$2</f>
        <v>26124</v>
      </c>
      <c r="K1785" s="41" cm="1">
        <f t="array" ref="K1785">INDEX(Archetypes!$J$8:$J$16,$G1785)</f>
        <v>3.2210000000000001</v>
      </c>
      <c r="L1785" s="24" cm="1">
        <f t="array" ref="L1785">INDEX(Archetypes!$I$8:$I$16,$G1785)</f>
        <v>90.076000000000008</v>
      </c>
      <c r="M1785" s="41">
        <f t="shared" si="549"/>
        <v>32.598999999999997</v>
      </c>
      <c r="N1785" s="84">
        <f t="shared" si="523"/>
        <v>0.36190550202051597</v>
      </c>
      <c r="O1785" s="41">
        <f t="shared" si="524"/>
        <v>32.598999999999997</v>
      </c>
      <c r="P1785" s="64">
        <f t="shared" si="562"/>
        <v>4.6569999999999991</v>
      </c>
      <c r="Q1785" s="80">
        <f t="shared" si="550"/>
        <v>4.6569999999999991</v>
      </c>
      <c r="R1785" s="80">
        <f t="shared" si="551"/>
        <v>0</v>
      </c>
      <c r="S1785" s="64">
        <f t="shared" si="552"/>
        <v>32.598999999999997</v>
      </c>
      <c r="T1785" s="64">
        <f t="shared" si="525"/>
        <v>0</v>
      </c>
      <c r="U1785" s="64">
        <f t="shared" si="553"/>
        <v>0</v>
      </c>
      <c r="V1785" s="80">
        <f t="shared" si="554"/>
        <v>1</v>
      </c>
      <c r="W1785" s="80">
        <f t="shared" si="555"/>
        <v>0</v>
      </c>
      <c r="X1785" s="80">
        <f t="shared" si="556"/>
        <v>0</v>
      </c>
      <c r="Y1785" s="4">
        <f t="shared" si="526"/>
        <v>13.01</v>
      </c>
      <c r="Z1785" s="4">
        <f t="shared" si="527"/>
        <v>4.0391182862465067</v>
      </c>
      <c r="AA1785" s="64">
        <f t="shared" si="557"/>
        <v>11642.347</v>
      </c>
      <c r="AB1785" s="81">
        <f t="shared" si="558"/>
        <v>1514.6693447</v>
      </c>
      <c r="AC1785">
        <f t="shared" si="559"/>
        <v>1.0000000083466665</v>
      </c>
      <c r="AD1785" s="49">
        <f t="shared" si="528"/>
        <v>6058.6773788</v>
      </c>
      <c r="AE1785" s="3">
        <f t="shared" si="529"/>
        <v>150000</v>
      </c>
      <c r="AF1785" s="3">
        <f t="shared" si="530"/>
        <v>100000</v>
      </c>
      <c r="AG1785" s="2">
        <f t="shared" si="531"/>
        <v>1</v>
      </c>
      <c r="AH1785" s="49">
        <f t="shared" si="532"/>
        <v>25124</v>
      </c>
      <c r="AI1785" s="49">
        <f t="shared" si="533"/>
        <v>9955.9507341048902</v>
      </c>
      <c r="AJ1785" s="27" cm="1">
        <f t="array" ref="AJ1785">INDEX(Archetypes!Q$8:Q$16,$G1785)</f>
        <v>1022</v>
      </c>
      <c r="AK1785" s="27" cm="1">
        <f t="array" ref="AK1785">INDEX(Archetypes!R$8:R$16,$G1785)</f>
        <v>1039</v>
      </c>
      <c r="AL1785" s="27" cm="1">
        <f t="array" ref="AL1785">INDEX(Archetypes!S$8:S$16,$G1785)</f>
        <v>1139</v>
      </c>
      <c r="AM1785" s="5">
        <f t="shared" si="560"/>
        <v>1039</v>
      </c>
      <c r="AN1785" s="5">
        <f t="shared" si="534"/>
        <v>4156</v>
      </c>
      <c r="AO1785" s="49">
        <f t="shared" si="535"/>
        <v>71418.628112904888</v>
      </c>
      <c r="AP1785" s="61" cm="1">
        <f t="array" ref="AP1785">INDEX(Archetypes!$K$8:$N$16,$G1785,$I$2+1+2*$H$2)</f>
        <v>20099</v>
      </c>
      <c r="AQ1785" s="41" cm="1">
        <f t="array" ref="AQ1785">INDEX(Archetypes!$O$8:$P$16,$G1785,$AB$2)</f>
        <v>50</v>
      </c>
      <c r="AR1785" s="4">
        <f t="shared" si="536"/>
        <v>12.348800000000001</v>
      </c>
      <c r="AS1785" s="5">
        <f t="shared" si="537"/>
        <v>4630.8</v>
      </c>
      <c r="AT1785" s="8">
        <f t="shared" si="538"/>
        <v>3405</v>
      </c>
      <c r="AU1785">
        <f t="shared" si="539"/>
        <v>1</v>
      </c>
      <c r="AV1785" s="49">
        <f t="shared" si="540"/>
        <v>18523.2</v>
      </c>
      <c r="AW1785" s="49">
        <f t="shared" si="541"/>
        <v>20099</v>
      </c>
      <c r="AX1785" s="61">
        <f t="shared" si="542"/>
        <v>7809.2668515756386</v>
      </c>
      <c r="AY1785" s="27" cm="1">
        <f t="array" ref="AY1785">INDEX(Archetypes!T$8:T$16,$G1785)</f>
        <v>1012</v>
      </c>
      <c r="AZ1785" s="27" cm="1">
        <f t="array" ref="AZ1785">INDEX(Archetypes!U$8:U$16,$G1785)</f>
        <v>1497</v>
      </c>
      <c r="BA1785" s="27" cm="1">
        <f t="array" ref="BA1785">INDEX(Archetypes!V$8:V$16,$G1785)</f>
        <v>1668</v>
      </c>
      <c r="BB1785" s="5">
        <f t="shared" si="561"/>
        <v>1497</v>
      </c>
      <c r="BC1785" s="5">
        <f t="shared" si="543"/>
        <v>5988</v>
      </c>
      <c r="BD1785" s="60">
        <f t="shared" si="544"/>
        <v>72518.466851575635</v>
      </c>
      <c r="BE1785" s="28">
        <f t="shared" si="545"/>
        <v>1099.8387386707473</v>
      </c>
      <c r="BF1785" s="75">
        <f t="shared" si="546"/>
        <v>9.5434646828399998</v>
      </c>
      <c r="BG1785" s="75">
        <f t="shared" si="547"/>
        <v>31.870799999999999</v>
      </c>
      <c r="BH1785" s="11">
        <f t="shared" si="563"/>
        <v>43639.832668343974</v>
      </c>
      <c r="BI1785" s="95">
        <f t="shared" si="564"/>
        <v>4</v>
      </c>
      <c r="BJ1785" t="b">
        <f t="shared" si="565"/>
        <v>0</v>
      </c>
      <c r="BK1785" s="43">
        <v>-16416.06134316948</v>
      </c>
      <c r="BL1785" s="37">
        <f t="shared" si="548"/>
        <v>17515.900081840227</v>
      </c>
    </row>
    <row r="1786" spans="1:64" x14ac:dyDescent="0.35">
      <c r="A1786" s="3">
        <v>37500</v>
      </c>
      <c r="D1786" s="6">
        <v>105</v>
      </c>
      <c r="E1786" s="6"/>
      <c r="F1786" s="6">
        <f t="shared" si="521"/>
        <v>175</v>
      </c>
      <c r="G1786" s="7">
        <v>9</v>
      </c>
      <c r="H1786" s="79" cm="1">
        <f t="array" ref="H1786">INDEX(Archetypes!$F$8:$F$16,$G1786)</f>
        <v>312.60000000000002</v>
      </c>
      <c r="I1786" s="7">
        <f t="shared" si="522"/>
        <v>1</v>
      </c>
      <c r="J1786" s="27" cm="1">
        <f t="array" ref="J1786">INDEX(Archetypes!$G$8:$H$16,$G1786,($H$2+1))+$N$2</f>
        <v>27151</v>
      </c>
      <c r="K1786" s="41" cm="1">
        <f t="array" ref="K1786">INDEX(Archetypes!$J$8:$J$16,$G1786)</f>
        <v>3.1960000000000002</v>
      </c>
      <c r="L1786" s="24" cm="1">
        <f t="array" ref="L1786">INDEX(Archetypes!$I$8:$I$16,$G1786)</f>
        <v>98.868750000000006</v>
      </c>
      <c r="M1786" s="41">
        <f t="shared" si="549"/>
        <v>32.853999999999999</v>
      </c>
      <c r="N1786" s="84">
        <f t="shared" si="523"/>
        <v>0.3322991339528415</v>
      </c>
      <c r="O1786" s="41">
        <f t="shared" si="524"/>
        <v>32.853999999999999</v>
      </c>
      <c r="P1786" s="64">
        <f t="shared" si="562"/>
        <v>4.6934285714285711</v>
      </c>
      <c r="Q1786" s="80">
        <f t="shared" si="550"/>
        <v>4.6934285714285711</v>
      </c>
      <c r="R1786" s="80">
        <f t="shared" si="551"/>
        <v>0</v>
      </c>
      <c r="S1786" s="64">
        <f t="shared" si="552"/>
        <v>32.853999999999999</v>
      </c>
      <c r="T1786" s="64">
        <f t="shared" si="525"/>
        <v>0</v>
      </c>
      <c r="U1786" s="64">
        <f t="shared" si="553"/>
        <v>0</v>
      </c>
      <c r="V1786" s="80">
        <f t="shared" si="554"/>
        <v>1</v>
      </c>
      <c r="W1786" s="80">
        <f t="shared" si="555"/>
        <v>0</v>
      </c>
      <c r="X1786" s="80">
        <f t="shared" si="556"/>
        <v>0</v>
      </c>
      <c r="Y1786" s="4">
        <f t="shared" si="526"/>
        <v>13.01</v>
      </c>
      <c r="Z1786" s="4">
        <f t="shared" si="527"/>
        <v>4.0707133917396741</v>
      </c>
      <c r="AA1786" s="64">
        <f t="shared" si="557"/>
        <v>11733.416999999999</v>
      </c>
      <c r="AB1786" s="81">
        <f t="shared" si="558"/>
        <v>1526.5175516999998</v>
      </c>
      <c r="AC1786">
        <f t="shared" si="559"/>
        <v>0.99999998048000027</v>
      </c>
      <c r="AD1786" s="49">
        <f t="shared" si="528"/>
        <v>6106.0702067999991</v>
      </c>
      <c r="AE1786" s="3">
        <f t="shared" si="529"/>
        <v>150000</v>
      </c>
      <c r="AF1786" s="3">
        <f t="shared" si="530"/>
        <v>100000</v>
      </c>
      <c r="AG1786" s="2">
        <f t="shared" si="531"/>
        <v>1</v>
      </c>
      <c r="AH1786" s="49">
        <f t="shared" si="532"/>
        <v>26151</v>
      </c>
      <c r="AI1786" s="49">
        <f t="shared" si="533"/>
        <v>10354.981385210327</v>
      </c>
      <c r="AJ1786" s="27" cm="1">
        <f t="array" ref="AJ1786">INDEX(Archetypes!Q$8:Q$16,$G1786)</f>
        <v>1022</v>
      </c>
      <c r="AK1786" s="27" cm="1">
        <f t="array" ref="AK1786">INDEX(Archetypes!R$8:R$16,$G1786)</f>
        <v>1039</v>
      </c>
      <c r="AL1786" s="27" cm="1">
        <f t="array" ref="AL1786">INDEX(Archetypes!S$8:S$16,$G1786)</f>
        <v>1139</v>
      </c>
      <c r="AM1786" s="5">
        <f t="shared" si="560"/>
        <v>1039</v>
      </c>
      <c r="AN1786" s="5">
        <f t="shared" si="534"/>
        <v>4156</v>
      </c>
      <c r="AO1786" s="49">
        <f t="shared" si="535"/>
        <v>73919.051592010321</v>
      </c>
      <c r="AP1786" s="61" cm="1">
        <f t="array" ref="AP1786">INDEX(Archetypes!$K$8:$N$16,$G1786,$I$2+1+2*$H$2)</f>
        <v>20920</v>
      </c>
      <c r="AQ1786" s="41" cm="1">
        <f t="array" ref="AQ1786">INDEX(Archetypes!$O$8:$P$16,$G1786,$AB$2)</f>
        <v>50</v>
      </c>
      <c r="AR1786" s="4">
        <f t="shared" si="536"/>
        <v>12.348800000000001</v>
      </c>
      <c r="AS1786" s="5">
        <f t="shared" si="537"/>
        <v>4630.8</v>
      </c>
      <c r="AT1786" s="8">
        <f t="shared" si="538"/>
        <v>3405</v>
      </c>
      <c r="AU1786">
        <f t="shared" si="539"/>
        <v>1</v>
      </c>
      <c r="AV1786" s="49">
        <f t="shared" si="540"/>
        <v>18523.2</v>
      </c>
      <c r="AW1786" s="49">
        <f t="shared" si="541"/>
        <v>20920</v>
      </c>
      <c r="AX1786" s="61">
        <f t="shared" si="542"/>
        <v>8128.2582484184468</v>
      </c>
      <c r="AY1786" s="27" cm="1">
        <f t="array" ref="AY1786">INDEX(Archetypes!T$8:T$16,$G1786)</f>
        <v>1012</v>
      </c>
      <c r="AZ1786" s="27" cm="1">
        <f t="array" ref="AZ1786">INDEX(Archetypes!U$8:U$16,$G1786)</f>
        <v>1497</v>
      </c>
      <c r="BA1786" s="27" cm="1">
        <f t="array" ref="BA1786">INDEX(Archetypes!V$8:V$16,$G1786)</f>
        <v>1668</v>
      </c>
      <c r="BB1786" s="5">
        <f t="shared" si="561"/>
        <v>1497</v>
      </c>
      <c r="BC1786" s="5">
        <f t="shared" si="543"/>
        <v>5988</v>
      </c>
      <c r="BD1786" s="60">
        <f t="shared" si="544"/>
        <v>74479.45824841845</v>
      </c>
      <c r="BE1786" s="28">
        <f t="shared" si="545"/>
        <v>560.40665640812949</v>
      </c>
      <c r="BF1786" s="75">
        <f t="shared" si="546"/>
        <v>9.6181165832400008</v>
      </c>
      <c r="BG1786" s="75">
        <f t="shared" si="547"/>
        <v>31.870799999999999</v>
      </c>
      <c r="BH1786" s="11">
        <f t="shared" si="563"/>
        <v>43639.832668343974</v>
      </c>
      <c r="BI1786" s="95">
        <f t="shared" si="564"/>
        <v>4</v>
      </c>
      <c r="BJ1786" t="b">
        <f t="shared" si="565"/>
        <v>0</v>
      </c>
      <c r="BK1786" s="43">
        <v>-18294.602937773423</v>
      </c>
      <c r="BL1786" s="37">
        <f t="shared" si="548"/>
        <v>18855.009594181553</v>
      </c>
    </row>
    <row r="1787" spans="1:64" x14ac:dyDescent="0.35">
      <c r="A1787" s="3">
        <v>37500</v>
      </c>
      <c r="D1787" s="6">
        <v>120</v>
      </c>
      <c r="E1787" s="6"/>
      <c r="F1787" s="6">
        <f t="shared" si="521"/>
        <v>200</v>
      </c>
      <c r="G1787" s="7">
        <v>5</v>
      </c>
      <c r="H1787" s="79" cm="1">
        <f t="array" ref="H1787">INDEX(Archetypes!$F$8:$F$16,$G1787)</f>
        <v>213.7</v>
      </c>
      <c r="I1787" s="7">
        <f t="shared" si="522"/>
        <v>1</v>
      </c>
      <c r="J1787" s="27" cm="1">
        <f t="array" ref="J1787">INDEX(Archetypes!$G$8:$H$16,$G1787,($H$2+1))+$N$2</f>
        <v>16092</v>
      </c>
      <c r="K1787" s="41" cm="1">
        <f t="array" ref="K1787">INDEX(Archetypes!$J$8:$J$16,$G1787)</f>
        <v>3.3130000000000002</v>
      </c>
      <c r="L1787" s="24" cm="1">
        <f t="array" ref="L1787">INDEX(Archetypes!$I$8:$I$16,$G1787)</f>
        <v>65.243478260869566</v>
      </c>
      <c r="M1787" s="41">
        <f t="shared" si="549"/>
        <v>36.220999999999997</v>
      </c>
      <c r="N1787" s="84">
        <f t="shared" si="523"/>
        <v>0.55516660002665597</v>
      </c>
      <c r="O1787" s="41">
        <f t="shared" si="524"/>
        <v>36.220999999999997</v>
      </c>
      <c r="P1787" s="64">
        <f t="shared" si="562"/>
        <v>5.1744285714285709</v>
      </c>
      <c r="Q1787" s="80">
        <f t="shared" si="550"/>
        <v>5.1744285714285709</v>
      </c>
      <c r="R1787" s="80">
        <f t="shared" si="551"/>
        <v>0</v>
      </c>
      <c r="S1787" s="64">
        <f t="shared" si="552"/>
        <v>36.220999999999997</v>
      </c>
      <c r="T1787" s="64">
        <f t="shared" si="525"/>
        <v>0</v>
      </c>
      <c r="U1787" s="64">
        <f t="shared" si="553"/>
        <v>0</v>
      </c>
      <c r="V1787" s="80">
        <f t="shared" si="554"/>
        <v>1</v>
      </c>
      <c r="W1787" s="80">
        <f t="shared" si="555"/>
        <v>0</v>
      </c>
      <c r="X1787" s="80">
        <f t="shared" si="556"/>
        <v>0</v>
      </c>
      <c r="Y1787" s="4">
        <f t="shared" si="526"/>
        <v>13.01</v>
      </c>
      <c r="Z1787" s="4">
        <f t="shared" si="527"/>
        <v>3.9269544219740413</v>
      </c>
      <c r="AA1787" s="64">
        <f t="shared" si="557"/>
        <v>11319.046</v>
      </c>
      <c r="AB1787" s="81">
        <f t="shared" si="558"/>
        <v>1472.6078846</v>
      </c>
      <c r="AC1787">
        <f t="shared" si="559"/>
        <v>1.0000000160533336</v>
      </c>
      <c r="AD1787" s="49">
        <f t="shared" si="528"/>
        <v>5890.4315384000001</v>
      </c>
      <c r="AE1787" s="3">
        <f t="shared" si="529"/>
        <v>150000</v>
      </c>
      <c r="AF1787" s="3">
        <f t="shared" si="530"/>
        <v>100000</v>
      </c>
      <c r="AG1787" s="2">
        <f t="shared" si="531"/>
        <v>1</v>
      </c>
      <c r="AH1787" s="49">
        <f t="shared" si="532"/>
        <v>15092</v>
      </c>
      <c r="AI1787" s="49">
        <f t="shared" si="533"/>
        <v>6058.1167595287006</v>
      </c>
      <c r="AJ1787" s="27" cm="1">
        <f t="array" ref="AJ1787">INDEX(Archetypes!Q$8:Q$16,$G1787)</f>
        <v>1022</v>
      </c>
      <c r="AK1787" s="27" cm="1">
        <f t="array" ref="AK1787">INDEX(Archetypes!R$8:R$16,$G1787)</f>
        <v>1039</v>
      </c>
      <c r="AL1787" s="27" cm="1">
        <f t="array" ref="AL1787">INDEX(Archetypes!S$8:S$16,$G1787)</f>
        <v>1139</v>
      </c>
      <c r="AM1787" s="5">
        <f t="shared" si="560"/>
        <v>1039</v>
      </c>
      <c r="AN1787" s="5">
        <f t="shared" si="534"/>
        <v>4156</v>
      </c>
      <c r="AO1787" s="49">
        <f t="shared" si="535"/>
        <v>47288.548297928704</v>
      </c>
      <c r="AP1787" s="61" cm="1">
        <f t="array" ref="AP1787">INDEX(Archetypes!$K$8:$N$16,$G1787,$I$2+1+2*$H$2)</f>
        <v>12073</v>
      </c>
      <c r="AQ1787" s="41" cm="1">
        <f t="array" ref="AQ1787">INDEX(Archetypes!$O$8:$P$16,$G1787,$AB$2)</f>
        <v>50</v>
      </c>
      <c r="AR1787" s="4">
        <f t="shared" si="536"/>
        <v>12.348800000000001</v>
      </c>
      <c r="AS1787" s="5">
        <f t="shared" si="537"/>
        <v>4630.8</v>
      </c>
      <c r="AT1787" s="8">
        <f t="shared" si="538"/>
        <v>3405</v>
      </c>
      <c r="AU1787">
        <f t="shared" si="539"/>
        <v>1</v>
      </c>
      <c r="AV1787" s="49">
        <f t="shared" si="540"/>
        <v>18523.2</v>
      </c>
      <c r="AW1787" s="49">
        <f t="shared" si="541"/>
        <v>12073</v>
      </c>
      <c r="AX1787" s="61">
        <f t="shared" si="542"/>
        <v>4690.8442558869938</v>
      </c>
      <c r="AY1787" s="27" cm="1">
        <f t="array" ref="AY1787">INDEX(Archetypes!T$8:T$16,$G1787)</f>
        <v>1012</v>
      </c>
      <c r="AZ1787" s="27" cm="1">
        <f t="array" ref="AZ1787">INDEX(Archetypes!U$8:U$16,$G1787)</f>
        <v>1497</v>
      </c>
      <c r="BA1787" s="27" cm="1">
        <f t="array" ref="BA1787">INDEX(Archetypes!V$8:V$16,$G1787)</f>
        <v>1668</v>
      </c>
      <c r="BB1787" s="5">
        <f t="shared" si="561"/>
        <v>1497</v>
      </c>
      <c r="BC1787" s="5">
        <f t="shared" si="543"/>
        <v>5988</v>
      </c>
      <c r="BD1787" s="60">
        <f t="shared" si="544"/>
        <v>53348.044255886991</v>
      </c>
      <c r="BE1787" s="28">
        <f t="shared" si="545"/>
        <v>6059.4959579582865</v>
      </c>
      <c r="BF1787" s="75">
        <f t="shared" si="546"/>
        <v>9.278448387120001</v>
      </c>
      <c r="BG1787" s="75">
        <f t="shared" si="547"/>
        <v>31.870799999999999</v>
      </c>
      <c r="BH1787" s="11">
        <f t="shared" si="563"/>
        <v>47288.548297928704</v>
      </c>
      <c r="BI1787" s="95">
        <f t="shared" si="564"/>
        <v>5</v>
      </c>
      <c r="BJ1787" t="b">
        <f t="shared" si="565"/>
        <v>1</v>
      </c>
      <c r="BK1787" s="43">
        <v>1348.244867941452</v>
      </c>
      <c r="BL1787" s="37">
        <f t="shared" si="548"/>
        <v>4711.2510900168345</v>
      </c>
    </row>
    <row r="1788" spans="1:64" x14ac:dyDescent="0.35">
      <c r="A1788" s="3">
        <v>37500</v>
      </c>
      <c r="D1788" s="6">
        <v>120</v>
      </c>
      <c r="E1788" s="6"/>
      <c r="F1788" s="6">
        <f t="shared" si="521"/>
        <v>200</v>
      </c>
      <c r="G1788" s="7">
        <v>6</v>
      </c>
      <c r="H1788" s="79" cm="1">
        <f t="array" ref="H1788">INDEX(Archetypes!$F$8:$F$16,$G1788)</f>
        <v>239.1</v>
      </c>
      <c r="I1788" s="7">
        <f t="shared" si="522"/>
        <v>1</v>
      </c>
      <c r="J1788" s="27" cm="1">
        <f t="array" ref="J1788">INDEX(Archetypes!$G$8:$H$16,$G1788,($H$2+1))+$N$2</f>
        <v>18581</v>
      </c>
      <c r="K1788" s="41" cm="1">
        <f t="array" ref="K1788">INDEX(Archetypes!$J$8:$J$16,$G1788)</f>
        <v>3.327</v>
      </c>
      <c r="L1788" s="24" cm="1">
        <f t="array" ref="L1788">INDEX(Archetypes!$I$8:$I$16,$G1788)</f>
        <v>72.380645161290317</v>
      </c>
      <c r="M1788" s="41">
        <f t="shared" si="549"/>
        <v>36.069000000000003</v>
      </c>
      <c r="N1788" s="84">
        <f t="shared" si="523"/>
        <v>0.49832382565291033</v>
      </c>
      <c r="O1788" s="41">
        <f t="shared" si="524"/>
        <v>36.069000000000003</v>
      </c>
      <c r="P1788" s="64">
        <f t="shared" si="562"/>
        <v>5.1527142857142865</v>
      </c>
      <c r="Q1788" s="80">
        <f t="shared" si="550"/>
        <v>5.1527142857142865</v>
      </c>
      <c r="R1788" s="80">
        <f t="shared" si="551"/>
        <v>0</v>
      </c>
      <c r="S1788" s="64">
        <f t="shared" si="552"/>
        <v>36.069000000000003</v>
      </c>
      <c r="T1788" s="64">
        <f t="shared" si="525"/>
        <v>0</v>
      </c>
      <c r="U1788" s="64">
        <f t="shared" si="553"/>
        <v>0</v>
      </c>
      <c r="V1788" s="80">
        <f t="shared" si="554"/>
        <v>1</v>
      </c>
      <c r="W1788" s="80">
        <f t="shared" si="555"/>
        <v>0</v>
      </c>
      <c r="X1788" s="80">
        <f t="shared" si="556"/>
        <v>0</v>
      </c>
      <c r="Y1788" s="4">
        <f t="shared" si="526"/>
        <v>13.01</v>
      </c>
      <c r="Z1788" s="4">
        <f t="shared" si="527"/>
        <v>3.910429816651638</v>
      </c>
      <c r="AA1788" s="64">
        <f t="shared" si="557"/>
        <v>11271.415999999999</v>
      </c>
      <c r="AB1788" s="81">
        <f t="shared" si="558"/>
        <v>1466.4112216000001</v>
      </c>
      <c r="AC1788">
        <f t="shared" si="559"/>
        <v>0.99999997248000061</v>
      </c>
      <c r="AD1788" s="49">
        <f t="shared" si="528"/>
        <v>5865.6448864000004</v>
      </c>
      <c r="AE1788" s="3">
        <f t="shared" si="529"/>
        <v>150000</v>
      </c>
      <c r="AF1788" s="3">
        <f t="shared" si="530"/>
        <v>100000</v>
      </c>
      <c r="AG1788" s="2">
        <f t="shared" si="531"/>
        <v>1</v>
      </c>
      <c r="AH1788" s="49">
        <f t="shared" si="532"/>
        <v>17581</v>
      </c>
      <c r="AI1788" s="49">
        <f t="shared" si="533"/>
        <v>7025.1929918572632</v>
      </c>
      <c r="AJ1788" s="27" cm="1">
        <f t="array" ref="AJ1788">INDEX(Archetypes!Q$8:Q$16,$G1788)</f>
        <v>1022</v>
      </c>
      <c r="AK1788" s="27" cm="1">
        <f t="array" ref="AK1788">INDEX(Archetypes!R$8:R$16,$G1788)</f>
        <v>1039</v>
      </c>
      <c r="AL1788" s="27" cm="1">
        <f t="array" ref="AL1788">INDEX(Archetypes!S$8:S$16,$G1788)</f>
        <v>1139</v>
      </c>
      <c r="AM1788" s="5">
        <f t="shared" si="560"/>
        <v>1039</v>
      </c>
      <c r="AN1788" s="5">
        <f t="shared" si="534"/>
        <v>4156</v>
      </c>
      <c r="AO1788" s="49">
        <f t="shared" si="535"/>
        <v>53208.837878257262</v>
      </c>
      <c r="AP1788" s="61" cm="1">
        <f t="array" ref="AP1788">INDEX(Archetypes!$K$8:$N$16,$G1788,$I$2+1+2*$H$2)</f>
        <v>14065</v>
      </c>
      <c r="AQ1788" s="41" cm="1">
        <f t="array" ref="AQ1788">INDEX(Archetypes!$O$8:$P$16,$G1788,$AB$2)</f>
        <v>50</v>
      </c>
      <c r="AR1788" s="4">
        <f t="shared" si="536"/>
        <v>12.348800000000001</v>
      </c>
      <c r="AS1788" s="5">
        <f t="shared" si="537"/>
        <v>4630.8</v>
      </c>
      <c r="AT1788" s="8">
        <f t="shared" si="538"/>
        <v>3405</v>
      </c>
      <c r="AU1788">
        <f t="shared" si="539"/>
        <v>1</v>
      </c>
      <c r="AV1788" s="49">
        <f t="shared" si="540"/>
        <v>18523.2</v>
      </c>
      <c r="AW1788" s="49">
        <f t="shared" si="541"/>
        <v>14065</v>
      </c>
      <c r="AX1788" s="61">
        <f t="shared" si="542"/>
        <v>5464.816073805232</v>
      </c>
      <c r="AY1788" s="27" cm="1">
        <f t="array" ref="AY1788">INDEX(Archetypes!T$8:T$16,$G1788)</f>
        <v>1012</v>
      </c>
      <c r="AZ1788" s="27" cm="1">
        <f t="array" ref="AZ1788">INDEX(Archetypes!U$8:U$16,$G1788)</f>
        <v>1497</v>
      </c>
      <c r="BA1788" s="27" cm="1">
        <f t="array" ref="BA1788">INDEX(Archetypes!V$8:V$16,$G1788)</f>
        <v>1668</v>
      </c>
      <c r="BB1788" s="5">
        <f t="shared" si="561"/>
        <v>1497</v>
      </c>
      <c r="BC1788" s="5">
        <f t="shared" si="543"/>
        <v>5988</v>
      </c>
      <c r="BD1788" s="60">
        <f t="shared" si="544"/>
        <v>58106.016073805229</v>
      </c>
      <c r="BE1788" s="28">
        <f t="shared" si="545"/>
        <v>4897.1781955479673</v>
      </c>
      <c r="BF1788" s="75">
        <f t="shared" si="546"/>
        <v>9.2394051235199992</v>
      </c>
      <c r="BG1788" s="75">
        <f t="shared" si="547"/>
        <v>31.870799999999999</v>
      </c>
      <c r="BH1788" s="11">
        <f t="shared" si="563"/>
        <v>47288.548297928704</v>
      </c>
      <c r="BI1788" s="95">
        <f t="shared" si="564"/>
        <v>5</v>
      </c>
      <c r="BJ1788" t="b">
        <f t="shared" si="565"/>
        <v>0</v>
      </c>
      <c r="BK1788" s="43">
        <v>-2926.3558721780428</v>
      </c>
      <c r="BL1788" s="37">
        <f t="shared" si="548"/>
        <v>7823.5340677260101</v>
      </c>
    </row>
    <row r="1789" spans="1:64" x14ac:dyDescent="0.35">
      <c r="A1789" s="3">
        <v>37500</v>
      </c>
      <c r="D1789" s="6">
        <v>120</v>
      </c>
      <c r="E1789" s="6"/>
      <c r="F1789" s="6">
        <f t="shared" si="521"/>
        <v>200</v>
      </c>
      <c r="G1789" s="7">
        <v>7</v>
      </c>
      <c r="H1789" s="79" cm="1">
        <f t="array" ref="H1789">INDEX(Archetypes!$F$8:$F$16,$G1789)</f>
        <v>262.60000000000002</v>
      </c>
      <c r="I1789" s="7">
        <f t="shared" si="522"/>
        <v>1</v>
      </c>
      <c r="J1789" s="27" cm="1">
        <f t="array" ref="J1789">INDEX(Archetypes!$G$8:$H$16,$G1789,($H$2+1))+$N$2</f>
        <v>22881</v>
      </c>
      <c r="K1789" s="41" cm="1">
        <f t="array" ref="K1789">INDEX(Archetypes!$J$8:$J$16,$G1789)</f>
        <v>3.2349999999999999</v>
      </c>
      <c r="L1789" s="24" cm="1">
        <f t="array" ref="L1789">INDEX(Archetypes!$I$8:$I$16,$G1789)</f>
        <v>81.644444444444446</v>
      </c>
      <c r="M1789" s="41">
        <f t="shared" si="549"/>
        <v>37.094000000000001</v>
      </c>
      <c r="N1789" s="84">
        <f t="shared" si="523"/>
        <v>0.45433587370713119</v>
      </c>
      <c r="O1789" s="41">
        <f t="shared" si="524"/>
        <v>37.094000000000001</v>
      </c>
      <c r="P1789" s="64">
        <f t="shared" si="562"/>
        <v>5.2991428571428569</v>
      </c>
      <c r="Q1789" s="80">
        <f t="shared" si="550"/>
        <v>5.2991428571428569</v>
      </c>
      <c r="R1789" s="80">
        <f t="shared" si="551"/>
        <v>0</v>
      </c>
      <c r="S1789" s="64">
        <f t="shared" si="552"/>
        <v>37.094000000000001</v>
      </c>
      <c r="T1789" s="64">
        <f t="shared" si="525"/>
        <v>0</v>
      </c>
      <c r="U1789" s="64">
        <f t="shared" si="553"/>
        <v>0</v>
      </c>
      <c r="V1789" s="80">
        <f t="shared" si="554"/>
        <v>1</v>
      </c>
      <c r="W1789" s="80">
        <f t="shared" si="555"/>
        <v>0</v>
      </c>
      <c r="X1789" s="80">
        <f t="shared" si="556"/>
        <v>0</v>
      </c>
      <c r="Y1789" s="4">
        <f t="shared" si="526"/>
        <v>13.01</v>
      </c>
      <c r="Z1789" s="4">
        <f t="shared" si="527"/>
        <v>4.0216383307573418</v>
      </c>
      <c r="AA1789" s="64">
        <f t="shared" si="557"/>
        <v>11591.963</v>
      </c>
      <c r="AB1789" s="81">
        <f t="shared" si="558"/>
        <v>1508.1143863</v>
      </c>
      <c r="AC1789">
        <f t="shared" si="559"/>
        <v>0.99999999186666677</v>
      </c>
      <c r="AD1789" s="49">
        <f t="shared" si="528"/>
        <v>6032.4575451999999</v>
      </c>
      <c r="AE1789" s="3">
        <f t="shared" si="529"/>
        <v>150000</v>
      </c>
      <c r="AF1789" s="3">
        <f t="shared" si="530"/>
        <v>100000</v>
      </c>
      <c r="AG1789" s="2">
        <f t="shared" si="531"/>
        <v>1</v>
      </c>
      <c r="AH1789" s="49">
        <f t="shared" si="532"/>
        <v>21881</v>
      </c>
      <c r="AI1789" s="49">
        <f t="shared" si="533"/>
        <v>8695.9152895723364</v>
      </c>
      <c r="AJ1789" s="27" cm="1">
        <f t="array" ref="AJ1789">INDEX(Archetypes!Q$8:Q$16,$G1789)</f>
        <v>1022</v>
      </c>
      <c r="AK1789" s="27" cm="1">
        <f t="array" ref="AK1789">INDEX(Archetypes!R$8:R$16,$G1789)</f>
        <v>1039</v>
      </c>
      <c r="AL1789" s="27" cm="1">
        <f t="array" ref="AL1789">INDEX(Archetypes!S$8:S$16,$G1789)</f>
        <v>1139</v>
      </c>
      <c r="AM1789" s="5">
        <f t="shared" si="560"/>
        <v>1039</v>
      </c>
      <c r="AN1789" s="5">
        <f t="shared" si="534"/>
        <v>4156</v>
      </c>
      <c r="AO1789" s="49">
        <f t="shared" si="535"/>
        <v>63646.372834772337</v>
      </c>
      <c r="AP1789" s="61" cm="1">
        <f t="array" ref="AP1789">INDEX(Archetypes!$K$8:$N$16,$G1789,$I$2+1+2*$H$2)</f>
        <v>17505</v>
      </c>
      <c r="AQ1789" s="41" cm="1">
        <f t="array" ref="AQ1789">INDEX(Archetypes!$O$8:$P$16,$G1789,$AB$2)</f>
        <v>50</v>
      </c>
      <c r="AR1789" s="4">
        <f t="shared" si="536"/>
        <v>12.348800000000001</v>
      </c>
      <c r="AS1789" s="5">
        <f t="shared" si="537"/>
        <v>4630.8</v>
      </c>
      <c r="AT1789" s="8">
        <f t="shared" si="538"/>
        <v>3405</v>
      </c>
      <c r="AU1789">
        <f t="shared" si="539"/>
        <v>1</v>
      </c>
      <c r="AV1789" s="49">
        <f t="shared" si="540"/>
        <v>18523.2</v>
      </c>
      <c r="AW1789" s="49">
        <f t="shared" si="541"/>
        <v>17505</v>
      </c>
      <c r="AX1789" s="61">
        <f t="shared" si="542"/>
        <v>6801.3939119772904</v>
      </c>
      <c r="AY1789" s="27" cm="1">
        <f t="array" ref="AY1789">INDEX(Archetypes!T$8:T$16,$G1789)</f>
        <v>1012</v>
      </c>
      <c r="AZ1789" s="27" cm="1">
        <f t="array" ref="AZ1789">INDEX(Archetypes!U$8:U$16,$G1789)</f>
        <v>1497</v>
      </c>
      <c r="BA1789" s="27" cm="1">
        <f t="array" ref="BA1789">INDEX(Archetypes!V$8:V$16,$G1789)</f>
        <v>1668</v>
      </c>
      <c r="BB1789" s="5">
        <f t="shared" si="561"/>
        <v>1497</v>
      </c>
      <c r="BC1789" s="5">
        <f t="shared" si="543"/>
        <v>5988</v>
      </c>
      <c r="BD1789" s="60">
        <f t="shared" si="544"/>
        <v>66322.593911977281</v>
      </c>
      <c r="BE1789" s="28">
        <f t="shared" si="545"/>
        <v>2676.2210772049439</v>
      </c>
      <c r="BF1789" s="75">
        <f t="shared" si="546"/>
        <v>9.5021639103599984</v>
      </c>
      <c r="BG1789" s="75">
        <f t="shared" si="547"/>
        <v>31.870799999999999</v>
      </c>
      <c r="BH1789" s="11">
        <f t="shared" si="563"/>
        <v>47288.548297928704</v>
      </c>
      <c r="BI1789" s="95">
        <f t="shared" si="564"/>
        <v>5</v>
      </c>
      <c r="BJ1789" t="b">
        <f t="shared" si="565"/>
        <v>0</v>
      </c>
      <c r="BK1789" s="43">
        <v>-10730.995725890942</v>
      </c>
      <c r="BL1789" s="37">
        <f t="shared" si="548"/>
        <v>13407.216803095886</v>
      </c>
    </row>
    <row r="1790" spans="1:64" x14ac:dyDescent="0.35">
      <c r="A1790" s="3">
        <v>37500</v>
      </c>
      <c r="D1790" s="6">
        <v>120</v>
      </c>
      <c r="E1790" s="6"/>
      <c r="F1790" s="6">
        <f t="shared" si="521"/>
        <v>200</v>
      </c>
      <c r="G1790" s="7">
        <v>8</v>
      </c>
      <c r="H1790" s="79" cm="1">
        <f t="array" ref="H1790">INDEX(Archetypes!$F$8:$F$16,$G1790)</f>
        <v>285.8</v>
      </c>
      <c r="I1790" s="7">
        <f t="shared" si="522"/>
        <v>1</v>
      </c>
      <c r="J1790" s="27" cm="1">
        <f t="array" ref="J1790">INDEX(Archetypes!$G$8:$H$16,$G1790,($H$2+1))+$N$2</f>
        <v>26124</v>
      </c>
      <c r="K1790" s="41" cm="1">
        <f t="array" ref="K1790">INDEX(Archetypes!$J$8:$J$16,$G1790)</f>
        <v>3.2210000000000001</v>
      </c>
      <c r="L1790" s="24" cm="1">
        <f t="array" ref="L1790">INDEX(Archetypes!$I$8:$I$16,$G1790)</f>
        <v>90.076000000000008</v>
      </c>
      <c r="M1790" s="41">
        <f t="shared" si="549"/>
        <v>37.256</v>
      </c>
      <c r="N1790" s="84">
        <f t="shared" si="523"/>
        <v>0.41360628802344684</v>
      </c>
      <c r="O1790" s="41">
        <f t="shared" si="524"/>
        <v>37.256</v>
      </c>
      <c r="P1790" s="64">
        <f t="shared" si="562"/>
        <v>5.3222857142857141</v>
      </c>
      <c r="Q1790" s="80">
        <f t="shared" si="550"/>
        <v>5.3222857142857141</v>
      </c>
      <c r="R1790" s="80">
        <f t="shared" si="551"/>
        <v>0</v>
      </c>
      <c r="S1790" s="64">
        <f t="shared" si="552"/>
        <v>37.256</v>
      </c>
      <c r="T1790" s="64">
        <f t="shared" si="525"/>
        <v>0</v>
      </c>
      <c r="U1790" s="64">
        <f t="shared" si="553"/>
        <v>0</v>
      </c>
      <c r="V1790" s="80">
        <f t="shared" si="554"/>
        <v>1</v>
      </c>
      <c r="W1790" s="80">
        <f t="shared" si="555"/>
        <v>0</v>
      </c>
      <c r="X1790" s="80">
        <f t="shared" si="556"/>
        <v>0</v>
      </c>
      <c r="Y1790" s="4">
        <f t="shared" si="526"/>
        <v>13.01</v>
      </c>
      <c r="Z1790" s="4">
        <f t="shared" si="527"/>
        <v>4.0391182862465067</v>
      </c>
      <c r="AA1790" s="64">
        <f t="shared" si="557"/>
        <v>11642.347</v>
      </c>
      <c r="AB1790" s="81">
        <f t="shared" si="558"/>
        <v>1514.6693447</v>
      </c>
      <c r="AC1790">
        <f t="shared" si="559"/>
        <v>1.0000000083466665</v>
      </c>
      <c r="AD1790" s="49">
        <f t="shared" si="528"/>
        <v>6058.6773788</v>
      </c>
      <c r="AE1790" s="3">
        <f t="shared" si="529"/>
        <v>150000</v>
      </c>
      <c r="AF1790" s="3">
        <f t="shared" si="530"/>
        <v>100000</v>
      </c>
      <c r="AG1790" s="2">
        <f t="shared" si="531"/>
        <v>1</v>
      </c>
      <c r="AH1790" s="49">
        <f t="shared" si="532"/>
        <v>25124</v>
      </c>
      <c r="AI1790" s="49">
        <f t="shared" si="533"/>
        <v>9955.9507341048902</v>
      </c>
      <c r="AJ1790" s="27" cm="1">
        <f t="array" ref="AJ1790">INDEX(Archetypes!Q$8:Q$16,$G1790)</f>
        <v>1022</v>
      </c>
      <c r="AK1790" s="27" cm="1">
        <f t="array" ref="AK1790">INDEX(Archetypes!R$8:R$16,$G1790)</f>
        <v>1039</v>
      </c>
      <c r="AL1790" s="27" cm="1">
        <f t="array" ref="AL1790">INDEX(Archetypes!S$8:S$16,$G1790)</f>
        <v>1139</v>
      </c>
      <c r="AM1790" s="5">
        <f t="shared" si="560"/>
        <v>1039</v>
      </c>
      <c r="AN1790" s="5">
        <f t="shared" si="534"/>
        <v>4156</v>
      </c>
      <c r="AO1790" s="49">
        <f t="shared" si="535"/>
        <v>71418.628112904888</v>
      </c>
      <c r="AP1790" s="61" cm="1">
        <f t="array" ref="AP1790">INDEX(Archetypes!$K$8:$N$16,$G1790,$I$2+1+2*$H$2)</f>
        <v>20099</v>
      </c>
      <c r="AQ1790" s="41" cm="1">
        <f t="array" ref="AQ1790">INDEX(Archetypes!$O$8:$P$16,$G1790,$AB$2)</f>
        <v>50</v>
      </c>
      <c r="AR1790" s="4">
        <f t="shared" si="536"/>
        <v>12.348800000000001</v>
      </c>
      <c r="AS1790" s="5">
        <f t="shared" si="537"/>
        <v>4630.8</v>
      </c>
      <c r="AT1790" s="8">
        <f t="shared" si="538"/>
        <v>3405</v>
      </c>
      <c r="AU1790">
        <f t="shared" si="539"/>
        <v>1</v>
      </c>
      <c r="AV1790" s="49">
        <f t="shared" si="540"/>
        <v>18523.2</v>
      </c>
      <c r="AW1790" s="49">
        <f t="shared" si="541"/>
        <v>20099</v>
      </c>
      <c r="AX1790" s="61">
        <f t="shared" si="542"/>
        <v>7809.2668515756386</v>
      </c>
      <c r="AY1790" s="27" cm="1">
        <f t="array" ref="AY1790">INDEX(Archetypes!T$8:T$16,$G1790)</f>
        <v>1012</v>
      </c>
      <c r="AZ1790" s="27" cm="1">
        <f t="array" ref="AZ1790">INDEX(Archetypes!U$8:U$16,$G1790)</f>
        <v>1497</v>
      </c>
      <c r="BA1790" s="27" cm="1">
        <f t="array" ref="BA1790">INDEX(Archetypes!V$8:V$16,$G1790)</f>
        <v>1668</v>
      </c>
      <c r="BB1790" s="5">
        <f t="shared" si="561"/>
        <v>1497</v>
      </c>
      <c r="BC1790" s="5">
        <f t="shared" si="543"/>
        <v>5988</v>
      </c>
      <c r="BD1790" s="60">
        <f t="shared" si="544"/>
        <v>72518.466851575635</v>
      </c>
      <c r="BE1790" s="28">
        <f t="shared" si="545"/>
        <v>1099.8387386707473</v>
      </c>
      <c r="BF1790" s="75">
        <f t="shared" si="546"/>
        <v>9.5434646828399998</v>
      </c>
      <c r="BG1790" s="75">
        <f t="shared" si="547"/>
        <v>31.870799999999999</v>
      </c>
      <c r="BH1790" s="11">
        <f t="shared" si="563"/>
        <v>47288.548297928704</v>
      </c>
      <c r="BI1790" s="95">
        <f t="shared" si="564"/>
        <v>5</v>
      </c>
      <c r="BJ1790" t="b">
        <f t="shared" si="565"/>
        <v>0</v>
      </c>
      <c r="BK1790" s="43">
        <v>-16416.06134316948</v>
      </c>
      <c r="BL1790" s="37">
        <f t="shared" si="548"/>
        <v>17515.900081840227</v>
      </c>
    </row>
    <row r="1791" spans="1:64" x14ac:dyDescent="0.35">
      <c r="A1791" s="3">
        <v>37500</v>
      </c>
      <c r="D1791" s="6">
        <v>120</v>
      </c>
      <c r="E1791" s="6"/>
      <c r="F1791" s="6">
        <f t="shared" si="521"/>
        <v>200</v>
      </c>
      <c r="G1791" s="7">
        <v>9</v>
      </c>
      <c r="H1791" s="79" cm="1">
        <f t="array" ref="H1791">INDEX(Archetypes!$F$8:$F$16,$G1791)</f>
        <v>312.60000000000002</v>
      </c>
      <c r="I1791" s="7">
        <f t="shared" si="522"/>
        <v>1</v>
      </c>
      <c r="J1791" s="27" cm="1">
        <f t="array" ref="J1791">INDEX(Archetypes!$G$8:$H$16,$G1791,($H$2+1))+$N$2</f>
        <v>27151</v>
      </c>
      <c r="K1791" s="41" cm="1">
        <f t="array" ref="K1791">INDEX(Archetypes!$J$8:$J$16,$G1791)</f>
        <v>3.1960000000000002</v>
      </c>
      <c r="L1791" s="24" cm="1">
        <f t="array" ref="L1791">INDEX(Archetypes!$I$8:$I$16,$G1791)</f>
        <v>98.868750000000006</v>
      </c>
      <c r="M1791" s="41">
        <f t="shared" si="549"/>
        <v>37.546999999999997</v>
      </c>
      <c r="N1791" s="84">
        <f t="shared" si="523"/>
        <v>0.37976610405208922</v>
      </c>
      <c r="O1791" s="41">
        <f t="shared" si="524"/>
        <v>37.546999999999997</v>
      </c>
      <c r="P1791" s="64">
        <f t="shared" si="562"/>
        <v>5.3638571428571424</v>
      </c>
      <c r="Q1791" s="80">
        <f t="shared" si="550"/>
        <v>5.3638571428571424</v>
      </c>
      <c r="R1791" s="80">
        <f t="shared" si="551"/>
        <v>0</v>
      </c>
      <c r="S1791" s="64">
        <f t="shared" si="552"/>
        <v>37.546999999999997</v>
      </c>
      <c r="T1791" s="64">
        <f t="shared" si="525"/>
        <v>0</v>
      </c>
      <c r="U1791" s="64">
        <f t="shared" si="553"/>
        <v>0</v>
      </c>
      <c r="V1791" s="80">
        <f t="shared" si="554"/>
        <v>1</v>
      </c>
      <c r="W1791" s="80">
        <f t="shared" si="555"/>
        <v>0</v>
      </c>
      <c r="X1791" s="80">
        <f t="shared" si="556"/>
        <v>0</v>
      </c>
      <c r="Y1791" s="4">
        <f t="shared" si="526"/>
        <v>13.01</v>
      </c>
      <c r="Z1791" s="4">
        <f t="shared" si="527"/>
        <v>4.0707133917396741</v>
      </c>
      <c r="AA1791" s="64">
        <f t="shared" si="557"/>
        <v>11733.416999999999</v>
      </c>
      <c r="AB1791" s="81">
        <f t="shared" si="558"/>
        <v>1526.5175516999998</v>
      </c>
      <c r="AC1791">
        <f t="shared" si="559"/>
        <v>0.99999998048000027</v>
      </c>
      <c r="AD1791" s="49">
        <f t="shared" si="528"/>
        <v>6106.0702067999991</v>
      </c>
      <c r="AE1791" s="3">
        <f t="shared" si="529"/>
        <v>150000</v>
      </c>
      <c r="AF1791" s="3">
        <f t="shared" si="530"/>
        <v>100000</v>
      </c>
      <c r="AG1791" s="2">
        <f t="shared" si="531"/>
        <v>1</v>
      </c>
      <c r="AH1791" s="49">
        <f t="shared" si="532"/>
        <v>26151</v>
      </c>
      <c r="AI1791" s="49">
        <f t="shared" si="533"/>
        <v>10354.981385210327</v>
      </c>
      <c r="AJ1791" s="27" cm="1">
        <f t="array" ref="AJ1791">INDEX(Archetypes!Q$8:Q$16,$G1791)</f>
        <v>1022</v>
      </c>
      <c r="AK1791" s="27" cm="1">
        <f t="array" ref="AK1791">INDEX(Archetypes!R$8:R$16,$G1791)</f>
        <v>1039</v>
      </c>
      <c r="AL1791" s="27" cm="1">
        <f t="array" ref="AL1791">INDEX(Archetypes!S$8:S$16,$G1791)</f>
        <v>1139</v>
      </c>
      <c r="AM1791" s="5">
        <f t="shared" si="560"/>
        <v>1039</v>
      </c>
      <c r="AN1791" s="5">
        <f t="shared" si="534"/>
        <v>4156</v>
      </c>
      <c r="AO1791" s="49">
        <f t="shared" si="535"/>
        <v>73919.051592010321</v>
      </c>
      <c r="AP1791" s="61" cm="1">
        <f t="array" ref="AP1791">INDEX(Archetypes!$K$8:$N$16,$G1791,$I$2+1+2*$H$2)</f>
        <v>20920</v>
      </c>
      <c r="AQ1791" s="41" cm="1">
        <f t="array" ref="AQ1791">INDEX(Archetypes!$O$8:$P$16,$G1791,$AB$2)</f>
        <v>50</v>
      </c>
      <c r="AR1791" s="4">
        <f t="shared" si="536"/>
        <v>12.348800000000001</v>
      </c>
      <c r="AS1791" s="5">
        <f t="shared" si="537"/>
        <v>4630.8</v>
      </c>
      <c r="AT1791" s="8">
        <f t="shared" si="538"/>
        <v>3405</v>
      </c>
      <c r="AU1791">
        <f t="shared" si="539"/>
        <v>1</v>
      </c>
      <c r="AV1791" s="49">
        <f t="shared" si="540"/>
        <v>18523.2</v>
      </c>
      <c r="AW1791" s="49">
        <f t="shared" si="541"/>
        <v>20920</v>
      </c>
      <c r="AX1791" s="61">
        <f t="shared" si="542"/>
        <v>8128.2582484184468</v>
      </c>
      <c r="AY1791" s="27" cm="1">
        <f t="array" ref="AY1791">INDEX(Archetypes!T$8:T$16,$G1791)</f>
        <v>1012</v>
      </c>
      <c r="AZ1791" s="27" cm="1">
        <f t="array" ref="AZ1791">INDEX(Archetypes!U$8:U$16,$G1791)</f>
        <v>1497</v>
      </c>
      <c r="BA1791" s="27" cm="1">
        <f t="array" ref="BA1791">INDEX(Archetypes!V$8:V$16,$G1791)</f>
        <v>1668</v>
      </c>
      <c r="BB1791" s="5">
        <f t="shared" si="561"/>
        <v>1497</v>
      </c>
      <c r="BC1791" s="5">
        <f t="shared" si="543"/>
        <v>5988</v>
      </c>
      <c r="BD1791" s="60">
        <f t="shared" si="544"/>
        <v>74479.45824841845</v>
      </c>
      <c r="BE1791" s="28">
        <f t="shared" si="545"/>
        <v>560.40665640812949</v>
      </c>
      <c r="BF1791" s="75">
        <f t="shared" si="546"/>
        <v>9.6181165832400008</v>
      </c>
      <c r="BG1791" s="75">
        <f t="shared" si="547"/>
        <v>31.870799999999999</v>
      </c>
      <c r="BH1791" s="11">
        <f t="shared" si="563"/>
        <v>47288.548297928704</v>
      </c>
      <c r="BI1791" s="95">
        <f t="shared" si="564"/>
        <v>5</v>
      </c>
      <c r="BJ1791" t="b">
        <f t="shared" si="565"/>
        <v>0</v>
      </c>
      <c r="BK1791" s="43">
        <v>-18294.602937773423</v>
      </c>
      <c r="BL1791" s="37">
        <f t="shared" si="548"/>
        <v>18855.009594181553</v>
      </c>
    </row>
    <row r="1792" spans="1:64" x14ac:dyDescent="0.35">
      <c r="A1792" s="3">
        <v>37500</v>
      </c>
      <c r="D1792" s="6">
        <v>135</v>
      </c>
      <c r="E1792" s="6"/>
      <c r="F1792" s="6">
        <f t="shared" si="521"/>
        <v>225</v>
      </c>
      <c r="G1792" s="7">
        <v>6</v>
      </c>
      <c r="H1792" s="79" cm="1">
        <f t="array" ref="H1792">INDEX(Archetypes!$F$8:$F$16,$G1792)</f>
        <v>239.1</v>
      </c>
      <c r="I1792" s="7">
        <f t="shared" si="522"/>
        <v>1</v>
      </c>
      <c r="J1792" s="27" cm="1">
        <f t="array" ref="J1792">INDEX(Archetypes!$G$8:$H$16,$G1792,($H$2+1))+$N$2</f>
        <v>18581</v>
      </c>
      <c r="K1792" s="41" cm="1">
        <f t="array" ref="K1792">INDEX(Archetypes!$J$8:$J$16,$G1792)</f>
        <v>3.327</v>
      </c>
      <c r="L1792" s="24" cm="1">
        <f t="array" ref="L1792">INDEX(Archetypes!$I$8:$I$16,$G1792)</f>
        <v>72.380645161290317</v>
      </c>
      <c r="M1792" s="41">
        <f t="shared" si="549"/>
        <v>40.576999999999998</v>
      </c>
      <c r="N1792" s="84">
        <f t="shared" si="523"/>
        <v>0.5606056689544523</v>
      </c>
      <c r="O1792" s="41">
        <f t="shared" si="524"/>
        <v>40.576999999999998</v>
      </c>
      <c r="P1792" s="64">
        <f t="shared" si="562"/>
        <v>5.7967142857142857</v>
      </c>
      <c r="Q1792" s="80">
        <f t="shared" si="550"/>
        <v>5.7967142857142857</v>
      </c>
      <c r="R1792" s="80">
        <f t="shared" si="551"/>
        <v>0</v>
      </c>
      <c r="S1792" s="64">
        <f t="shared" si="552"/>
        <v>40.576999999999998</v>
      </c>
      <c r="T1792" s="64">
        <f t="shared" si="525"/>
        <v>0</v>
      </c>
      <c r="U1792" s="64">
        <f t="shared" si="553"/>
        <v>0</v>
      </c>
      <c r="V1792" s="80">
        <f t="shared" si="554"/>
        <v>1</v>
      </c>
      <c r="W1792" s="80">
        <f t="shared" si="555"/>
        <v>0</v>
      </c>
      <c r="X1792" s="80">
        <f t="shared" si="556"/>
        <v>0</v>
      </c>
      <c r="Y1792" s="4">
        <f t="shared" si="526"/>
        <v>13.01</v>
      </c>
      <c r="Z1792" s="4">
        <f t="shared" si="527"/>
        <v>3.910429816651638</v>
      </c>
      <c r="AA1792" s="64">
        <f t="shared" si="557"/>
        <v>11271.415999999999</v>
      </c>
      <c r="AB1792" s="81">
        <f t="shared" si="558"/>
        <v>1466.4112216000001</v>
      </c>
      <c r="AC1792">
        <f t="shared" si="559"/>
        <v>0.99999997248000061</v>
      </c>
      <c r="AD1792" s="49">
        <f t="shared" si="528"/>
        <v>5865.6448864000004</v>
      </c>
      <c r="AE1792" s="3">
        <f t="shared" si="529"/>
        <v>150000</v>
      </c>
      <c r="AF1792" s="3">
        <f t="shared" si="530"/>
        <v>100000</v>
      </c>
      <c r="AG1792" s="2">
        <f t="shared" si="531"/>
        <v>1</v>
      </c>
      <c r="AH1792" s="49">
        <f t="shared" si="532"/>
        <v>17581</v>
      </c>
      <c r="AI1792" s="49">
        <f t="shared" si="533"/>
        <v>7025.1929918572632</v>
      </c>
      <c r="AJ1792" s="27" cm="1">
        <f t="array" ref="AJ1792">INDEX(Archetypes!Q$8:Q$16,$G1792)</f>
        <v>1022</v>
      </c>
      <c r="AK1792" s="27" cm="1">
        <f t="array" ref="AK1792">INDEX(Archetypes!R$8:R$16,$G1792)</f>
        <v>1039</v>
      </c>
      <c r="AL1792" s="27" cm="1">
        <f t="array" ref="AL1792">INDEX(Archetypes!S$8:S$16,$G1792)</f>
        <v>1139</v>
      </c>
      <c r="AM1792" s="5">
        <f t="shared" si="560"/>
        <v>1039</v>
      </c>
      <c r="AN1792" s="5">
        <f t="shared" si="534"/>
        <v>4156</v>
      </c>
      <c r="AO1792" s="49">
        <f t="shared" si="535"/>
        <v>53208.837878257262</v>
      </c>
      <c r="AP1792" s="61" cm="1">
        <f t="array" ref="AP1792">INDEX(Archetypes!$K$8:$N$16,$G1792,$I$2+1+2*$H$2)</f>
        <v>14065</v>
      </c>
      <c r="AQ1792" s="41" cm="1">
        <f t="array" ref="AQ1792">INDEX(Archetypes!$O$8:$P$16,$G1792,$AB$2)</f>
        <v>50</v>
      </c>
      <c r="AR1792" s="4">
        <f t="shared" si="536"/>
        <v>12.348800000000001</v>
      </c>
      <c r="AS1792" s="5">
        <f t="shared" si="537"/>
        <v>4630.8</v>
      </c>
      <c r="AT1792" s="8">
        <f t="shared" si="538"/>
        <v>3405</v>
      </c>
      <c r="AU1792">
        <f t="shared" si="539"/>
        <v>1</v>
      </c>
      <c r="AV1792" s="49">
        <f t="shared" si="540"/>
        <v>18523.2</v>
      </c>
      <c r="AW1792" s="49">
        <f t="shared" si="541"/>
        <v>14065</v>
      </c>
      <c r="AX1792" s="61">
        <f t="shared" si="542"/>
        <v>5464.816073805232</v>
      </c>
      <c r="AY1792" s="27" cm="1">
        <f t="array" ref="AY1792">INDEX(Archetypes!T$8:T$16,$G1792)</f>
        <v>1012</v>
      </c>
      <c r="AZ1792" s="27" cm="1">
        <f t="array" ref="AZ1792">INDEX(Archetypes!U$8:U$16,$G1792)</f>
        <v>1497</v>
      </c>
      <c r="BA1792" s="27" cm="1">
        <f t="array" ref="BA1792">INDEX(Archetypes!V$8:V$16,$G1792)</f>
        <v>1668</v>
      </c>
      <c r="BB1792" s="5">
        <f t="shared" si="561"/>
        <v>1497</v>
      </c>
      <c r="BC1792" s="5">
        <f t="shared" si="543"/>
        <v>5988</v>
      </c>
      <c r="BD1792" s="60">
        <f t="shared" si="544"/>
        <v>58106.016073805229</v>
      </c>
      <c r="BE1792" s="28">
        <f t="shared" si="545"/>
        <v>4897.1781955479673</v>
      </c>
      <c r="BF1792" s="75">
        <f t="shared" si="546"/>
        <v>9.2394051235199992</v>
      </c>
      <c r="BG1792" s="75">
        <f t="shared" si="547"/>
        <v>31.870799999999999</v>
      </c>
      <c r="BH1792" s="11">
        <f t="shared" si="563"/>
        <v>53208.837878257262</v>
      </c>
      <c r="BI1792" s="95">
        <f t="shared" si="564"/>
        <v>6</v>
      </c>
      <c r="BJ1792" t="b">
        <f t="shared" si="565"/>
        <v>1</v>
      </c>
      <c r="BK1792" s="43">
        <v>-2926.3558721780428</v>
      </c>
      <c r="BL1792" s="37">
        <f t="shared" si="548"/>
        <v>7823.5340677260101</v>
      </c>
    </row>
    <row r="1793" spans="1:64" x14ac:dyDescent="0.35">
      <c r="A1793" s="3">
        <v>37500</v>
      </c>
      <c r="D1793" s="6">
        <v>135</v>
      </c>
      <c r="E1793" s="6"/>
      <c r="F1793" s="6">
        <f t="shared" si="521"/>
        <v>225</v>
      </c>
      <c r="G1793" s="7">
        <v>7</v>
      </c>
      <c r="H1793" s="79" cm="1">
        <f t="array" ref="H1793">INDEX(Archetypes!$F$8:$F$16,$G1793)</f>
        <v>262.60000000000002</v>
      </c>
      <c r="I1793" s="7">
        <f t="shared" si="522"/>
        <v>1</v>
      </c>
      <c r="J1793" s="27" cm="1">
        <f t="array" ref="J1793">INDEX(Archetypes!$G$8:$H$16,$G1793,($H$2+1))+$N$2</f>
        <v>22881</v>
      </c>
      <c r="K1793" s="41" cm="1">
        <f t="array" ref="K1793">INDEX(Archetypes!$J$8:$J$16,$G1793)</f>
        <v>3.2349999999999999</v>
      </c>
      <c r="L1793" s="24" cm="1">
        <f t="array" ref="L1793">INDEX(Archetypes!$I$8:$I$16,$G1793)</f>
        <v>81.644444444444446</v>
      </c>
      <c r="M1793" s="41">
        <f t="shared" si="549"/>
        <v>41.731000000000002</v>
      </c>
      <c r="N1793" s="84">
        <f t="shared" si="523"/>
        <v>0.51113091997822535</v>
      </c>
      <c r="O1793" s="41">
        <f t="shared" si="524"/>
        <v>41.731000000000002</v>
      </c>
      <c r="P1793" s="64">
        <f t="shared" si="562"/>
        <v>5.9615714285714292</v>
      </c>
      <c r="Q1793" s="80">
        <f t="shared" si="550"/>
        <v>5.9615714285714292</v>
      </c>
      <c r="R1793" s="80">
        <f t="shared" si="551"/>
        <v>0</v>
      </c>
      <c r="S1793" s="64">
        <f t="shared" si="552"/>
        <v>41.731000000000002</v>
      </c>
      <c r="T1793" s="64">
        <f t="shared" si="525"/>
        <v>0</v>
      </c>
      <c r="U1793" s="64">
        <f t="shared" si="553"/>
        <v>0</v>
      </c>
      <c r="V1793" s="80">
        <f t="shared" si="554"/>
        <v>1</v>
      </c>
      <c r="W1793" s="80">
        <f t="shared" si="555"/>
        <v>0</v>
      </c>
      <c r="X1793" s="80">
        <f t="shared" si="556"/>
        <v>0</v>
      </c>
      <c r="Y1793" s="4">
        <f t="shared" si="526"/>
        <v>13.01</v>
      </c>
      <c r="Z1793" s="4">
        <f t="shared" si="527"/>
        <v>4.0216383307573418</v>
      </c>
      <c r="AA1793" s="64">
        <f t="shared" si="557"/>
        <v>11591.963</v>
      </c>
      <c r="AB1793" s="81">
        <f t="shared" si="558"/>
        <v>1508.1143863</v>
      </c>
      <c r="AC1793">
        <f t="shared" si="559"/>
        <v>0.99999999186666677</v>
      </c>
      <c r="AD1793" s="49">
        <f t="shared" si="528"/>
        <v>6032.4575451999999</v>
      </c>
      <c r="AE1793" s="3">
        <f t="shared" si="529"/>
        <v>150000</v>
      </c>
      <c r="AF1793" s="3">
        <f t="shared" si="530"/>
        <v>100000</v>
      </c>
      <c r="AG1793" s="2">
        <f t="shared" si="531"/>
        <v>1</v>
      </c>
      <c r="AH1793" s="49">
        <f t="shared" si="532"/>
        <v>21881</v>
      </c>
      <c r="AI1793" s="49">
        <f t="shared" si="533"/>
        <v>8695.9152895723364</v>
      </c>
      <c r="AJ1793" s="27" cm="1">
        <f t="array" ref="AJ1793">INDEX(Archetypes!Q$8:Q$16,$G1793)</f>
        <v>1022</v>
      </c>
      <c r="AK1793" s="27" cm="1">
        <f t="array" ref="AK1793">INDEX(Archetypes!R$8:R$16,$G1793)</f>
        <v>1039</v>
      </c>
      <c r="AL1793" s="27" cm="1">
        <f t="array" ref="AL1793">INDEX(Archetypes!S$8:S$16,$G1793)</f>
        <v>1139</v>
      </c>
      <c r="AM1793" s="5">
        <f t="shared" si="560"/>
        <v>1039</v>
      </c>
      <c r="AN1793" s="5">
        <f t="shared" si="534"/>
        <v>4156</v>
      </c>
      <c r="AO1793" s="49">
        <f t="shared" si="535"/>
        <v>63646.372834772337</v>
      </c>
      <c r="AP1793" s="61" cm="1">
        <f t="array" ref="AP1793">INDEX(Archetypes!$K$8:$N$16,$G1793,$I$2+1+2*$H$2)</f>
        <v>17505</v>
      </c>
      <c r="AQ1793" s="41" cm="1">
        <f t="array" ref="AQ1793">INDEX(Archetypes!$O$8:$P$16,$G1793,$AB$2)</f>
        <v>50</v>
      </c>
      <c r="AR1793" s="4">
        <f t="shared" si="536"/>
        <v>12.348800000000001</v>
      </c>
      <c r="AS1793" s="5">
        <f t="shared" si="537"/>
        <v>4630.8</v>
      </c>
      <c r="AT1793" s="8">
        <f t="shared" si="538"/>
        <v>3405</v>
      </c>
      <c r="AU1793">
        <f t="shared" si="539"/>
        <v>1</v>
      </c>
      <c r="AV1793" s="49">
        <f t="shared" si="540"/>
        <v>18523.2</v>
      </c>
      <c r="AW1793" s="49">
        <f t="shared" si="541"/>
        <v>17505</v>
      </c>
      <c r="AX1793" s="61">
        <f t="shared" si="542"/>
        <v>6801.3939119772904</v>
      </c>
      <c r="AY1793" s="27" cm="1">
        <f t="array" ref="AY1793">INDEX(Archetypes!T$8:T$16,$G1793)</f>
        <v>1012</v>
      </c>
      <c r="AZ1793" s="27" cm="1">
        <f t="array" ref="AZ1793">INDEX(Archetypes!U$8:U$16,$G1793)</f>
        <v>1497</v>
      </c>
      <c r="BA1793" s="27" cm="1">
        <f t="array" ref="BA1793">INDEX(Archetypes!V$8:V$16,$G1793)</f>
        <v>1668</v>
      </c>
      <c r="BB1793" s="5">
        <f t="shared" si="561"/>
        <v>1497</v>
      </c>
      <c r="BC1793" s="5">
        <f t="shared" si="543"/>
        <v>5988</v>
      </c>
      <c r="BD1793" s="60">
        <f t="shared" si="544"/>
        <v>66322.593911977281</v>
      </c>
      <c r="BE1793" s="28">
        <f t="shared" si="545"/>
        <v>2676.2210772049439</v>
      </c>
      <c r="BF1793" s="75">
        <f t="shared" si="546"/>
        <v>9.5021639103599984</v>
      </c>
      <c r="BG1793" s="75">
        <f t="shared" si="547"/>
        <v>31.870799999999999</v>
      </c>
      <c r="BH1793" s="11">
        <f t="shared" si="563"/>
        <v>53208.837878257262</v>
      </c>
      <c r="BI1793" s="95">
        <f t="shared" si="564"/>
        <v>6</v>
      </c>
      <c r="BJ1793" t="b">
        <f t="shared" si="565"/>
        <v>0</v>
      </c>
      <c r="BK1793" s="43">
        <v>-10730.995725890942</v>
      </c>
      <c r="BL1793" s="37">
        <f t="shared" si="548"/>
        <v>13407.216803095886</v>
      </c>
    </row>
    <row r="1794" spans="1:64" x14ac:dyDescent="0.35">
      <c r="A1794" s="3">
        <v>37500</v>
      </c>
      <c r="D1794" s="6">
        <v>135</v>
      </c>
      <c r="E1794" s="6"/>
      <c r="F1794" s="6">
        <f t="shared" si="521"/>
        <v>225</v>
      </c>
      <c r="G1794" s="7">
        <v>8</v>
      </c>
      <c r="H1794" s="79" cm="1">
        <f t="array" ref="H1794">INDEX(Archetypes!$F$8:$F$16,$G1794)</f>
        <v>285.8</v>
      </c>
      <c r="I1794" s="7">
        <f t="shared" si="522"/>
        <v>1</v>
      </c>
      <c r="J1794" s="27" cm="1">
        <f t="array" ref="J1794">INDEX(Archetypes!$G$8:$H$16,$G1794,($H$2+1))+$N$2</f>
        <v>26124</v>
      </c>
      <c r="K1794" s="41" cm="1">
        <f t="array" ref="K1794">INDEX(Archetypes!$J$8:$J$16,$G1794)</f>
        <v>3.2210000000000001</v>
      </c>
      <c r="L1794" s="24" cm="1">
        <f t="array" ref="L1794">INDEX(Archetypes!$I$8:$I$16,$G1794)</f>
        <v>90.076000000000008</v>
      </c>
      <c r="M1794" s="41">
        <f t="shared" si="549"/>
        <v>41.911999999999999</v>
      </c>
      <c r="N1794" s="84">
        <f t="shared" si="523"/>
        <v>0.46529597229006614</v>
      </c>
      <c r="O1794" s="41">
        <f t="shared" si="524"/>
        <v>41.911999999999999</v>
      </c>
      <c r="P1794" s="64">
        <f t="shared" si="562"/>
        <v>5.9874285714285715</v>
      </c>
      <c r="Q1794" s="80">
        <f t="shared" si="550"/>
        <v>5.9874285714285715</v>
      </c>
      <c r="R1794" s="80">
        <f t="shared" si="551"/>
        <v>0</v>
      </c>
      <c r="S1794" s="64">
        <f t="shared" si="552"/>
        <v>41.911999999999999</v>
      </c>
      <c r="T1794" s="64">
        <f t="shared" si="525"/>
        <v>0</v>
      </c>
      <c r="U1794" s="64">
        <f t="shared" si="553"/>
        <v>0</v>
      </c>
      <c r="V1794" s="80">
        <f t="shared" si="554"/>
        <v>1</v>
      </c>
      <c r="W1794" s="80">
        <f t="shared" si="555"/>
        <v>0</v>
      </c>
      <c r="X1794" s="80">
        <f t="shared" si="556"/>
        <v>0</v>
      </c>
      <c r="Y1794" s="4">
        <f t="shared" si="526"/>
        <v>13.01</v>
      </c>
      <c r="Z1794" s="4">
        <f t="shared" si="527"/>
        <v>4.0391182862465067</v>
      </c>
      <c r="AA1794" s="64">
        <f t="shared" si="557"/>
        <v>11642.347</v>
      </c>
      <c r="AB1794" s="81">
        <f t="shared" si="558"/>
        <v>1514.6693447</v>
      </c>
      <c r="AC1794">
        <f t="shared" si="559"/>
        <v>1.0000000083466665</v>
      </c>
      <c r="AD1794" s="49">
        <f t="shared" si="528"/>
        <v>6058.6773788</v>
      </c>
      <c r="AE1794" s="3">
        <f t="shared" si="529"/>
        <v>150000</v>
      </c>
      <c r="AF1794" s="3">
        <f t="shared" si="530"/>
        <v>100000</v>
      </c>
      <c r="AG1794" s="2">
        <f t="shared" si="531"/>
        <v>1</v>
      </c>
      <c r="AH1794" s="49">
        <f t="shared" si="532"/>
        <v>25124</v>
      </c>
      <c r="AI1794" s="49">
        <f t="shared" si="533"/>
        <v>9955.9507341048902</v>
      </c>
      <c r="AJ1794" s="27" cm="1">
        <f t="array" ref="AJ1794">INDEX(Archetypes!Q$8:Q$16,$G1794)</f>
        <v>1022</v>
      </c>
      <c r="AK1794" s="27" cm="1">
        <f t="array" ref="AK1794">INDEX(Archetypes!R$8:R$16,$G1794)</f>
        <v>1039</v>
      </c>
      <c r="AL1794" s="27" cm="1">
        <f t="array" ref="AL1794">INDEX(Archetypes!S$8:S$16,$G1794)</f>
        <v>1139</v>
      </c>
      <c r="AM1794" s="5">
        <f t="shared" si="560"/>
        <v>1039</v>
      </c>
      <c r="AN1794" s="5">
        <f t="shared" si="534"/>
        <v>4156</v>
      </c>
      <c r="AO1794" s="49">
        <f t="shared" si="535"/>
        <v>71418.628112904888</v>
      </c>
      <c r="AP1794" s="61" cm="1">
        <f t="array" ref="AP1794">INDEX(Archetypes!$K$8:$N$16,$G1794,$I$2+1+2*$H$2)</f>
        <v>20099</v>
      </c>
      <c r="AQ1794" s="41" cm="1">
        <f t="array" ref="AQ1794">INDEX(Archetypes!$O$8:$P$16,$G1794,$AB$2)</f>
        <v>50</v>
      </c>
      <c r="AR1794" s="4">
        <f t="shared" si="536"/>
        <v>12.348800000000001</v>
      </c>
      <c r="AS1794" s="5">
        <f t="shared" si="537"/>
        <v>4630.8</v>
      </c>
      <c r="AT1794" s="8">
        <f t="shared" si="538"/>
        <v>3405</v>
      </c>
      <c r="AU1794">
        <f t="shared" si="539"/>
        <v>1</v>
      </c>
      <c r="AV1794" s="49">
        <f t="shared" si="540"/>
        <v>18523.2</v>
      </c>
      <c r="AW1794" s="49">
        <f t="shared" si="541"/>
        <v>20099</v>
      </c>
      <c r="AX1794" s="61">
        <f t="shared" si="542"/>
        <v>7809.2668515756386</v>
      </c>
      <c r="AY1794" s="27" cm="1">
        <f t="array" ref="AY1794">INDEX(Archetypes!T$8:T$16,$G1794)</f>
        <v>1012</v>
      </c>
      <c r="AZ1794" s="27" cm="1">
        <f t="array" ref="AZ1794">INDEX(Archetypes!U$8:U$16,$G1794)</f>
        <v>1497</v>
      </c>
      <c r="BA1794" s="27" cm="1">
        <f t="array" ref="BA1794">INDEX(Archetypes!V$8:V$16,$G1794)</f>
        <v>1668</v>
      </c>
      <c r="BB1794" s="5">
        <f t="shared" si="561"/>
        <v>1497</v>
      </c>
      <c r="BC1794" s="5">
        <f t="shared" si="543"/>
        <v>5988</v>
      </c>
      <c r="BD1794" s="60">
        <f t="shared" si="544"/>
        <v>72518.466851575635</v>
      </c>
      <c r="BE1794" s="28">
        <f t="shared" si="545"/>
        <v>1099.8387386707473</v>
      </c>
      <c r="BF1794" s="75">
        <f t="shared" si="546"/>
        <v>9.5434646828399998</v>
      </c>
      <c r="BG1794" s="75">
        <f t="shared" si="547"/>
        <v>31.870799999999999</v>
      </c>
      <c r="BH1794" s="11">
        <f t="shared" si="563"/>
        <v>53208.837878257262</v>
      </c>
      <c r="BI1794" s="95">
        <f t="shared" si="564"/>
        <v>6</v>
      </c>
      <c r="BJ1794" t="b">
        <f t="shared" si="565"/>
        <v>0</v>
      </c>
      <c r="BK1794" s="43">
        <v>-16416.06134316948</v>
      </c>
      <c r="BL1794" s="37">
        <f t="shared" si="548"/>
        <v>17515.900081840227</v>
      </c>
    </row>
    <row r="1795" spans="1:64" x14ac:dyDescent="0.35">
      <c r="A1795" s="3">
        <v>37500</v>
      </c>
      <c r="D1795" s="6">
        <v>135</v>
      </c>
      <c r="E1795" s="6"/>
      <c r="F1795" s="6">
        <f t="shared" si="521"/>
        <v>225</v>
      </c>
      <c r="G1795" s="7">
        <v>9</v>
      </c>
      <c r="H1795" s="79" cm="1">
        <f t="array" ref="H1795">INDEX(Archetypes!$F$8:$F$16,$G1795)</f>
        <v>312.60000000000002</v>
      </c>
      <c r="I1795" s="7">
        <f t="shared" si="522"/>
        <v>1</v>
      </c>
      <c r="J1795" s="27" cm="1">
        <f t="array" ref="J1795">INDEX(Archetypes!$G$8:$H$16,$G1795,($H$2+1))+$N$2</f>
        <v>27151</v>
      </c>
      <c r="K1795" s="41" cm="1">
        <f t="array" ref="K1795">INDEX(Archetypes!$J$8:$J$16,$G1795)</f>
        <v>3.1960000000000002</v>
      </c>
      <c r="L1795" s="24" cm="1">
        <f t="array" ref="L1795">INDEX(Archetypes!$I$8:$I$16,$G1795)</f>
        <v>98.868750000000006</v>
      </c>
      <c r="M1795" s="41">
        <f t="shared" si="549"/>
        <v>42.24</v>
      </c>
      <c r="N1795" s="84">
        <f t="shared" si="523"/>
        <v>0.42723307415133699</v>
      </c>
      <c r="O1795" s="41">
        <f t="shared" si="524"/>
        <v>42.24</v>
      </c>
      <c r="P1795" s="64">
        <f t="shared" si="562"/>
        <v>6.0342857142857147</v>
      </c>
      <c r="Q1795" s="80">
        <f t="shared" si="550"/>
        <v>6.0342857142857147</v>
      </c>
      <c r="R1795" s="80">
        <f t="shared" si="551"/>
        <v>0</v>
      </c>
      <c r="S1795" s="64">
        <f t="shared" si="552"/>
        <v>42.24</v>
      </c>
      <c r="T1795" s="64">
        <f t="shared" si="525"/>
        <v>0</v>
      </c>
      <c r="U1795" s="64">
        <f t="shared" si="553"/>
        <v>0</v>
      </c>
      <c r="V1795" s="80">
        <f t="shared" si="554"/>
        <v>1</v>
      </c>
      <c r="W1795" s="80">
        <f t="shared" si="555"/>
        <v>0</v>
      </c>
      <c r="X1795" s="80">
        <f t="shared" si="556"/>
        <v>0</v>
      </c>
      <c r="Y1795" s="4">
        <f t="shared" si="526"/>
        <v>13.01</v>
      </c>
      <c r="Z1795" s="4">
        <f t="shared" si="527"/>
        <v>4.0707133917396741</v>
      </c>
      <c r="AA1795" s="64">
        <f t="shared" si="557"/>
        <v>11733.416999999999</v>
      </c>
      <c r="AB1795" s="81">
        <f t="shared" si="558"/>
        <v>1526.5175516999998</v>
      </c>
      <c r="AC1795">
        <f t="shared" si="559"/>
        <v>0.99999998048000027</v>
      </c>
      <c r="AD1795" s="49">
        <f t="shared" si="528"/>
        <v>6106.0702067999991</v>
      </c>
      <c r="AE1795" s="3">
        <f t="shared" si="529"/>
        <v>150000</v>
      </c>
      <c r="AF1795" s="3">
        <f t="shared" si="530"/>
        <v>100000</v>
      </c>
      <c r="AG1795" s="2">
        <f t="shared" si="531"/>
        <v>1</v>
      </c>
      <c r="AH1795" s="49">
        <f t="shared" si="532"/>
        <v>26151</v>
      </c>
      <c r="AI1795" s="49">
        <f t="shared" si="533"/>
        <v>10354.981385210327</v>
      </c>
      <c r="AJ1795" s="27" cm="1">
        <f t="array" ref="AJ1795">INDEX(Archetypes!Q$8:Q$16,$G1795)</f>
        <v>1022</v>
      </c>
      <c r="AK1795" s="27" cm="1">
        <f t="array" ref="AK1795">INDEX(Archetypes!R$8:R$16,$G1795)</f>
        <v>1039</v>
      </c>
      <c r="AL1795" s="27" cm="1">
        <f t="array" ref="AL1795">INDEX(Archetypes!S$8:S$16,$G1795)</f>
        <v>1139</v>
      </c>
      <c r="AM1795" s="5">
        <f t="shared" si="560"/>
        <v>1039</v>
      </c>
      <c r="AN1795" s="5">
        <f t="shared" si="534"/>
        <v>4156</v>
      </c>
      <c r="AO1795" s="49">
        <f t="shared" si="535"/>
        <v>73919.051592010321</v>
      </c>
      <c r="AP1795" s="61" cm="1">
        <f t="array" ref="AP1795">INDEX(Archetypes!$K$8:$N$16,$G1795,$I$2+1+2*$H$2)</f>
        <v>20920</v>
      </c>
      <c r="AQ1795" s="41" cm="1">
        <f t="array" ref="AQ1795">INDEX(Archetypes!$O$8:$P$16,$G1795,$AB$2)</f>
        <v>50</v>
      </c>
      <c r="AR1795" s="4">
        <f t="shared" si="536"/>
        <v>12.348800000000001</v>
      </c>
      <c r="AS1795" s="5">
        <f t="shared" si="537"/>
        <v>4630.8</v>
      </c>
      <c r="AT1795" s="8">
        <f t="shared" si="538"/>
        <v>3405</v>
      </c>
      <c r="AU1795">
        <f t="shared" si="539"/>
        <v>1</v>
      </c>
      <c r="AV1795" s="49">
        <f t="shared" si="540"/>
        <v>18523.2</v>
      </c>
      <c r="AW1795" s="49">
        <f t="shared" si="541"/>
        <v>20920</v>
      </c>
      <c r="AX1795" s="61">
        <f t="shared" si="542"/>
        <v>8128.2582484184468</v>
      </c>
      <c r="AY1795" s="27" cm="1">
        <f t="array" ref="AY1795">INDEX(Archetypes!T$8:T$16,$G1795)</f>
        <v>1012</v>
      </c>
      <c r="AZ1795" s="27" cm="1">
        <f t="array" ref="AZ1795">INDEX(Archetypes!U$8:U$16,$G1795)</f>
        <v>1497</v>
      </c>
      <c r="BA1795" s="27" cm="1">
        <f t="array" ref="BA1795">INDEX(Archetypes!V$8:V$16,$G1795)</f>
        <v>1668</v>
      </c>
      <c r="BB1795" s="5">
        <f t="shared" si="561"/>
        <v>1497</v>
      </c>
      <c r="BC1795" s="5">
        <f t="shared" si="543"/>
        <v>5988</v>
      </c>
      <c r="BD1795" s="60">
        <f t="shared" si="544"/>
        <v>74479.45824841845</v>
      </c>
      <c r="BE1795" s="28">
        <f t="shared" si="545"/>
        <v>560.40665640812949</v>
      </c>
      <c r="BF1795" s="75">
        <f t="shared" si="546"/>
        <v>9.6181165832400008</v>
      </c>
      <c r="BG1795" s="75">
        <f t="shared" si="547"/>
        <v>31.870799999999999</v>
      </c>
      <c r="BH1795" s="11">
        <f t="shared" si="563"/>
        <v>53208.837878257262</v>
      </c>
      <c r="BI1795" s="95">
        <f t="shared" si="564"/>
        <v>6</v>
      </c>
      <c r="BJ1795" t="b">
        <f t="shared" si="565"/>
        <v>0</v>
      </c>
      <c r="BK1795" s="43">
        <v>-18294.602937773423</v>
      </c>
      <c r="BL1795" s="37">
        <f t="shared" si="548"/>
        <v>18855.009594181553</v>
      </c>
    </row>
    <row r="1796" spans="1:64" x14ac:dyDescent="0.35">
      <c r="A1796" s="3">
        <v>37500</v>
      </c>
      <c r="D1796" s="6">
        <v>150</v>
      </c>
      <c r="E1796" s="6"/>
      <c r="F1796" s="6">
        <f t="shared" si="521"/>
        <v>250</v>
      </c>
      <c r="G1796" s="7">
        <v>7</v>
      </c>
      <c r="H1796" s="79" cm="1">
        <f t="array" ref="H1796">INDEX(Archetypes!$F$8:$F$16,$G1796)</f>
        <v>262.60000000000002</v>
      </c>
      <c r="I1796" s="7">
        <f t="shared" si="522"/>
        <v>1</v>
      </c>
      <c r="J1796" s="27" cm="1">
        <f t="array" ref="J1796">INDEX(Archetypes!$G$8:$H$16,$G1796,($H$2+1))+$N$2</f>
        <v>22881</v>
      </c>
      <c r="K1796" s="41" cm="1">
        <f t="array" ref="K1796">INDEX(Archetypes!$J$8:$J$16,$G1796)</f>
        <v>3.2349999999999999</v>
      </c>
      <c r="L1796" s="24" cm="1">
        <f t="array" ref="L1796">INDEX(Archetypes!$I$8:$I$16,$G1796)</f>
        <v>81.644444444444446</v>
      </c>
      <c r="M1796" s="41">
        <f t="shared" si="549"/>
        <v>46.368000000000002</v>
      </c>
      <c r="N1796" s="84">
        <f t="shared" si="523"/>
        <v>0.56792596624931957</v>
      </c>
      <c r="O1796" s="41">
        <f t="shared" si="524"/>
        <v>46.368000000000002</v>
      </c>
      <c r="P1796" s="64">
        <f t="shared" si="562"/>
        <v>6.6240000000000006</v>
      </c>
      <c r="Q1796" s="80">
        <f t="shared" si="550"/>
        <v>6.6240000000000006</v>
      </c>
      <c r="R1796" s="80">
        <f t="shared" si="551"/>
        <v>0</v>
      </c>
      <c r="S1796" s="64">
        <f t="shared" si="552"/>
        <v>46.368000000000002</v>
      </c>
      <c r="T1796" s="64">
        <f t="shared" si="525"/>
        <v>0</v>
      </c>
      <c r="U1796" s="64">
        <f t="shared" si="553"/>
        <v>0</v>
      </c>
      <c r="V1796" s="80">
        <f t="shared" si="554"/>
        <v>1</v>
      </c>
      <c r="W1796" s="80">
        <f t="shared" si="555"/>
        <v>0</v>
      </c>
      <c r="X1796" s="80">
        <f t="shared" si="556"/>
        <v>0</v>
      </c>
      <c r="Y1796" s="4">
        <f t="shared" si="526"/>
        <v>13.01</v>
      </c>
      <c r="Z1796" s="4">
        <f t="shared" si="527"/>
        <v>4.0216383307573418</v>
      </c>
      <c r="AA1796" s="64">
        <f t="shared" si="557"/>
        <v>11591.963</v>
      </c>
      <c r="AB1796" s="81">
        <f t="shared" si="558"/>
        <v>1508.1143863</v>
      </c>
      <c r="AC1796">
        <f t="shared" si="559"/>
        <v>0.99999999186666677</v>
      </c>
      <c r="AD1796" s="49">
        <f t="shared" si="528"/>
        <v>6032.4575451999999</v>
      </c>
      <c r="AE1796" s="3">
        <f t="shared" si="529"/>
        <v>150000</v>
      </c>
      <c r="AF1796" s="3">
        <f t="shared" si="530"/>
        <v>100000</v>
      </c>
      <c r="AG1796" s="2">
        <f t="shared" si="531"/>
        <v>1</v>
      </c>
      <c r="AH1796" s="49">
        <f t="shared" si="532"/>
        <v>21881</v>
      </c>
      <c r="AI1796" s="49">
        <f t="shared" si="533"/>
        <v>8695.9152895723364</v>
      </c>
      <c r="AJ1796" s="27" cm="1">
        <f t="array" ref="AJ1796">INDEX(Archetypes!Q$8:Q$16,$G1796)</f>
        <v>1022</v>
      </c>
      <c r="AK1796" s="27" cm="1">
        <f t="array" ref="AK1796">INDEX(Archetypes!R$8:R$16,$G1796)</f>
        <v>1039</v>
      </c>
      <c r="AL1796" s="27" cm="1">
        <f t="array" ref="AL1796">INDEX(Archetypes!S$8:S$16,$G1796)</f>
        <v>1139</v>
      </c>
      <c r="AM1796" s="5">
        <f t="shared" si="560"/>
        <v>1039</v>
      </c>
      <c r="AN1796" s="5">
        <f t="shared" si="534"/>
        <v>4156</v>
      </c>
      <c r="AO1796" s="49">
        <f t="shared" si="535"/>
        <v>63646.372834772337</v>
      </c>
      <c r="AP1796" s="61" cm="1">
        <f t="array" ref="AP1796">INDEX(Archetypes!$K$8:$N$16,$G1796,$I$2+1+2*$H$2)</f>
        <v>17505</v>
      </c>
      <c r="AQ1796" s="41" cm="1">
        <f t="array" ref="AQ1796">INDEX(Archetypes!$O$8:$P$16,$G1796,$AB$2)</f>
        <v>50</v>
      </c>
      <c r="AR1796" s="4">
        <f t="shared" si="536"/>
        <v>12.348800000000001</v>
      </c>
      <c r="AS1796" s="5">
        <f t="shared" si="537"/>
        <v>4630.8</v>
      </c>
      <c r="AT1796" s="8">
        <f t="shared" si="538"/>
        <v>3405</v>
      </c>
      <c r="AU1796">
        <f t="shared" si="539"/>
        <v>1</v>
      </c>
      <c r="AV1796" s="49">
        <f t="shared" si="540"/>
        <v>18523.2</v>
      </c>
      <c r="AW1796" s="49">
        <f t="shared" si="541"/>
        <v>17505</v>
      </c>
      <c r="AX1796" s="61">
        <f t="shared" si="542"/>
        <v>6801.3939119772904</v>
      </c>
      <c r="AY1796" s="27" cm="1">
        <f t="array" ref="AY1796">INDEX(Archetypes!T$8:T$16,$G1796)</f>
        <v>1012</v>
      </c>
      <c r="AZ1796" s="27" cm="1">
        <f t="array" ref="AZ1796">INDEX(Archetypes!U$8:U$16,$G1796)</f>
        <v>1497</v>
      </c>
      <c r="BA1796" s="27" cm="1">
        <f t="array" ref="BA1796">INDEX(Archetypes!V$8:V$16,$G1796)</f>
        <v>1668</v>
      </c>
      <c r="BB1796" s="5">
        <f t="shared" si="561"/>
        <v>1497</v>
      </c>
      <c r="BC1796" s="5">
        <f t="shared" si="543"/>
        <v>5988</v>
      </c>
      <c r="BD1796" s="60">
        <f t="shared" si="544"/>
        <v>66322.593911977281</v>
      </c>
      <c r="BE1796" s="28">
        <f t="shared" si="545"/>
        <v>2676.2210772049439</v>
      </c>
      <c r="BF1796" s="75">
        <f t="shared" si="546"/>
        <v>9.5021639103599984</v>
      </c>
      <c r="BG1796" s="75">
        <f t="shared" si="547"/>
        <v>31.870799999999999</v>
      </c>
      <c r="BH1796" s="11">
        <f t="shared" si="563"/>
        <v>63646.372834772337</v>
      </c>
      <c r="BI1796" s="95">
        <f t="shared" si="564"/>
        <v>7</v>
      </c>
      <c r="BJ1796" t="b">
        <f t="shared" si="565"/>
        <v>1</v>
      </c>
      <c r="BK1796" s="43">
        <v>-10730.995725890942</v>
      </c>
      <c r="BL1796" s="37">
        <f t="shared" si="548"/>
        <v>13407.216803095886</v>
      </c>
    </row>
    <row r="1797" spans="1:64" x14ac:dyDescent="0.35">
      <c r="A1797" s="3">
        <v>37500</v>
      </c>
      <c r="D1797" s="6">
        <v>150</v>
      </c>
      <c r="E1797" s="6"/>
      <c r="F1797" s="6">
        <f t="shared" si="521"/>
        <v>250</v>
      </c>
      <c r="G1797" s="7">
        <v>8</v>
      </c>
      <c r="H1797" s="79" cm="1">
        <f t="array" ref="H1797">INDEX(Archetypes!$F$8:$F$16,$G1797)</f>
        <v>285.8</v>
      </c>
      <c r="I1797" s="7">
        <f t="shared" si="522"/>
        <v>1</v>
      </c>
      <c r="J1797" s="27" cm="1">
        <f t="array" ref="J1797">INDEX(Archetypes!$G$8:$H$16,$G1797,($H$2+1))+$N$2</f>
        <v>26124</v>
      </c>
      <c r="K1797" s="41" cm="1">
        <f t="array" ref="K1797">INDEX(Archetypes!$J$8:$J$16,$G1797)</f>
        <v>3.2210000000000001</v>
      </c>
      <c r="L1797" s="24" cm="1">
        <f t="array" ref="L1797">INDEX(Archetypes!$I$8:$I$16,$G1797)</f>
        <v>90.076000000000008</v>
      </c>
      <c r="M1797" s="41">
        <f t="shared" si="549"/>
        <v>46.569000000000003</v>
      </c>
      <c r="N1797" s="84">
        <f t="shared" si="523"/>
        <v>0.51699675829299696</v>
      </c>
      <c r="O1797" s="41">
        <f t="shared" si="524"/>
        <v>46.569000000000003</v>
      </c>
      <c r="P1797" s="64">
        <f t="shared" si="562"/>
        <v>6.6527142857142865</v>
      </c>
      <c r="Q1797" s="80">
        <f t="shared" si="550"/>
        <v>6.6527142857142865</v>
      </c>
      <c r="R1797" s="80">
        <f t="shared" si="551"/>
        <v>0</v>
      </c>
      <c r="S1797" s="64">
        <f t="shared" si="552"/>
        <v>46.569000000000003</v>
      </c>
      <c r="T1797" s="64">
        <f t="shared" si="525"/>
        <v>0</v>
      </c>
      <c r="U1797" s="64">
        <f t="shared" si="553"/>
        <v>0</v>
      </c>
      <c r="V1797" s="80">
        <f t="shared" si="554"/>
        <v>1</v>
      </c>
      <c r="W1797" s="80">
        <f t="shared" si="555"/>
        <v>0</v>
      </c>
      <c r="X1797" s="80">
        <f t="shared" si="556"/>
        <v>0</v>
      </c>
      <c r="Y1797" s="4">
        <f t="shared" si="526"/>
        <v>13.01</v>
      </c>
      <c r="Z1797" s="4">
        <f t="shared" si="527"/>
        <v>4.0391182862465067</v>
      </c>
      <c r="AA1797" s="64">
        <f t="shared" si="557"/>
        <v>11642.347</v>
      </c>
      <c r="AB1797" s="81">
        <f t="shared" si="558"/>
        <v>1514.6693447</v>
      </c>
      <c r="AC1797">
        <f t="shared" si="559"/>
        <v>1.0000000083466665</v>
      </c>
      <c r="AD1797" s="49">
        <f t="shared" si="528"/>
        <v>6058.6773788</v>
      </c>
      <c r="AE1797" s="3">
        <f t="shared" si="529"/>
        <v>150000</v>
      </c>
      <c r="AF1797" s="3">
        <f t="shared" si="530"/>
        <v>100000</v>
      </c>
      <c r="AG1797" s="2">
        <f t="shared" si="531"/>
        <v>1</v>
      </c>
      <c r="AH1797" s="49">
        <f t="shared" si="532"/>
        <v>25124</v>
      </c>
      <c r="AI1797" s="49">
        <f t="shared" si="533"/>
        <v>9955.9507341048902</v>
      </c>
      <c r="AJ1797" s="27" cm="1">
        <f t="array" ref="AJ1797">INDEX(Archetypes!Q$8:Q$16,$G1797)</f>
        <v>1022</v>
      </c>
      <c r="AK1797" s="27" cm="1">
        <f t="array" ref="AK1797">INDEX(Archetypes!R$8:R$16,$G1797)</f>
        <v>1039</v>
      </c>
      <c r="AL1797" s="27" cm="1">
        <f t="array" ref="AL1797">INDEX(Archetypes!S$8:S$16,$G1797)</f>
        <v>1139</v>
      </c>
      <c r="AM1797" s="5">
        <f t="shared" si="560"/>
        <v>1039</v>
      </c>
      <c r="AN1797" s="5">
        <f t="shared" si="534"/>
        <v>4156</v>
      </c>
      <c r="AO1797" s="49">
        <f t="shared" si="535"/>
        <v>71418.628112904888</v>
      </c>
      <c r="AP1797" s="61" cm="1">
        <f t="array" ref="AP1797">INDEX(Archetypes!$K$8:$N$16,$G1797,$I$2+1+2*$H$2)</f>
        <v>20099</v>
      </c>
      <c r="AQ1797" s="41" cm="1">
        <f t="array" ref="AQ1797">INDEX(Archetypes!$O$8:$P$16,$G1797,$AB$2)</f>
        <v>50</v>
      </c>
      <c r="AR1797" s="4">
        <f t="shared" si="536"/>
        <v>12.348800000000001</v>
      </c>
      <c r="AS1797" s="5">
        <f t="shared" si="537"/>
        <v>4630.8</v>
      </c>
      <c r="AT1797" s="8">
        <f t="shared" si="538"/>
        <v>3405</v>
      </c>
      <c r="AU1797">
        <f t="shared" si="539"/>
        <v>1</v>
      </c>
      <c r="AV1797" s="49">
        <f t="shared" si="540"/>
        <v>18523.2</v>
      </c>
      <c r="AW1797" s="49">
        <f t="shared" si="541"/>
        <v>20099</v>
      </c>
      <c r="AX1797" s="61">
        <f t="shared" si="542"/>
        <v>7809.2668515756386</v>
      </c>
      <c r="AY1797" s="27" cm="1">
        <f t="array" ref="AY1797">INDEX(Archetypes!T$8:T$16,$G1797)</f>
        <v>1012</v>
      </c>
      <c r="AZ1797" s="27" cm="1">
        <f t="array" ref="AZ1797">INDEX(Archetypes!U$8:U$16,$G1797)</f>
        <v>1497</v>
      </c>
      <c r="BA1797" s="27" cm="1">
        <f t="array" ref="BA1797">INDEX(Archetypes!V$8:V$16,$G1797)</f>
        <v>1668</v>
      </c>
      <c r="BB1797" s="5">
        <f t="shared" si="561"/>
        <v>1497</v>
      </c>
      <c r="BC1797" s="5">
        <f t="shared" si="543"/>
        <v>5988</v>
      </c>
      <c r="BD1797" s="60">
        <f t="shared" si="544"/>
        <v>72518.466851575635</v>
      </c>
      <c r="BE1797" s="28">
        <f t="shared" si="545"/>
        <v>1099.8387386707473</v>
      </c>
      <c r="BF1797" s="75">
        <f t="shared" si="546"/>
        <v>9.5434646828399998</v>
      </c>
      <c r="BG1797" s="75">
        <f t="shared" si="547"/>
        <v>31.870799999999999</v>
      </c>
      <c r="BH1797" s="11">
        <f t="shared" si="563"/>
        <v>63646.372834772337</v>
      </c>
      <c r="BI1797" s="95">
        <f t="shared" si="564"/>
        <v>7</v>
      </c>
      <c r="BJ1797" t="b">
        <f t="shared" si="565"/>
        <v>0</v>
      </c>
      <c r="BK1797" s="43">
        <v>-16416.06134316948</v>
      </c>
      <c r="BL1797" s="37">
        <f t="shared" si="548"/>
        <v>17515.900081840227</v>
      </c>
    </row>
    <row r="1798" spans="1:64" x14ac:dyDescent="0.35">
      <c r="A1798" s="3">
        <v>37500</v>
      </c>
      <c r="D1798" s="6">
        <v>150</v>
      </c>
      <c r="E1798" s="6"/>
      <c r="F1798" s="6">
        <f t="shared" si="521"/>
        <v>250</v>
      </c>
      <c r="G1798" s="7">
        <v>9</v>
      </c>
      <c r="H1798" s="79" cm="1">
        <f t="array" ref="H1798">INDEX(Archetypes!$F$8:$F$16,$G1798)</f>
        <v>312.60000000000002</v>
      </c>
      <c r="I1798" s="7">
        <f t="shared" si="522"/>
        <v>1</v>
      </c>
      <c r="J1798" s="27" cm="1">
        <f t="array" ref="J1798">INDEX(Archetypes!$G$8:$H$16,$G1798,($H$2+1))+$N$2</f>
        <v>27151</v>
      </c>
      <c r="K1798" s="41" cm="1">
        <f t="array" ref="K1798">INDEX(Archetypes!$J$8:$J$16,$G1798)</f>
        <v>3.1960000000000002</v>
      </c>
      <c r="L1798" s="24" cm="1">
        <f t="array" ref="L1798">INDEX(Archetypes!$I$8:$I$16,$G1798)</f>
        <v>98.868750000000006</v>
      </c>
      <c r="M1798" s="41">
        <f t="shared" si="549"/>
        <v>46.933999999999997</v>
      </c>
      <c r="N1798" s="84">
        <f t="shared" si="523"/>
        <v>0.47471015866995381</v>
      </c>
      <c r="O1798" s="41">
        <f t="shared" si="524"/>
        <v>46.933999999999997</v>
      </c>
      <c r="P1798" s="64">
        <f t="shared" si="562"/>
        <v>6.7048571428571426</v>
      </c>
      <c r="Q1798" s="80">
        <f t="shared" si="550"/>
        <v>6.7048571428571426</v>
      </c>
      <c r="R1798" s="80">
        <f t="shared" si="551"/>
        <v>0</v>
      </c>
      <c r="S1798" s="64">
        <f t="shared" si="552"/>
        <v>46.933999999999997</v>
      </c>
      <c r="T1798" s="64">
        <f t="shared" si="525"/>
        <v>0</v>
      </c>
      <c r="U1798" s="64">
        <f t="shared" si="553"/>
        <v>0</v>
      </c>
      <c r="V1798" s="80">
        <f t="shared" si="554"/>
        <v>1</v>
      </c>
      <c r="W1798" s="80">
        <f t="shared" si="555"/>
        <v>0</v>
      </c>
      <c r="X1798" s="80">
        <f t="shared" si="556"/>
        <v>0</v>
      </c>
      <c r="Y1798" s="4">
        <f t="shared" si="526"/>
        <v>13.01</v>
      </c>
      <c r="Z1798" s="4">
        <f t="shared" si="527"/>
        <v>4.0707133917396741</v>
      </c>
      <c r="AA1798" s="64">
        <f t="shared" si="557"/>
        <v>11733.416999999999</v>
      </c>
      <c r="AB1798" s="81">
        <f t="shared" si="558"/>
        <v>1526.5175516999998</v>
      </c>
      <c r="AC1798">
        <f t="shared" si="559"/>
        <v>0.99999998048000027</v>
      </c>
      <c r="AD1798" s="49">
        <f t="shared" si="528"/>
        <v>6106.0702067999991</v>
      </c>
      <c r="AE1798" s="3">
        <f t="shared" si="529"/>
        <v>150000</v>
      </c>
      <c r="AF1798" s="3">
        <f t="shared" si="530"/>
        <v>100000</v>
      </c>
      <c r="AG1798" s="2">
        <f t="shared" si="531"/>
        <v>1</v>
      </c>
      <c r="AH1798" s="49">
        <f t="shared" si="532"/>
        <v>26151</v>
      </c>
      <c r="AI1798" s="49">
        <f t="shared" si="533"/>
        <v>10354.981385210327</v>
      </c>
      <c r="AJ1798" s="27" cm="1">
        <f t="array" ref="AJ1798">INDEX(Archetypes!Q$8:Q$16,$G1798)</f>
        <v>1022</v>
      </c>
      <c r="AK1798" s="27" cm="1">
        <f t="array" ref="AK1798">INDEX(Archetypes!R$8:R$16,$G1798)</f>
        <v>1039</v>
      </c>
      <c r="AL1798" s="27" cm="1">
        <f t="array" ref="AL1798">INDEX(Archetypes!S$8:S$16,$G1798)</f>
        <v>1139</v>
      </c>
      <c r="AM1798" s="5">
        <f t="shared" si="560"/>
        <v>1039</v>
      </c>
      <c r="AN1798" s="5">
        <f t="shared" si="534"/>
        <v>4156</v>
      </c>
      <c r="AO1798" s="49">
        <f t="shared" si="535"/>
        <v>73919.051592010321</v>
      </c>
      <c r="AP1798" s="61" cm="1">
        <f t="array" ref="AP1798">INDEX(Archetypes!$K$8:$N$16,$G1798,$I$2+1+2*$H$2)</f>
        <v>20920</v>
      </c>
      <c r="AQ1798" s="41" cm="1">
        <f t="array" ref="AQ1798">INDEX(Archetypes!$O$8:$P$16,$G1798,$AB$2)</f>
        <v>50</v>
      </c>
      <c r="AR1798" s="4">
        <f t="shared" si="536"/>
        <v>12.348800000000001</v>
      </c>
      <c r="AS1798" s="5">
        <f t="shared" si="537"/>
        <v>4630.8</v>
      </c>
      <c r="AT1798" s="8">
        <f t="shared" si="538"/>
        <v>3405</v>
      </c>
      <c r="AU1798">
        <f t="shared" si="539"/>
        <v>1</v>
      </c>
      <c r="AV1798" s="49">
        <f t="shared" si="540"/>
        <v>18523.2</v>
      </c>
      <c r="AW1798" s="49">
        <f t="shared" si="541"/>
        <v>20920</v>
      </c>
      <c r="AX1798" s="61">
        <f t="shared" si="542"/>
        <v>8128.2582484184468</v>
      </c>
      <c r="AY1798" s="27" cm="1">
        <f t="array" ref="AY1798">INDEX(Archetypes!T$8:T$16,$G1798)</f>
        <v>1012</v>
      </c>
      <c r="AZ1798" s="27" cm="1">
        <f t="array" ref="AZ1798">INDEX(Archetypes!U$8:U$16,$G1798)</f>
        <v>1497</v>
      </c>
      <c r="BA1798" s="27" cm="1">
        <f t="array" ref="BA1798">INDEX(Archetypes!V$8:V$16,$G1798)</f>
        <v>1668</v>
      </c>
      <c r="BB1798" s="5">
        <f t="shared" si="561"/>
        <v>1497</v>
      </c>
      <c r="BC1798" s="5">
        <f t="shared" si="543"/>
        <v>5988</v>
      </c>
      <c r="BD1798" s="60">
        <f t="shared" si="544"/>
        <v>74479.45824841845</v>
      </c>
      <c r="BE1798" s="28">
        <f t="shared" si="545"/>
        <v>560.40665640812949</v>
      </c>
      <c r="BF1798" s="75">
        <f t="shared" si="546"/>
        <v>9.6181165832400008</v>
      </c>
      <c r="BG1798" s="75">
        <f t="shared" si="547"/>
        <v>31.870799999999999</v>
      </c>
      <c r="BH1798" s="11">
        <f t="shared" si="563"/>
        <v>63646.372834772337</v>
      </c>
      <c r="BI1798" s="95">
        <f t="shared" si="564"/>
        <v>7</v>
      </c>
      <c r="BJ1798" t="b">
        <f t="shared" si="565"/>
        <v>0</v>
      </c>
      <c r="BK1798" s="43">
        <v>-18294.602937773423</v>
      </c>
      <c r="BL1798" s="37">
        <f t="shared" si="548"/>
        <v>18855.009594181553</v>
      </c>
    </row>
    <row r="1799" spans="1:64" x14ac:dyDescent="0.35">
      <c r="A1799" s="3">
        <v>37500</v>
      </c>
      <c r="D1799" s="6">
        <v>165</v>
      </c>
      <c r="E1799" s="6"/>
      <c r="F1799" s="6">
        <f t="shared" si="521"/>
        <v>275</v>
      </c>
      <c r="G1799" s="7">
        <v>8</v>
      </c>
      <c r="H1799" s="79" cm="1">
        <f t="array" ref="H1799">INDEX(Archetypes!$F$8:$F$16,$G1799)</f>
        <v>285.8</v>
      </c>
      <c r="I1799" s="7">
        <f t="shared" si="522"/>
        <v>1</v>
      </c>
      <c r="J1799" s="27" cm="1">
        <f t="array" ref="J1799">INDEX(Archetypes!$G$8:$H$16,$G1799,($H$2+1))+$N$2</f>
        <v>26124</v>
      </c>
      <c r="K1799" s="41" cm="1">
        <f t="array" ref="K1799">INDEX(Archetypes!$J$8:$J$16,$G1799)</f>
        <v>3.2210000000000001</v>
      </c>
      <c r="L1799" s="24" cm="1">
        <f t="array" ref="L1799">INDEX(Archetypes!$I$8:$I$16,$G1799)</f>
        <v>90.076000000000008</v>
      </c>
      <c r="M1799" s="41">
        <f t="shared" si="549"/>
        <v>51.225999999999999</v>
      </c>
      <c r="N1799" s="84">
        <f t="shared" si="523"/>
        <v>0.56869754429592778</v>
      </c>
      <c r="O1799" s="41">
        <f t="shared" si="524"/>
        <v>51.225999999999999</v>
      </c>
      <c r="P1799" s="64">
        <f t="shared" si="562"/>
        <v>7.3179999999999996</v>
      </c>
      <c r="Q1799" s="80">
        <f t="shared" si="550"/>
        <v>7</v>
      </c>
      <c r="R1799" s="80">
        <f t="shared" si="551"/>
        <v>0.31799999999999962</v>
      </c>
      <c r="S1799" s="64">
        <f t="shared" si="552"/>
        <v>49</v>
      </c>
      <c r="T1799" s="64">
        <f t="shared" si="525"/>
        <v>2.2259999999999973</v>
      </c>
      <c r="U1799" s="64">
        <f t="shared" si="553"/>
        <v>0</v>
      </c>
      <c r="V1799" s="80">
        <f t="shared" si="554"/>
        <v>0.95654550423613016</v>
      </c>
      <c r="W1799" s="80">
        <f t="shared" si="555"/>
        <v>4.3454495763869859E-2</v>
      </c>
      <c r="X1799" s="80">
        <f t="shared" si="556"/>
        <v>0</v>
      </c>
      <c r="Y1799" s="4">
        <f t="shared" si="526"/>
        <v>13.803044547690625</v>
      </c>
      <c r="Z1799" s="4">
        <f t="shared" si="527"/>
        <v>4.2853289499194736</v>
      </c>
      <c r="AA1799" s="64">
        <f t="shared" si="557"/>
        <v>11642.347</v>
      </c>
      <c r="AB1799" s="81">
        <f t="shared" si="558"/>
        <v>1606.998342806723</v>
      </c>
      <c r="AC1799">
        <f t="shared" si="559"/>
        <v>1.0000000083466667</v>
      </c>
      <c r="AD1799" s="49">
        <f t="shared" si="528"/>
        <v>6427.9933712268921</v>
      </c>
      <c r="AE1799" s="3">
        <f t="shared" si="529"/>
        <v>150000</v>
      </c>
      <c r="AF1799" s="3">
        <f t="shared" si="530"/>
        <v>100000</v>
      </c>
      <c r="AG1799" s="2">
        <f t="shared" si="531"/>
        <v>1</v>
      </c>
      <c r="AH1799" s="49">
        <f t="shared" si="532"/>
        <v>25124</v>
      </c>
      <c r="AI1799" s="49">
        <f t="shared" si="533"/>
        <v>9955.9507341048902</v>
      </c>
      <c r="AJ1799" s="27" cm="1">
        <f t="array" ref="AJ1799">INDEX(Archetypes!Q$8:Q$16,$G1799)</f>
        <v>1022</v>
      </c>
      <c r="AK1799" s="27" cm="1">
        <f t="array" ref="AK1799">INDEX(Archetypes!R$8:R$16,$G1799)</f>
        <v>1039</v>
      </c>
      <c r="AL1799" s="27" cm="1">
        <f t="array" ref="AL1799">INDEX(Archetypes!S$8:S$16,$G1799)</f>
        <v>1139</v>
      </c>
      <c r="AM1799" s="5">
        <f t="shared" si="560"/>
        <v>1039</v>
      </c>
      <c r="AN1799" s="5">
        <f t="shared" si="534"/>
        <v>4156</v>
      </c>
      <c r="AO1799" s="49">
        <f t="shared" si="535"/>
        <v>71787.944105331786</v>
      </c>
      <c r="AP1799" s="61" cm="1">
        <f t="array" ref="AP1799">INDEX(Archetypes!$K$8:$N$16,$G1799,$I$2+1+2*$H$2)</f>
        <v>20099</v>
      </c>
      <c r="AQ1799" s="41" cm="1">
        <f t="array" ref="AQ1799">INDEX(Archetypes!$O$8:$P$16,$G1799,$AB$2)</f>
        <v>50</v>
      </c>
      <c r="AR1799" s="4">
        <f t="shared" si="536"/>
        <v>12.348800000000001</v>
      </c>
      <c r="AS1799" s="5">
        <f t="shared" si="537"/>
        <v>4630.8</v>
      </c>
      <c r="AT1799" s="8">
        <f t="shared" si="538"/>
        <v>3405</v>
      </c>
      <c r="AU1799">
        <f t="shared" si="539"/>
        <v>1</v>
      </c>
      <c r="AV1799" s="49">
        <f t="shared" si="540"/>
        <v>18523.2</v>
      </c>
      <c r="AW1799" s="49">
        <f t="shared" si="541"/>
        <v>20099</v>
      </c>
      <c r="AX1799" s="61">
        <f t="shared" si="542"/>
        <v>7809.2668515756386</v>
      </c>
      <c r="AY1799" s="27" cm="1">
        <f t="array" ref="AY1799">INDEX(Archetypes!T$8:T$16,$G1799)</f>
        <v>1012</v>
      </c>
      <c r="AZ1799" s="27" cm="1">
        <f t="array" ref="AZ1799">INDEX(Archetypes!U$8:U$16,$G1799)</f>
        <v>1497</v>
      </c>
      <c r="BA1799" s="27" cm="1">
        <f t="array" ref="BA1799">INDEX(Archetypes!V$8:V$16,$G1799)</f>
        <v>1668</v>
      </c>
      <c r="BB1799" s="5">
        <f t="shared" si="561"/>
        <v>1497</v>
      </c>
      <c r="BC1799" s="5">
        <f t="shared" si="543"/>
        <v>5988</v>
      </c>
      <c r="BD1799" s="60">
        <f t="shared" si="544"/>
        <v>72518.466851575635</v>
      </c>
      <c r="BE1799" s="28">
        <f t="shared" si="545"/>
        <v>730.52274624384881</v>
      </c>
      <c r="BF1799" s="75">
        <f t="shared" si="546"/>
        <v>9.5434646828399998</v>
      </c>
      <c r="BG1799" s="75">
        <f t="shared" si="547"/>
        <v>31.870799999999999</v>
      </c>
      <c r="BH1799" s="11">
        <f t="shared" si="563"/>
        <v>71787.944105331786</v>
      </c>
      <c r="BI1799" s="95">
        <f t="shared" si="564"/>
        <v>8</v>
      </c>
      <c r="BJ1799" t="b">
        <f t="shared" si="565"/>
        <v>1</v>
      </c>
      <c r="BK1799" s="43">
        <v>-17154.693328023248</v>
      </c>
      <c r="BL1799" s="37">
        <f t="shared" si="548"/>
        <v>17885.216074267097</v>
      </c>
    </row>
    <row r="1800" spans="1:64" x14ac:dyDescent="0.35">
      <c r="A1800" s="3">
        <v>37500</v>
      </c>
      <c r="D1800" s="6">
        <v>165</v>
      </c>
      <c r="E1800" s="6"/>
      <c r="F1800" s="6">
        <f t="shared" si="521"/>
        <v>275</v>
      </c>
      <c r="G1800" s="7">
        <v>9</v>
      </c>
      <c r="H1800" s="79" cm="1">
        <f t="array" ref="H1800">INDEX(Archetypes!$F$8:$F$16,$G1800)</f>
        <v>312.60000000000002</v>
      </c>
      <c r="I1800" s="7">
        <f t="shared" si="522"/>
        <v>1</v>
      </c>
      <c r="J1800" s="27" cm="1">
        <f t="array" ref="J1800">INDEX(Archetypes!$G$8:$H$16,$G1800,($H$2+1))+$N$2</f>
        <v>27151</v>
      </c>
      <c r="K1800" s="41" cm="1">
        <f t="array" ref="K1800">INDEX(Archetypes!$J$8:$J$16,$G1800)</f>
        <v>3.1960000000000002</v>
      </c>
      <c r="L1800" s="24" cm="1">
        <f t="array" ref="L1800">INDEX(Archetypes!$I$8:$I$16,$G1800)</f>
        <v>98.868750000000006</v>
      </c>
      <c r="M1800" s="41">
        <f t="shared" si="549"/>
        <v>51.627000000000002</v>
      </c>
      <c r="N1800" s="84">
        <f t="shared" si="523"/>
        <v>0.52217712876920164</v>
      </c>
      <c r="O1800" s="41">
        <f t="shared" si="524"/>
        <v>51.627000000000002</v>
      </c>
      <c r="P1800" s="64">
        <f t="shared" si="562"/>
        <v>7.3752857142857149</v>
      </c>
      <c r="Q1800" s="80">
        <f t="shared" si="550"/>
        <v>7</v>
      </c>
      <c r="R1800" s="80">
        <f t="shared" si="551"/>
        <v>0.37528571428571489</v>
      </c>
      <c r="S1800" s="64">
        <f t="shared" si="552"/>
        <v>49</v>
      </c>
      <c r="T1800" s="64">
        <f t="shared" si="525"/>
        <v>2.6270000000000042</v>
      </c>
      <c r="U1800" s="64">
        <f t="shared" si="553"/>
        <v>0</v>
      </c>
      <c r="V1800" s="80">
        <f t="shared" si="554"/>
        <v>0.94911577275456638</v>
      </c>
      <c r="W1800" s="80">
        <f t="shared" si="555"/>
        <v>5.0884227245433671E-2</v>
      </c>
      <c r="X1800" s="80">
        <f t="shared" si="556"/>
        <v>0</v>
      </c>
      <c r="Y1800" s="4">
        <f t="shared" si="526"/>
        <v>13.938637147229166</v>
      </c>
      <c r="Z1800" s="4">
        <f t="shared" si="527"/>
        <v>4.3612757031380367</v>
      </c>
      <c r="AA1800" s="64">
        <f t="shared" si="557"/>
        <v>11733.416999999999</v>
      </c>
      <c r="AB1800" s="81">
        <f t="shared" si="558"/>
        <v>1635.4784206013019</v>
      </c>
      <c r="AC1800">
        <f t="shared" si="559"/>
        <v>0.99999998048000049</v>
      </c>
      <c r="AD1800" s="49">
        <f t="shared" si="528"/>
        <v>6541.9136824052075</v>
      </c>
      <c r="AE1800" s="3">
        <f t="shared" si="529"/>
        <v>150000</v>
      </c>
      <c r="AF1800" s="3">
        <f t="shared" si="530"/>
        <v>100000</v>
      </c>
      <c r="AG1800" s="2">
        <f t="shared" si="531"/>
        <v>1</v>
      </c>
      <c r="AH1800" s="49">
        <f t="shared" si="532"/>
        <v>26151</v>
      </c>
      <c r="AI1800" s="49">
        <f t="shared" si="533"/>
        <v>10354.981385210327</v>
      </c>
      <c r="AJ1800" s="27" cm="1">
        <f t="array" ref="AJ1800">INDEX(Archetypes!Q$8:Q$16,$G1800)</f>
        <v>1022</v>
      </c>
      <c r="AK1800" s="27" cm="1">
        <f t="array" ref="AK1800">INDEX(Archetypes!R$8:R$16,$G1800)</f>
        <v>1039</v>
      </c>
      <c r="AL1800" s="27" cm="1">
        <f t="array" ref="AL1800">INDEX(Archetypes!S$8:S$16,$G1800)</f>
        <v>1139</v>
      </c>
      <c r="AM1800" s="5">
        <f t="shared" si="560"/>
        <v>1039</v>
      </c>
      <c r="AN1800" s="5">
        <f t="shared" si="534"/>
        <v>4156</v>
      </c>
      <c r="AO1800" s="49">
        <f t="shared" si="535"/>
        <v>74354.895067615536</v>
      </c>
      <c r="AP1800" s="61" cm="1">
        <f t="array" ref="AP1800">INDEX(Archetypes!$K$8:$N$16,$G1800,$I$2+1+2*$H$2)</f>
        <v>20920</v>
      </c>
      <c r="AQ1800" s="41" cm="1">
        <f t="array" ref="AQ1800">INDEX(Archetypes!$O$8:$P$16,$G1800,$AB$2)</f>
        <v>50</v>
      </c>
      <c r="AR1800" s="4">
        <f t="shared" si="536"/>
        <v>12.348800000000001</v>
      </c>
      <c r="AS1800" s="5">
        <f t="shared" si="537"/>
        <v>4630.8</v>
      </c>
      <c r="AT1800" s="8">
        <f t="shared" si="538"/>
        <v>3405</v>
      </c>
      <c r="AU1800">
        <f t="shared" si="539"/>
        <v>1</v>
      </c>
      <c r="AV1800" s="49">
        <f t="shared" si="540"/>
        <v>18523.2</v>
      </c>
      <c r="AW1800" s="49">
        <f t="shared" si="541"/>
        <v>20920</v>
      </c>
      <c r="AX1800" s="61">
        <f t="shared" si="542"/>
        <v>8128.2582484184468</v>
      </c>
      <c r="AY1800" s="27" cm="1">
        <f t="array" ref="AY1800">INDEX(Archetypes!T$8:T$16,$G1800)</f>
        <v>1012</v>
      </c>
      <c r="AZ1800" s="27" cm="1">
        <f t="array" ref="AZ1800">INDEX(Archetypes!U$8:U$16,$G1800)</f>
        <v>1497</v>
      </c>
      <c r="BA1800" s="27" cm="1">
        <f t="array" ref="BA1800">INDEX(Archetypes!V$8:V$16,$G1800)</f>
        <v>1668</v>
      </c>
      <c r="BB1800" s="5">
        <f t="shared" si="561"/>
        <v>1497</v>
      </c>
      <c r="BC1800" s="5">
        <f t="shared" si="543"/>
        <v>5988</v>
      </c>
      <c r="BD1800" s="60">
        <f t="shared" si="544"/>
        <v>74479.45824841845</v>
      </c>
      <c r="BE1800" s="28">
        <f t="shared" si="545"/>
        <v>124.56318080291385</v>
      </c>
      <c r="BF1800" s="75">
        <f t="shared" si="546"/>
        <v>9.6181165832400008</v>
      </c>
      <c r="BG1800" s="75">
        <f t="shared" si="547"/>
        <v>31.870799999999999</v>
      </c>
      <c r="BH1800" s="11">
        <f t="shared" si="563"/>
        <v>71787.944105331786</v>
      </c>
      <c r="BI1800" s="95">
        <f t="shared" si="564"/>
        <v>8</v>
      </c>
      <c r="BJ1800" t="b">
        <f t="shared" si="565"/>
        <v>0</v>
      </c>
      <c r="BK1800" s="43">
        <v>-19166.289888983854</v>
      </c>
      <c r="BL1800" s="37">
        <f t="shared" si="548"/>
        <v>19290.853069786768</v>
      </c>
    </row>
    <row r="1801" spans="1:64" x14ac:dyDescent="0.35">
      <c r="A1801" s="3">
        <v>37500</v>
      </c>
      <c r="D1801" s="6">
        <v>180</v>
      </c>
      <c r="E1801" s="6"/>
      <c r="F1801" s="6">
        <f t="shared" si="521"/>
        <v>300</v>
      </c>
      <c r="G1801" s="7">
        <v>9</v>
      </c>
      <c r="H1801" s="79" cm="1">
        <f t="array" ref="H1801">INDEX(Archetypes!$F$8:$F$16,$G1801)</f>
        <v>312.60000000000002</v>
      </c>
      <c r="I1801" s="7">
        <f t="shared" si="522"/>
        <v>1</v>
      </c>
      <c r="J1801" s="27" cm="1">
        <f t="array" ref="J1801">INDEX(Archetypes!$G$8:$H$16,$G1801,($H$2+1))+$N$2</f>
        <v>27151</v>
      </c>
      <c r="K1801" s="41" cm="1">
        <f t="array" ref="K1801">INDEX(Archetypes!$J$8:$J$16,$G1801)</f>
        <v>3.1960000000000002</v>
      </c>
      <c r="L1801" s="24" cm="1">
        <f t="array" ref="L1801">INDEX(Archetypes!$I$8:$I$16,$G1801)</f>
        <v>98.868750000000006</v>
      </c>
      <c r="M1801" s="41">
        <f t="shared" si="549"/>
        <v>56.32</v>
      </c>
      <c r="N1801" s="84">
        <f t="shared" si="523"/>
        <v>0.56964409886844936</v>
      </c>
      <c r="O1801" s="41">
        <f t="shared" si="524"/>
        <v>56.32</v>
      </c>
      <c r="P1801" s="64">
        <f t="shared" si="562"/>
        <v>8.0457142857142863</v>
      </c>
      <c r="Q1801" s="80">
        <f t="shared" si="550"/>
        <v>7</v>
      </c>
      <c r="R1801" s="80">
        <f t="shared" si="551"/>
        <v>1.0457142857142863</v>
      </c>
      <c r="S1801" s="64">
        <f t="shared" si="552"/>
        <v>49</v>
      </c>
      <c r="T1801" s="64">
        <f t="shared" si="525"/>
        <v>7.3200000000000038</v>
      </c>
      <c r="U1801" s="64">
        <f t="shared" si="553"/>
        <v>0</v>
      </c>
      <c r="V1801" s="80">
        <f t="shared" si="554"/>
        <v>0.87002840909090906</v>
      </c>
      <c r="W1801" s="80">
        <f t="shared" si="555"/>
        <v>0.12997159090909097</v>
      </c>
      <c r="X1801" s="80">
        <f t="shared" si="556"/>
        <v>0</v>
      </c>
      <c r="Y1801" s="4">
        <f t="shared" si="526"/>
        <v>15.381981534090912</v>
      </c>
      <c r="Z1801" s="4">
        <f t="shared" si="527"/>
        <v>4.8128853360735011</v>
      </c>
      <c r="AA1801" s="64">
        <f t="shared" si="557"/>
        <v>11733.416999999999</v>
      </c>
      <c r="AB1801" s="81">
        <f t="shared" si="558"/>
        <v>1804.8320362578836</v>
      </c>
      <c r="AC1801">
        <f t="shared" si="559"/>
        <v>0.99999998048000038</v>
      </c>
      <c r="AD1801" s="49">
        <f t="shared" si="528"/>
        <v>7219.3281450315344</v>
      </c>
      <c r="AE1801" s="3">
        <f t="shared" si="529"/>
        <v>150000</v>
      </c>
      <c r="AF1801" s="3">
        <f t="shared" si="530"/>
        <v>100000</v>
      </c>
      <c r="AG1801" s="2">
        <f t="shared" si="531"/>
        <v>1</v>
      </c>
      <c r="AH1801" s="49">
        <f t="shared" si="532"/>
        <v>26151</v>
      </c>
      <c r="AI1801" s="49">
        <f t="shared" si="533"/>
        <v>10354.981385210327</v>
      </c>
      <c r="AJ1801" s="27" cm="1">
        <f t="array" ref="AJ1801">INDEX(Archetypes!Q$8:Q$16,$G1801)</f>
        <v>1022</v>
      </c>
      <c r="AK1801" s="27" cm="1">
        <f t="array" ref="AK1801">INDEX(Archetypes!R$8:R$16,$G1801)</f>
        <v>1039</v>
      </c>
      <c r="AL1801" s="27" cm="1">
        <f t="array" ref="AL1801">INDEX(Archetypes!S$8:S$16,$G1801)</f>
        <v>1139</v>
      </c>
      <c r="AM1801" s="5">
        <f t="shared" si="560"/>
        <v>1039</v>
      </c>
      <c r="AN1801" s="5">
        <f t="shared" si="534"/>
        <v>4156</v>
      </c>
      <c r="AO1801" s="49">
        <f t="shared" si="535"/>
        <v>75032.309530241866</v>
      </c>
      <c r="AP1801" s="61" cm="1">
        <f t="array" ref="AP1801">INDEX(Archetypes!$K$8:$N$16,$G1801,$I$2+1+2*$H$2)</f>
        <v>20920</v>
      </c>
      <c r="AQ1801" s="41" cm="1">
        <f t="array" ref="AQ1801">INDEX(Archetypes!$O$8:$P$16,$G1801,$AB$2)</f>
        <v>50</v>
      </c>
      <c r="AR1801" s="4">
        <f t="shared" si="536"/>
        <v>12.348800000000001</v>
      </c>
      <c r="AS1801" s="5">
        <f t="shared" si="537"/>
        <v>4630.8</v>
      </c>
      <c r="AT1801" s="8">
        <f t="shared" si="538"/>
        <v>3405</v>
      </c>
      <c r="AU1801">
        <f t="shared" si="539"/>
        <v>1</v>
      </c>
      <c r="AV1801" s="49">
        <f t="shared" si="540"/>
        <v>18523.2</v>
      </c>
      <c r="AW1801" s="49">
        <f t="shared" si="541"/>
        <v>20920</v>
      </c>
      <c r="AX1801" s="61">
        <f t="shared" si="542"/>
        <v>8128.2582484184468</v>
      </c>
      <c r="AY1801" s="27" cm="1">
        <f t="array" ref="AY1801">INDEX(Archetypes!T$8:T$16,$G1801)</f>
        <v>1012</v>
      </c>
      <c r="AZ1801" s="27" cm="1">
        <f t="array" ref="AZ1801">INDEX(Archetypes!U$8:U$16,$G1801)</f>
        <v>1497</v>
      </c>
      <c r="BA1801" s="27" cm="1">
        <f t="array" ref="BA1801">INDEX(Archetypes!V$8:V$16,$G1801)</f>
        <v>1668</v>
      </c>
      <c r="BB1801" s="5">
        <f t="shared" si="561"/>
        <v>1497</v>
      </c>
      <c r="BC1801" s="5">
        <f t="shared" si="543"/>
        <v>5988</v>
      </c>
      <c r="BD1801" s="60">
        <f t="shared" si="544"/>
        <v>74479.45824841845</v>
      </c>
      <c r="BE1801" s="28">
        <f t="shared" si="545"/>
        <v>-552.85128182341577</v>
      </c>
      <c r="BF1801" s="75">
        <f t="shared" si="546"/>
        <v>9.6181165832400008</v>
      </c>
      <c r="BG1801" s="75">
        <f t="shared" si="547"/>
        <v>31.870799999999999</v>
      </c>
      <c r="BH1801" s="11">
        <f t="shared" si="563"/>
        <v>75032.309530241866</v>
      </c>
      <c r="BI1801" s="95">
        <f t="shared" si="564"/>
        <v>9</v>
      </c>
      <c r="BJ1801" t="b">
        <f t="shared" si="565"/>
        <v>1</v>
      </c>
      <c r="BK1801" s="43">
        <v>-20521.118814236484</v>
      </c>
      <c r="BL1801" s="37">
        <f t="shared" si="548"/>
        <v>19968.267532413069</v>
      </c>
    </row>
    <row r="1802" spans="1:64" x14ac:dyDescent="0.35">
      <c r="A1802" s="3">
        <v>40000</v>
      </c>
      <c r="D1802" s="6">
        <v>109.6</v>
      </c>
      <c r="E1802" s="6"/>
      <c r="F1802" s="6">
        <f t="shared" si="521"/>
        <v>182.7</v>
      </c>
      <c r="G1802" s="7">
        <v>4</v>
      </c>
      <c r="H1802" s="79" cm="1">
        <f t="array" ref="H1802">INDEX(Archetypes!$F$8:$F$16,$G1802)</f>
        <v>188.9</v>
      </c>
      <c r="I1802" s="7">
        <f t="shared" si="522"/>
        <v>1</v>
      </c>
      <c r="J1802" s="27" cm="1">
        <f t="array" ref="J1802">INDEX(Archetypes!$G$8:$H$16,$G1802,($H$2+1))+$N$2</f>
        <v>14619</v>
      </c>
      <c r="K1802" s="41" cm="1">
        <f t="array" ref="K1802">INDEX(Archetypes!$J$8:$J$16,$G1802)</f>
        <v>3.3879999999999999</v>
      </c>
      <c r="L1802" s="24" cm="1">
        <f t="array" ref="L1802">INDEX(Archetypes!$I$8:$I$16,$G1802)</f>
        <v>57.854166666666664</v>
      </c>
      <c r="M1802" s="41">
        <f t="shared" si="549"/>
        <v>32.348999999999997</v>
      </c>
      <c r="N1802" s="84">
        <f t="shared" si="523"/>
        <v>0.5591472812387468</v>
      </c>
      <c r="O1802" s="41">
        <f t="shared" si="524"/>
        <v>32.348999999999997</v>
      </c>
      <c r="P1802" s="64">
        <f t="shared" si="562"/>
        <v>4.6212857142857136</v>
      </c>
      <c r="Q1802" s="80">
        <f t="shared" si="550"/>
        <v>4.6212857142857136</v>
      </c>
      <c r="R1802" s="80">
        <f t="shared" si="551"/>
        <v>0</v>
      </c>
      <c r="S1802" s="64">
        <f t="shared" si="552"/>
        <v>32.348999999999997</v>
      </c>
      <c r="T1802" s="64">
        <f t="shared" si="525"/>
        <v>0</v>
      </c>
      <c r="U1802" s="64">
        <f t="shared" si="553"/>
        <v>0</v>
      </c>
      <c r="V1802" s="80">
        <f t="shared" si="554"/>
        <v>1</v>
      </c>
      <c r="W1802" s="80">
        <f t="shared" si="555"/>
        <v>0</v>
      </c>
      <c r="X1802" s="80">
        <f t="shared" si="556"/>
        <v>0</v>
      </c>
      <c r="Y1802" s="4">
        <f t="shared" si="526"/>
        <v>13.01</v>
      </c>
      <c r="Z1802" s="4">
        <f t="shared" si="527"/>
        <v>3.8400236127508856</v>
      </c>
      <c r="AA1802" s="64">
        <f t="shared" si="557"/>
        <v>11806.375</v>
      </c>
      <c r="AB1802" s="81">
        <f t="shared" si="558"/>
        <v>1536.0093875</v>
      </c>
      <c r="AC1802">
        <f t="shared" si="559"/>
        <v>1.0000000375000013</v>
      </c>
      <c r="AD1802" s="49">
        <f t="shared" si="528"/>
        <v>6144.03755</v>
      </c>
      <c r="AE1802" s="3">
        <f t="shared" si="529"/>
        <v>160000</v>
      </c>
      <c r="AF1802" s="3">
        <f t="shared" si="530"/>
        <v>100000</v>
      </c>
      <c r="AG1802" s="2">
        <f t="shared" si="531"/>
        <v>1</v>
      </c>
      <c r="AH1802" s="49">
        <f t="shared" si="532"/>
        <v>13619</v>
      </c>
      <c r="AI1802" s="49">
        <f t="shared" si="533"/>
        <v>5485.7972375439795</v>
      </c>
      <c r="AJ1802" s="27" cm="1">
        <f t="array" ref="AJ1802">INDEX(Archetypes!Q$8:Q$16,$G1802)</f>
        <v>1022</v>
      </c>
      <c r="AK1802" s="27" cm="1">
        <f t="array" ref="AK1802">INDEX(Archetypes!R$8:R$16,$G1802)</f>
        <v>1039</v>
      </c>
      <c r="AL1802" s="27" cm="1">
        <f t="array" ref="AL1802">INDEX(Archetypes!S$8:S$16,$G1802)</f>
        <v>1139</v>
      </c>
      <c r="AM1802" s="5">
        <f t="shared" si="560"/>
        <v>1039</v>
      </c>
      <c r="AN1802" s="5">
        <f t="shared" si="534"/>
        <v>4156</v>
      </c>
      <c r="AO1802" s="49">
        <f t="shared" si="535"/>
        <v>44023.834787543979</v>
      </c>
      <c r="AP1802" s="61" cm="1">
        <f t="array" ref="AP1802">INDEX(Archetypes!$K$8:$N$16,$G1802,$I$2+1+2*$H$2)</f>
        <v>10895</v>
      </c>
      <c r="AQ1802" s="41" cm="1">
        <f t="array" ref="AQ1802">INDEX(Archetypes!$O$8:$P$16,$G1802,$AB$2)</f>
        <v>50</v>
      </c>
      <c r="AR1802" s="4">
        <f t="shared" si="536"/>
        <v>12.348800000000001</v>
      </c>
      <c r="AS1802" s="5">
        <f t="shared" si="537"/>
        <v>4939.5200000000004</v>
      </c>
      <c r="AT1802" s="8">
        <f t="shared" si="538"/>
        <v>3632</v>
      </c>
      <c r="AU1802">
        <f t="shared" si="539"/>
        <v>1</v>
      </c>
      <c r="AV1802" s="49">
        <f t="shared" si="540"/>
        <v>19758.080000000002</v>
      </c>
      <c r="AW1802" s="49">
        <f t="shared" si="541"/>
        <v>10895</v>
      </c>
      <c r="AX1802" s="61">
        <f t="shared" si="542"/>
        <v>4233.1440543269109</v>
      </c>
      <c r="AY1802" s="27" cm="1">
        <f t="array" ref="AY1802">INDEX(Archetypes!T$8:T$16,$G1802)</f>
        <v>1012</v>
      </c>
      <c r="AZ1802" s="27" cm="1">
        <f t="array" ref="AZ1802">INDEX(Archetypes!U$8:U$16,$G1802)</f>
        <v>1497</v>
      </c>
      <c r="BA1802" s="27" cm="1">
        <f t="array" ref="BA1802">INDEX(Archetypes!V$8:V$16,$G1802)</f>
        <v>1668</v>
      </c>
      <c r="BB1802" s="5">
        <f t="shared" si="561"/>
        <v>1497</v>
      </c>
      <c r="BC1802" s="5">
        <f t="shared" si="543"/>
        <v>5988</v>
      </c>
      <c r="BD1802" s="60">
        <f t="shared" si="544"/>
        <v>51769.224054326914</v>
      </c>
      <c r="BE1802" s="28">
        <f t="shared" si="545"/>
        <v>7745.389266782935</v>
      </c>
      <c r="BF1802" s="75">
        <f t="shared" si="546"/>
        <v>9.6779217150000001</v>
      </c>
      <c r="BG1802" s="75">
        <f t="shared" si="547"/>
        <v>33.995519999999999</v>
      </c>
      <c r="BH1802" s="11">
        <f t="shared" si="563"/>
        <v>44023.834787543979</v>
      </c>
      <c r="BI1802" s="95">
        <f t="shared" si="564"/>
        <v>4</v>
      </c>
      <c r="BJ1802" t="b">
        <f t="shared" si="565"/>
        <v>1</v>
      </c>
      <c r="BK1802" s="43">
        <v>5867.600744486117</v>
      </c>
      <c r="BL1802" s="37">
        <f t="shared" si="548"/>
        <v>1877.788522296818</v>
      </c>
    </row>
    <row r="1803" spans="1:64" x14ac:dyDescent="0.35">
      <c r="A1803" s="3">
        <v>40000</v>
      </c>
      <c r="D1803" s="6">
        <v>109.6</v>
      </c>
      <c r="E1803" s="6"/>
      <c r="F1803" s="6">
        <f t="shared" si="521"/>
        <v>182.7</v>
      </c>
      <c r="G1803" s="7">
        <v>5</v>
      </c>
      <c r="H1803" s="79" cm="1">
        <f t="array" ref="H1803">INDEX(Archetypes!$F$8:$F$16,$G1803)</f>
        <v>213.7</v>
      </c>
      <c r="I1803" s="7">
        <f t="shared" si="522"/>
        <v>1</v>
      </c>
      <c r="J1803" s="27" cm="1">
        <f t="array" ref="J1803">INDEX(Archetypes!$G$8:$H$16,$G1803,($H$2+1))+$N$2</f>
        <v>16092</v>
      </c>
      <c r="K1803" s="41" cm="1">
        <f t="array" ref="K1803">INDEX(Archetypes!$J$8:$J$16,$G1803)</f>
        <v>3.3130000000000002</v>
      </c>
      <c r="L1803" s="24" cm="1">
        <f t="array" ref="L1803">INDEX(Archetypes!$I$8:$I$16,$G1803)</f>
        <v>65.243478260869566</v>
      </c>
      <c r="M1803" s="41">
        <f t="shared" si="549"/>
        <v>33.082000000000001</v>
      </c>
      <c r="N1803" s="84">
        <f t="shared" si="523"/>
        <v>0.50705451152872183</v>
      </c>
      <c r="O1803" s="41">
        <f t="shared" si="524"/>
        <v>33.082000000000001</v>
      </c>
      <c r="P1803" s="64">
        <f t="shared" si="562"/>
        <v>4.726</v>
      </c>
      <c r="Q1803" s="80">
        <f t="shared" si="550"/>
        <v>4.726</v>
      </c>
      <c r="R1803" s="80">
        <f t="shared" si="551"/>
        <v>0</v>
      </c>
      <c r="S1803" s="64">
        <f t="shared" si="552"/>
        <v>33.082000000000001</v>
      </c>
      <c r="T1803" s="64">
        <f t="shared" si="525"/>
        <v>0</v>
      </c>
      <c r="U1803" s="64">
        <f t="shared" si="553"/>
        <v>0</v>
      </c>
      <c r="V1803" s="80">
        <f t="shared" si="554"/>
        <v>1</v>
      </c>
      <c r="W1803" s="80">
        <f t="shared" si="555"/>
        <v>0</v>
      </c>
      <c r="X1803" s="80">
        <f t="shared" si="556"/>
        <v>0</v>
      </c>
      <c r="Y1803" s="4">
        <f t="shared" si="526"/>
        <v>13.01</v>
      </c>
      <c r="Z1803" s="4">
        <f t="shared" si="527"/>
        <v>3.9269544219740413</v>
      </c>
      <c r="AA1803" s="64">
        <f t="shared" si="557"/>
        <v>12073.648999999999</v>
      </c>
      <c r="AB1803" s="81">
        <f t="shared" si="558"/>
        <v>1570.7817348999999</v>
      </c>
      <c r="AC1803">
        <f t="shared" si="559"/>
        <v>1.0000000215750005</v>
      </c>
      <c r="AD1803" s="49">
        <f t="shared" si="528"/>
        <v>6283.1269395999998</v>
      </c>
      <c r="AE1803" s="3">
        <f t="shared" si="529"/>
        <v>160000</v>
      </c>
      <c r="AF1803" s="3">
        <f t="shared" si="530"/>
        <v>100000</v>
      </c>
      <c r="AG1803" s="2">
        <f t="shared" si="531"/>
        <v>1</v>
      </c>
      <c r="AH1803" s="49">
        <f t="shared" si="532"/>
        <v>15092</v>
      </c>
      <c r="AI1803" s="49">
        <f t="shared" si="533"/>
        <v>6058.1167595287006</v>
      </c>
      <c r="AJ1803" s="27" cm="1">
        <f t="array" ref="AJ1803">INDEX(Archetypes!Q$8:Q$16,$G1803)</f>
        <v>1022</v>
      </c>
      <c r="AK1803" s="27" cm="1">
        <f t="array" ref="AK1803">INDEX(Archetypes!R$8:R$16,$G1803)</f>
        <v>1039</v>
      </c>
      <c r="AL1803" s="27" cm="1">
        <f t="array" ref="AL1803">INDEX(Archetypes!S$8:S$16,$G1803)</f>
        <v>1139</v>
      </c>
      <c r="AM1803" s="5">
        <f t="shared" si="560"/>
        <v>1039</v>
      </c>
      <c r="AN1803" s="5">
        <f t="shared" si="534"/>
        <v>4156</v>
      </c>
      <c r="AO1803" s="49">
        <f t="shared" si="535"/>
        <v>47681.243699128696</v>
      </c>
      <c r="AP1803" s="61" cm="1">
        <f t="array" ref="AP1803">INDEX(Archetypes!$K$8:$N$16,$G1803,$I$2+1+2*$H$2)</f>
        <v>12073</v>
      </c>
      <c r="AQ1803" s="41" cm="1">
        <f t="array" ref="AQ1803">INDEX(Archetypes!$O$8:$P$16,$G1803,$AB$2)</f>
        <v>50</v>
      </c>
      <c r="AR1803" s="4">
        <f t="shared" si="536"/>
        <v>12.348800000000001</v>
      </c>
      <c r="AS1803" s="5">
        <f t="shared" si="537"/>
        <v>4939.5200000000004</v>
      </c>
      <c r="AT1803" s="8">
        <f t="shared" si="538"/>
        <v>3632</v>
      </c>
      <c r="AU1803">
        <f t="shared" si="539"/>
        <v>1</v>
      </c>
      <c r="AV1803" s="49">
        <f t="shared" si="540"/>
        <v>19758.080000000002</v>
      </c>
      <c r="AW1803" s="49">
        <f t="shared" si="541"/>
        <v>12073</v>
      </c>
      <c r="AX1803" s="61">
        <f t="shared" si="542"/>
        <v>4690.8442558869938</v>
      </c>
      <c r="AY1803" s="27" cm="1">
        <f t="array" ref="AY1803">INDEX(Archetypes!T$8:T$16,$G1803)</f>
        <v>1012</v>
      </c>
      <c r="AZ1803" s="27" cm="1">
        <f t="array" ref="AZ1803">INDEX(Archetypes!U$8:U$16,$G1803)</f>
        <v>1497</v>
      </c>
      <c r="BA1803" s="27" cm="1">
        <f t="array" ref="BA1803">INDEX(Archetypes!V$8:V$16,$G1803)</f>
        <v>1668</v>
      </c>
      <c r="BB1803" s="5">
        <f t="shared" si="561"/>
        <v>1497</v>
      </c>
      <c r="BC1803" s="5">
        <f t="shared" si="543"/>
        <v>5988</v>
      </c>
      <c r="BD1803" s="60">
        <f t="shared" si="544"/>
        <v>54582.924255886996</v>
      </c>
      <c r="BE1803" s="28">
        <f t="shared" si="545"/>
        <v>6901.6805567582996</v>
      </c>
      <c r="BF1803" s="75">
        <f t="shared" si="546"/>
        <v>9.8970115582799991</v>
      </c>
      <c r="BG1803" s="75">
        <f t="shared" si="547"/>
        <v>33.995519999999999</v>
      </c>
      <c r="BH1803" s="11">
        <f t="shared" si="563"/>
        <v>44023.834787543979</v>
      </c>
      <c r="BI1803" s="95">
        <f t="shared" si="564"/>
        <v>4</v>
      </c>
      <c r="BJ1803" t="b">
        <f t="shared" si="565"/>
        <v>0</v>
      </c>
      <c r="BK1803" s="43">
        <v>3032.6140655414492</v>
      </c>
      <c r="BL1803" s="37">
        <f t="shared" si="548"/>
        <v>3869.0664912168504</v>
      </c>
    </row>
    <row r="1804" spans="1:64" x14ac:dyDescent="0.35">
      <c r="A1804" s="3">
        <v>40000</v>
      </c>
      <c r="D1804" s="6">
        <v>109.6</v>
      </c>
      <c r="E1804" s="6"/>
      <c r="F1804" s="6">
        <f t="shared" si="521"/>
        <v>182.7</v>
      </c>
      <c r="G1804" s="7">
        <v>6</v>
      </c>
      <c r="H1804" s="79" cm="1">
        <f t="array" ref="H1804">INDEX(Archetypes!$F$8:$F$16,$G1804)</f>
        <v>239.1</v>
      </c>
      <c r="I1804" s="7">
        <f t="shared" si="522"/>
        <v>1</v>
      </c>
      <c r="J1804" s="27" cm="1">
        <f t="array" ref="J1804">INDEX(Archetypes!$G$8:$H$16,$G1804,($H$2+1))+$N$2</f>
        <v>18581</v>
      </c>
      <c r="K1804" s="41" cm="1">
        <f t="array" ref="K1804">INDEX(Archetypes!$J$8:$J$16,$G1804)</f>
        <v>3.327</v>
      </c>
      <c r="L1804" s="24" cm="1">
        <f t="array" ref="L1804">INDEX(Archetypes!$I$8:$I$16,$G1804)</f>
        <v>72.380645161290317</v>
      </c>
      <c r="M1804" s="41">
        <f t="shared" si="549"/>
        <v>32.942999999999998</v>
      </c>
      <c r="N1804" s="84">
        <f t="shared" si="523"/>
        <v>0.45513548444602908</v>
      </c>
      <c r="O1804" s="41">
        <f t="shared" si="524"/>
        <v>32.942999999999998</v>
      </c>
      <c r="P1804" s="64">
        <f t="shared" si="562"/>
        <v>4.706142857142857</v>
      </c>
      <c r="Q1804" s="80">
        <f t="shared" si="550"/>
        <v>4.706142857142857</v>
      </c>
      <c r="R1804" s="80">
        <f t="shared" si="551"/>
        <v>0</v>
      </c>
      <c r="S1804" s="64">
        <f t="shared" si="552"/>
        <v>32.942999999999998</v>
      </c>
      <c r="T1804" s="64">
        <f t="shared" si="525"/>
        <v>0</v>
      </c>
      <c r="U1804" s="64">
        <f t="shared" si="553"/>
        <v>0</v>
      </c>
      <c r="V1804" s="80">
        <f t="shared" si="554"/>
        <v>1</v>
      </c>
      <c r="W1804" s="80">
        <f t="shared" si="555"/>
        <v>0</v>
      </c>
      <c r="X1804" s="80">
        <f t="shared" si="556"/>
        <v>0</v>
      </c>
      <c r="Y1804" s="4">
        <f t="shared" si="526"/>
        <v>13.01</v>
      </c>
      <c r="Z1804" s="4">
        <f t="shared" si="527"/>
        <v>3.910429816651638</v>
      </c>
      <c r="AA1804" s="64">
        <f t="shared" si="557"/>
        <v>12022.843000000001</v>
      </c>
      <c r="AB1804" s="81">
        <f t="shared" si="558"/>
        <v>1564.1718743000001</v>
      </c>
      <c r="AC1804">
        <f t="shared" si="559"/>
        <v>1.000000033475001</v>
      </c>
      <c r="AD1804" s="49">
        <f t="shared" si="528"/>
        <v>6256.6874972000005</v>
      </c>
      <c r="AE1804" s="3">
        <f t="shared" si="529"/>
        <v>160000</v>
      </c>
      <c r="AF1804" s="3">
        <f t="shared" si="530"/>
        <v>100000</v>
      </c>
      <c r="AG1804" s="2">
        <f t="shared" si="531"/>
        <v>1</v>
      </c>
      <c r="AH1804" s="49">
        <f t="shared" si="532"/>
        <v>17581</v>
      </c>
      <c r="AI1804" s="49">
        <f t="shared" si="533"/>
        <v>7025.1929918572632</v>
      </c>
      <c r="AJ1804" s="27" cm="1">
        <f t="array" ref="AJ1804">INDEX(Archetypes!Q$8:Q$16,$G1804)</f>
        <v>1022</v>
      </c>
      <c r="AK1804" s="27" cm="1">
        <f t="array" ref="AK1804">INDEX(Archetypes!R$8:R$16,$G1804)</f>
        <v>1039</v>
      </c>
      <c r="AL1804" s="27" cm="1">
        <f t="array" ref="AL1804">INDEX(Archetypes!S$8:S$16,$G1804)</f>
        <v>1139</v>
      </c>
      <c r="AM1804" s="5">
        <f t="shared" si="560"/>
        <v>1039</v>
      </c>
      <c r="AN1804" s="5">
        <f t="shared" si="534"/>
        <v>4156</v>
      </c>
      <c r="AO1804" s="49">
        <f t="shared" si="535"/>
        <v>53599.880489057265</v>
      </c>
      <c r="AP1804" s="61" cm="1">
        <f t="array" ref="AP1804">INDEX(Archetypes!$K$8:$N$16,$G1804,$I$2+1+2*$H$2)</f>
        <v>14065</v>
      </c>
      <c r="AQ1804" s="41" cm="1">
        <f t="array" ref="AQ1804">INDEX(Archetypes!$O$8:$P$16,$G1804,$AB$2)</f>
        <v>50</v>
      </c>
      <c r="AR1804" s="4">
        <f t="shared" si="536"/>
        <v>12.348800000000001</v>
      </c>
      <c r="AS1804" s="5">
        <f t="shared" si="537"/>
        <v>4939.5200000000004</v>
      </c>
      <c r="AT1804" s="8">
        <f t="shared" si="538"/>
        <v>3632</v>
      </c>
      <c r="AU1804">
        <f t="shared" si="539"/>
        <v>1</v>
      </c>
      <c r="AV1804" s="49">
        <f t="shared" si="540"/>
        <v>19758.080000000002</v>
      </c>
      <c r="AW1804" s="49">
        <f t="shared" si="541"/>
        <v>14065</v>
      </c>
      <c r="AX1804" s="61">
        <f t="shared" si="542"/>
        <v>5464.816073805232</v>
      </c>
      <c r="AY1804" s="27" cm="1">
        <f t="array" ref="AY1804">INDEX(Archetypes!T$8:T$16,$G1804)</f>
        <v>1012</v>
      </c>
      <c r="AZ1804" s="27" cm="1">
        <f t="array" ref="AZ1804">INDEX(Archetypes!U$8:U$16,$G1804)</f>
        <v>1497</v>
      </c>
      <c r="BA1804" s="27" cm="1">
        <f t="array" ref="BA1804">INDEX(Archetypes!V$8:V$16,$G1804)</f>
        <v>1668</v>
      </c>
      <c r="BB1804" s="5">
        <f t="shared" si="561"/>
        <v>1497</v>
      </c>
      <c r="BC1804" s="5">
        <f t="shared" si="543"/>
        <v>5988</v>
      </c>
      <c r="BD1804" s="60">
        <f t="shared" si="544"/>
        <v>59340.896073805234</v>
      </c>
      <c r="BE1804" s="28">
        <f t="shared" si="545"/>
        <v>5741.0155847479691</v>
      </c>
      <c r="BF1804" s="75">
        <f t="shared" si="546"/>
        <v>9.855364863960002</v>
      </c>
      <c r="BG1804" s="75">
        <f t="shared" si="547"/>
        <v>33.995519999999999</v>
      </c>
      <c r="BH1804" s="11">
        <f t="shared" si="563"/>
        <v>44023.834787543979</v>
      </c>
      <c r="BI1804" s="95">
        <f t="shared" si="564"/>
        <v>4</v>
      </c>
      <c r="BJ1804" t="b">
        <f t="shared" si="565"/>
        <v>0</v>
      </c>
      <c r="BK1804" s="43">
        <v>-1238.6810937780247</v>
      </c>
      <c r="BL1804" s="37">
        <f t="shared" si="548"/>
        <v>6979.6966785259938</v>
      </c>
    </row>
    <row r="1805" spans="1:64" x14ac:dyDescent="0.35">
      <c r="A1805" s="3">
        <v>40000</v>
      </c>
      <c r="D1805" s="6">
        <v>109.6</v>
      </c>
      <c r="E1805" s="6"/>
      <c r="F1805" s="6">
        <f t="shared" si="521"/>
        <v>182.7</v>
      </c>
      <c r="G1805" s="7">
        <v>7</v>
      </c>
      <c r="H1805" s="79" cm="1">
        <f t="array" ref="H1805">INDEX(Archetypes!$F$8:$F$16,$G1805)</f>
        <v>262.60000000000002</v>
      </c>
      <c r="I1805" s="7">
        <f t="shared" si="522"/>
        <v>1</v>
      </c>
      <c r="J1805" s="27" cm="1">
        <f t="array" ref="J1805">INDEX(Archetypes!$G$8:$H$16,$G1805,($H$2+1))+$N$2</f>
        <v>22881</v>
      </c>
      <c r="K1805" s="41" cm="1">
        <f t="array" ref="K1805">INDEX(Archetypes!$J$8:$J$16,$G1805)</f>
        <v>3.2349999999999999</v>
      </c>
      <c r="L1805" s="24" cm="1">
        <f t="array" ref="L1805">INDEX(Archetypes!$I$8:$I$16,$G1805)</f>
        <v>81.644444444444446</v>
      </c>
      <c r="M1805" s="41">
        <f t="shared" si="549"/>
        <v>33.878999999999998</v>
      </c>
      <c r="N1805" s="84">
        <f t="shared" si="523"/>
        <v>0.41495781164942841</v>
      </c>
      <c r="O1805" s="41">
        <f t="shared" si="524"/>
        <v>33.878999999999998</v>
      </c>
      <c r="P1805" s="64">
        <f t="shared" si="562"/>
        <v>4.8398571428571424</v>
      </c>
      <c r="Q1805" s="80">
        <f t="shared" si="550"/>
        <v>4.8398571428571424</v>
      </c>
      <c r="R1805" s="80">
        <f t="shared" si="551"/>
        <v>0</v>
      </c>
      <c r="S1805" s="64">
        <f t="shared" si="552"/>
        <v>33.878999999999998</v>
      </c>
      <c r="T1805" s="64">
        <f t="shared" si="525"/>
        <v>0</v>
      </c>
      <c r="U1805" s="64">
        <f t="shared" si="553"/>
        <v>0</v>
      </c>
      <c r="V1805" s="80">
        <f t="shared" si="554"/>
        <v>1</v>
      </c>
      <c r="W1805" s="80">
        <f t="shared" si="555"/>
        <v>0</v>
      </c>
      <c r="X1805" s="80">
        <f t="shared" si="556"/>
        <v>0</v>
      </c>
      <c r="Y1805" s="4">
        <f t="shared" si="526"/>
        <v>13.01</v>
      </c>
      <c r="Z1805" s="4">
        <f t="shared" si="527"/>
        <v>4.0216383307573418</v>
      </c>
      <c r="AA1805" s="64">
        <f t="shared" si="557"/>
        <v>12364.76</v>
      </c>
      <c r="AB1805" s="81">
        <f t="shared" si="558"/>
        <v>1608.655276</v>
      </c>
      <c r="AC1805">
        <f t="shared" si="559"/>
        <v>1.0000000350000011</v>
      </c>
      <c r="AD1805" s="49">
        <f t="shared" si="528"/>
        <v>6434.6211039999998</v>
      </c>
      <c r="AE1805" s="3">
        <f t="shared" si="529"/>
        <v>160000</v>
      </c>
      <c r="AF1805" s="3">
        <f t="shared" si="530"/>
        <v>100000</v>
      </c>
      <c r="AG1805" s="2">
        <f t="shared" si="531"/>
        <v>1</v>
      </c>
      <c r="AH1805" s="49">
        <f t="shared" si="532"/>
        <v>21881</v>
      </c>
      <c r="AI1805" s="49">
        <f t="shared" si="533"/>
        <v>8695.9152895723364</v>
      </c>
      <c r="AJ1805" s="27" cm="1">
        <f t="array" ref="AJ1805">INDEX(Archetypes!Q$8:Q$16,$G1805)</f>
        <v>1022</v>
      </c>
      <c r="AK1805" s="27" cm="1">
        <f t="array" ref="AK1805">INDEX(Archetypes!R$8:R$16,$G1805)</f>
        <v>1039</v>
      </c>
      <c r="AL1805" s="27" cm="1">
        <f t="array" ref="AL1805">INDEX(Archetypes!S$8:S$16,$G1805)</f>
        <v>1139</v>
      </c>
      <c r="AM1805" s="5">
        <f t="shared" si="560"/>
        <v>1039</v>
      </c>
      <c r="AN1805" s="5">
        <f t="shared" si="534"/>
        <v>4156</v>
      </c>
      <c r="AO1805" s="49">
        <f t="shared" si="535"/>
        <v>64048.536393572336</v>
      </c>
      <c r="AP1805" s="61" cm="1">
        <f t="array" ref="AP1805">INDEX(Archetypes!$K$8:$N$16,$G1805,$I$2+1+2*$H$2)</f>
        <v>17505</v>
      </c>
      <c r="AQ1805" s="41" cm="1">
        <f t="array" ref="AQ1805">INDEX(Archetypes!$O$8:$P$16,$G1805,$AB$2)</f>
        <v>50</v>
      </c>
      <c r="AR1805" s="4">
        <f t="shared" si="536"/>
        <v>12.348800000000001</v>
      </c>
      <c r="AS1805" s="5">
        <f t="shared" si="537"/>
        <v>4939.5200000000004</v>
      </c>
      <c r="AT1805" s="8">
        <f t="shared" si="538"/>
        <v>3632</v>
      </c>
      <c r="AU1805">
        <f t="shared" si="539"/>
        <v>1</v>
      </c>
      <c r="AV1805" s="49">
        <f t="shared" si="540"/>
        <v>19758.080000000002</v>
      </c>
      <c r="AW1805" s="49">
        <f t="shared" si="541"/>
        <v>17505</v>
      </c>
      <c r="AX1805" s="61">
        <f t="shared" si="542"/>
        <v>6801.3939119772904</v>
      </c>
      <c r="AY1805" s="27" cm="1">
        <f t="array" ref="AY1805">INDEX(Archetypes!T$8:T$16,$G1805)</f>
        <v>1012</v>
      </c>
      <c r="AZ1805" s="27" cm="1">
        <f t="array" ref="AZ1805">INDEX(Archetypes!U$8:U$16,$G1805)</f>
        <v>1497</v>
      </c>
      <c r="BA1805" s="27" cm="1">
        <f t="array" ref="BA1805">INDEX(Archetypes!V$8:V$16,$G1805)</f>
        <v>1668</v>
      </c>
      <c r="BB1805" s="5">
        <f t="shared" si="561"/>
        <v>1497</v>
      </c>
      <c r="BC1805" s="5">
        <f t="shared" si="543"/>
        <v>5988</v>
      </c>
      <c r="BD1805" s="60">
        <f t="shared" si="544"/>
        <v>67557.473911977286</v>
      </c>
      <c r="BE1805" s="28">
        <f t="shared" si="545"/>
        <v>3508.9375184049495</v>
      </c>
      <c r="BF1805" s="75">
        <f t="shared" si="546"/>
        <v>10.1356410672</v>
      </c>
      <c r="BG1805" s="75">
        <f t="shared" si="547"/>
        <v>33.995519999999999</v>
      </c>
      <c r="BH1805" s="11">
        <f t="shared" si="563"/>
        <v>44023.834787543979</v>
      </c>
      <c r="BI1805" s="95">
        <f t="shared" si="564"/>
        <v>4</v>
      </c>
      <c r="BJ1805" t="b">
        <f t="shared" si="565"/>
        <v>0</v>
      </c>
      <c r="BK1805" s="43">
        <v>-9065.5628434909158</v>
      </c>
      <c r="BL1805" s="37">
        <f t="shared" si="548"/>
        <v>12574.500361895865</v>
      </c>
    </row>
    <row r="1806" spans="1:64" x14ac:dyDescent="0.35">
      <c r="A1806" s="3">
        <v>40000</v>
      </c>
      <c r="D1806" s="6">
        <v>109.6</v>
      </c>
      <c r="E1806" s="6"/>
      <c r="F1806" s="6">
        <f t="shared" si="521"/>
        <v>182.7</v>
      </c>
      <c r="G1806" s="7">
        <v>8</v>
      </c>
      <c r="H1806" s="79" cm="1">
        <f t="array" ref="H1806">INDEX(Archetypes!$F$8:$F$16,$G1806)</f>
        <v>285.8</v>
      </c>
      <c r="I1806" s="7">
        <f t="shared" si="522"/>
        <v>1</v>
      </c>
      <c r="J1806" s="27" cm="1">
        <f t="array" ref="J1806">INDEX(Archetypes!$G$8:$H$16,$G1806,($H$2+1))+$N$2</f>
        <v>26124</v>
      </c>
      <c r="K1806" s="41" cm="1">
        <f t="array" ref="K1806">INDEX(Archetypes!$J$8:$J$16,$G1806)</f>
        <v>3.2210000000000001</v>
      </c>
      <c r="L1806" s="24" cm="1">
        <f t="array" ref="L1806">INDEX(Archetypes!$I$8:$I$16,$G1806)</f>
        <v>90.076000000000008</v>
      </c>
      <c r="M1806" s="41">
        <f t="shared" si="549"/>
        <v>34.027000000000001</v>
      </c>
      <c r="N1806" s="84">
        <f t="shared" si="523"/>
        <v>0.3777587814734224</v>
      </c>
      <c r="O1806" s="41">
        <f t="shared" si="524"/>
        <v>34.027000000000001</v>
      </c>
      <c r="P1806" s="64">
        <f t="shared" si="562"/>
        <v>4.8609999999999998</v>
      </c>
      <c r="Q1806" s="80">
        <f t="shared" si="550"/>
        <v>4.8609999999999998</v>
      </c>
      <c r="R1806" s="80">
        <f t="shared" si="551"/>
        <v>0</v>
      </c>
      <c r="S1806" s="64">
        <f t="shared" si="552"/>
        <v>34.027000000000001</v>
      </c>
      <c r="T1806" s="64">
        <f t="shared" si="525"/>
        <v>0</v>
      </c>
      <c r="U1806" s="64">
        <f t="shared" si="553"/>
        <v>0</v>
      </c>
      <c r="V1806" s="80">
        <f t="shared" si="554"/>
        <v>1</v>
      </c>
      <c r="W1806" s="80">
        <f t="shared" si="555"/>
        <v>0</v>
      </c>
      <c r="X1806" s="80">
        <f t="shared" si="556"/>
        <v>0</v>
      </c>
      <c r="Y1806" s="4">
        <f t="shared" si="526"/>
        <v>13.01</v>
      </c>
      <c r="Z1806" s="4">
        <f t="shared" si="527"/>
        <v>4.0391182862465067</v>
      </c>
      <c r="AA1806" s="64">
        <f t="shared" si="557"/>
        <v>12418.504000000001</v>
      </c>
      <c r="AB1806" s="81">
        <f t="shared" si="558"/>
        <v>1615.6473704</v>
      </c>
      <c r="AC1806">
        <f t="shared" si="559"/>
        <v>0.99999996540000102</v>
      </c>
      <c r="AD1806" s="49">
        <f t="shared" si="528"/>
        <v>6462.5894816</v>
      </c>
      <c r="AE1806" s="3">
        <f t="shared" si="529"/>
        <v>160000</v>
      </c>
      <c r="AF1806" s="3">
        <f t="shared" si="530"/>
        <v>100000</v>
      </c>
      <c r="AG1806" s="2">
        <f t="shared" si="531"/>
        <v>1</v>
      </c>
      <c r="AH1806" s="49">
        <f t="shared" si="532"/>
        <v>25124</v>
      </c>
      <c r="AI1806" s="49">
        <f t="shared" si="533"/>
        <v>9955.9507341048902</v>
      </c>
      <c r="AJ1806" s="27" cm="1">
        <f t="array" ref="AJ1806">INDEX(Archetypes!Q$8:Q$16,$G1806)</f>
        <v>1022</v>
      </c>
      <c r="AK1806" s="27" cm="1">
        <f t="array" ref="AK1806">INDEX(Archetypes!R$8:R$16,$G1806)</f>
        <v>1039</v>
      </c>
      <c r="AL1806" s="27" cm="1">
        <f t="array" ref="AL1806">INDEX(Archetypes!S$8:S$16,$G1806)</f>
        <v>1139</v>
      </c>
      <c r="AM1806" s="5">
        <f t="shared" si="560"/>
        <v>1039</v>
      </c>
      <c r="AN1806" s="5">
        <f t="shared" si="534"/>
        <v>4156</v>
      </c>
      <c r="AO1806" s="49">
        <f t="shared" si="535"/>
        <v>71822.540215704896</v>
      </c>
      <c r="AP1806" s="61" cm="1">
        <f t="array" ref="AP1806">INDEX(Archetypes!$K$8:$N$16,$G1806,$I$2+1+2*$H$2)</f>
        <v>20099</v>
      </c>
      <c r="AQ1806" s="41" cm="1">
        <f t="array" ref="AQ1806">INDEX(Archetypes!$O$8:$P$16,$G1806,$AB$2)</f>
        <v>50</v>
      </c>
      <c r="AR1806" s="4">
        <f t="shared" si="536"/>
        <v>12.348800000000001</v>
      </c>
      <c r="AS1806" s="5">
        <f t="shared" si="537"/>
        <v>4939.5200000000004</v>
      </c>
      <c r="AT1806" s="8">
        <f t="shared" si="538"/>
        <v>3632</v>
      </c>
      <c r="AU1806">
        <f t="shared" si="539"/>
        <v>1</v>
      </c>
      <c r="AV1806" s="49">
        <f t="shared" si="540"/>
        <v>19758.080000000002</v>
      </c>
      <c r="AW1806" s="49">
        <f t="shared" si="541"/>
        <v>20099</v>
      </c>
      <c r="AX1806" s="61">
        <f t="shared" si="542"/>
        <v>7809.2668515756386</v>
      </c>
      <c r="AY1806" s="27" cm="1">
        <f t="array" ref="AY1806">INDEX(Archetypes!T$8:T$16,$G1806)</f>
        <v>1012</v>
      </c>
      <c r="AZ1806" s="27" cm="1">
        <f t="array" ref="AZ1806">INDEX(Archetypes!U$8:U$16,$G1806)</f>
        <v>1497</v>
      </c>
      <c r="BA1806" s="27" cm="1">
        <f t="array" ref="BA1806">INDEX(Archetypes!V$8:V$16,$G1806)</f>
        <v>1668</v>
      </c>
      <c r="BB1806" s="5">
        <f t="shared" si="561"/>
        <v>1497</v>
      </c>
      <c r="BC1806" s="5">
        <f t="shared" si="543"/>
        <v>5988</v>
      </c>
      <c r="BD1806" s="60">
        <f t="shared" si="544"/>
        <v>73753.346851575639</v>
      </c>
      <c r="BE1806" s="28">
        <f t="shared" si="545"/>
        <v>1930.8066358707438</v>
      </c>
      <c r="BF1806" s="75">
        <f t="shared" si="546"/>
        <v>10.179696098880001</v>
      </c>
      <c r="BG1806" s="75">
        <f t="shared" si="547"/>
        <v>33.995519999999999</v>
      </c>
      <c r="BH1806" s="11">
        <f t="shared" si="563"/>
        <v>44023.834787543979</v>
      </c>
      <c r="BI1806" s="95">
        <f t="shared" si="564"/>
        <v>4</v>
      </c>
      <c r="BJ1806" t="b">
        <f t="shared" si="565"/>
        <v>0</v>
      </c>
      <c r="BK1806" s="43">
        <v>-14754.125548769487</v>
      </c>
      <c r="BL1806" s="37">
        <f t="shared" si="548"/>
        <v>16684.932184640231</v>
      </c>
    </row>
    <row r="1807" spans="1:64" x14ac:dyDescent="0.35">
      <c r="A1807" s="3">
        <v>40000</v>
      </c>
      <c r="D1807" s="6">
        <v>109.6</v>
      </c>
      <c r="E1807" s="6"/>
      <c r="F1807" s="6">
        <f t="shared" si="521"/>
        <v>182.7</v>
      </c>
      <c r="G1807" s="7">
        <v>9</v>
      </c>
      <c r="H1807" s="79" cm="1">
        <f t="array" ref="H1807">INDEX(Archetypes!$F$8:$F$16,$G1807)</f>
        <v>312.60000000000002</v>
      </c>
      <c r="I1807" s="7">
        <f t="shared" si="522"/>
        <v>1</v>
      </c>
      <c r="J1807" s="27" cm="1">
        <f t="array" ref="J1807">INDEX(Archetypes!$G$8:$H$16,$G1807,($H$2+1))+$N$2</f>
        <v>27151</v>
      </c>
      <c r="K1807" s="41" cm="1">
        <f t="array" ref="K1807">INDEX(Archetypes!$J$8:$J$16,$G1807)</f>
        <v>3.1960000000000002</v>
      </c>
      <c r="L1807" s="24" cm="1">
        <f t="array" ref="L1807">INDEX(Archetypes!$I$8:$I$16,$G1807)</f>
        <v>98.868750000000006</v>
      </c>
      <c r="M1807" s="41">
        <f t="shared" si="549"/>
        <v>34.292999999999999</v>
      </c>
      <c r="N1807" s="84">
        <f t="shared" si="523"/>
        <v>0.34685378342499523</v>
      </c>
      <c r="O1807" s="41">
        <f t="shared" si="524"/>
        <v>34.292999999999999</v>
      </c>
      <c r="P1807" s="64">
        <f t="shared" si="562"/>
        <v>4.899</v>
      </c>
      <c r="Q1807" s="80">
        <f t="shared" si="550"/>
        <v>4.899</v>
      </c>
      <c r="R1807" s="80">
        <f t="shared" si="551"/>
        <v>0</v>
      </c>
      <c r="S1807" s="64">
        <f t="shared" si="552"/>
        <v>34.292999999999999</v>
      </c>
      <c r="T1807" s="64">
        <f t="shared" si="525"/>
        <v>0</v>
      </c>
      <c r="U1807" s="64">
        <f t="shared" si="553"/>
        <v>0</v>
      </c>
      <c r="V1807" s="80">
        <f t="shared" si="554"/>
        <v>1</v>
      </c>
      <c r="W1807" s="80">
        <f t="shared" si="555"/>
        <v>0</v>
      </c>
      <c r="X1807" s="80">
        <f t="shared" si="556"/>
        <v>0</v>
      </c>
      <c r="Y1807" s="4">
        <f t="shared" si="526"/>
        <v>13.01</v>
      </c>
      <c r="Z1807" s="4">
        <f t="shared" si="527"/>
        <v>4.0707133917396741</v>
      </c>
      <c r="AA1807" s="64">
        <f t="shared" si="557"/>
        <v>12515.645</v>
      </c>
      <c r="AB1807" s="81">
        <f t="shared" si="558"/>
        <v>1628.2854144999999</v>
      </c>
      <c r="AC1807">
        <f t="shared" si="559"/>
        <v>0.99999996450000128</v>
      </c>
      <c r="AD1807" s="49">
        <f t="shared" si="528"/>
        <v>6513.1416579999996</v>
      </c>
      <c r="AE1807" s="3">
        <f t="shared" si="529"/>
        <v>160000</v>
      </c>
      <c r="AF1807" s="3">
        <f t="shared" si="530"/>
        <v>100000</v>
      </c>
      <c r="AG1807" s="2">
        <f t="shared" si="531"/>
        <v>1</v>
      </c>
      <c r="AH1807" s="49">
        <f t="shared" si="532"/>
        <v>26151</v>
      </c>
      <c r="AI1807" s="49">
        <f t="shared" si="533"/>
        <v>10354.981385210327</v>
      </c>
      <c r="AJ1807" s="27" cm="1">
        <f t="array" ref="AJ1807">INDEX(Archetypes!Q$8:Q$16,$G1807)</f>
        <v>1022</v>
      </c>
      <c r="AK1807" s="27" cm="1">
        <f t="array" ref="AK1807">INDEX(Archetypes!R$8:R$16,$G1807)</f>
        <v>1039</v>
      </c>
      <c r="AL1807" s="27" cm="1">
        <f t="array" ref="AL1807">INDEX(Archetypes!S$8:S$16,$G1807)</f>
        <v>1139</v>
      </c>
      <c r="AM1807" s="5">
        <f t="shared" si="560"/>
        <v>1039</v>
      </c>
      <c r="AN1807" s="5">
        <f t="shared" si="534"/>
        <v>4156</v>
      </c>
      <c r="AO1807" s="49">
        <f t="shared" si="535"/>
        <v>74326.123043210333</v>
      </c>
      <c r="AP1807" s="61" cm="1">
        <f t="array" ref="AP1807">INDEX(Archetypes!$K$8:$N$16,$G1807,$I$2+1+2*$H$2)</f>
        <v>20920</v>
      </c>
      <c r="AQ1807" s="41" cm="1">
        <f t="array" ref="AQ1807">INDEX(Archetypes!$O$8:$P$16,$G1807,$AB$2)</f>
        <v>50</v>
      </c>
      <c r="AR1807" s="4">
        <f t="shared" si="536"/>
        <v>12.348800000000001</v>
      </c>
      <c r="AS1807" s="5">
        <f t="shared" si="537"/>
        <v>4939.5200000000004</v>
      </c>
      <c r="AT1807" s="8">
        <f t="shared" si="538"/>
        <v>3632</v>
      </c>
      <c r="AU1807">
        <f t="shared" si="539"/>
        <v>1</v>
      </c>
      <c r="AV1807" s="49">
        <f t="shared" si="540"/>
        <v>19758.080000000002</v>
      </c>
      <c r="AW1807" s="49">
        <f t="shared" si="541"/>
        <v>20920</v>
      </c>
      <c r="AX1807" s="61">
        <f t="shared" si="542"/>
        <v>8128.2582484184468</v>
      </c>
      <c r="AY1807" s="27" cm="1">
        <f t="array" ref="AY1807">INDEX(Archetypes!T$8:T$16,$G1807)</f>
        <v>1012</v>
      </c>
      <c r="AZ1807" s="27" cm="1">
        <f t="array" ref="AZ1807">INDEX(Archetypes!U$8:U$16,$G1807)</f>
        <v>1497</v>
      </c>
      <c r="BA1807" s="27" cm="1">
        <f t="array" ref="BA1807">INDEX(Archetypes!V$8:V$16,$G1807)</f>
        <v>1668</v>
      </c>
      <c r="BB1807" s="5">
        <f t="shared" si="561"/>
        <v>1497</v>
      </c>
      <c r="BC1807" s="5">
        <f t="shared" si="543"/>
        <v>5988</v>
      </c>
      <c r="BD1807" s="60">
        <f t="shared" si="544"/>
        <v>75714.338248418455</v>
      </c>
      <c r="BE1807" s="28">
        <f t="shared" si="545"/>
        <v>1388.2152052081219</v>
      </c>
      <c r="BF1807" s="75">
        <f t="shared" si="546"/>
        <v>10.259324519400002</v>
      </c>
      <c r="BG1807" s="75">
        <f t="shared" si="547"/>
        <v>33.995519999999999</v>
      </c>
      <c r="BH1807" s="11">
        <f t="shared" si="563"/>
        <v>44023.834787543979</v>
      </c>
      <c r="BI1807" s="95">
        <f t="shared" si="564"/>
        <v>4</v>
      </c>
      <c r="BJ1807" t="b">
        <f t="shared" si="565"/>
        <v>0</v>
      </c>
      <c r="BK1807" s="43">
        <v>-16638.985840173438</v>
      </c>
      <c r="BL1807" s="37">
        <f t="shared" si="548"/>
        <v>18027.20104538156</v>
      </c>
    </row>
    <row r="1808" spans="1:64" x14ac:dyDescent="0.35">
      <c r="A1808" s="3">
        <v>40000</v>
      </c>
      <c r="D1808" s="6">
        <v>120</v>
      </c>
      <c r="E1808" s="6"/>
      <c r="F1808" s="6">
        <f t="shared" si="521"/>
        <v>200</v>
      </c>
      <c r="G1808" s="7">
        <v>5</v>
      </c>
      <c r="H1808" s="79" cm="1">
        <f t="array" ref="H1808">INDEX(Archetypes!$F$8:$F$16,$G1808)</f>
        <v>213.7</v>
      </c>
      <c r="I1808" s="7">
        <f t="shared" si="522"/>
        <v>1</v>
      </c>
      <c r="J1808" s="27" cm="1">
        <f t="array" ref="J1808">INDEX(Archetypes!$G$8:$H$16,$G1808,($H$2+1))+$N$2</f>
        <v>16092</v>
      </c>
      <c r="K1808" s="41" cm="1">
        <f t="array" ref="K1808">INDEX(Archetypes!$J$8:$J$16,$G1808)</f>
        <v>3.3130000000000002</v>
      </c>
      <c r="L1808" s="24" cm="1">
        <f t="array" ref="L1808">INDEX(Archetypes!$I$8:$I$16,$G1808)</f>
        <v>65.243478260869566</v>
      </c>
      <c r="M1808" s="41">
        <f t="shared" si="549"/>
        <v>36.220999999999997</v>
      </c>
      <c r="N1808" s="84">
        <f t="shared" si="523"/>
        <v>0.55516660002665597</v>
      </c>
      <c r="O1808" s="41">
        <f t="shared" si="524"/>
        <v>36.220999999999997</v>
      </c>
      <c r="P1808" s="64">
        <f t="shared" si="562"/>
        <v>5.1744285714285709</v>
      </c>
      <c r="Q1808" s="80">
        <f t="shared" si="550"/>
        <v>5.1744285714285709</v>
      </c>
      <c r="R1808" s="80">
        <f t="shared" si="551"/>
        <v>0</v>
      </c>
      <c r="S1808" s="64">
        <f t="shared" si="552"/>
        <v>36.220999999999997</v>
      </c>
      <c r="T1808" s="64">
        <f t="shared" si="525"/>
        <v>0</v>
      </c>
      <c r="U1808" s="64">
        <f t="shared" si="553"/>
        <v>0</v>
      </c>
      <c r="V1808" s="80">
        <f t="shared" si="554"/>
        <v>1</v>
      </c>
      <c r="W1808" s="80">
        <f t="shared" si="555"/>
        <v>0</v>
      </c>
      <c r="X1808" s="80">
        <f t="shared" si="556"/>
        <v>0</v>
      </c>
      <c r="Y1808" s="4">
        <f t="shared" si="526"/>
        <v>13.01</v>
      </c>
      <c r="Z1808" s="4">
        <f t="shared" si="527"/>
        <v>3.9269544219740413</v>
      </c>
      <c r="AA1808" s="64">
        <f t="shared" si="557"/>
        <v>12073.648999999999</v>
      </c>
      <c r="AB1808" s="81">
        <f t="shared" si="558"/>
        <v>1570.7817348999999</v>
      </c>
      <c r="AC1808">
        <f t="shared" si="559"/>
        <v>1.0000000215750005</v>
      </c>
      <c r="AD1808" s="49">
        <f t="shared" si="528"/>
        <v>6283.1269395999998</v>
      </c>
      <c r="AE1808" s="3">
        <f t="shared" si="529"/>
        <v>160000</v>
      </c>
      <c r="AF1808" s="3">
        <f t="shared" si="530"/>
        <v>100000</v>
      </c>
      <c r="AG1808" s="2">
        <f t="shared" si="531"/>
        <v>1</v>
      </c>
      <c r="AH1808" s="49">
        <f t="shared" si="532"/>
        <v>15092</v>
      </c>
      <c r="AI1808" s="49">
        <f t="shared" si="533"/>
        <v>6058.1167595287006</v>
      </c>
      <c r="AJ1808" s="27" cm="1">
        <f t="array" ref="AJ1808">INDEX(Archetypes!Q$8:Q$16,$G1808)</f>
        <v>1022</v>
      </c>
      <c r="AK1808" s="27" cm="1">
        <f t="array" ref="AK1808">INDEX(Archetypes!R$8:R$16,$G1808)</f>
        <v>1039</v>
      </c>
      <c r="AL1808" s="27" cm="1">
        <f t="array" ref="AL1808">INDEX(Archetypes!S$8:S$16,$G1808)</f>
        <v>1139</v>
      </c>
      <c r="AM1808" s="5">
        <f t="shared" si="560"/>
        <v>1039</v>
      </c>
      <c r="AN1808" s="5">
        <f t="shared" si="534"/>
        <v>4156</v>
      </c>
      <c r="AO1808" s="49">
        <f t="shared" si="535"/>
        <v>47681.243699128696</v>
      </c>
      <c r="AP1808" s="61" cm="1">
        <f t="array" ref="AP1808">INDEX(Archetypes!$K$8:$N$16,$G1808,$I$2+1+2*$H$2)</f>
        <v>12073</v>
      </c>
      <c r="AQ1808" s="41" cm="1">
        <f t="array" ref="AQ1808">INDEX(Archetypes!$O$8:$P$16,$G1808,$AB$2)</f>
        <v>50</v>
      </c>
      <c r="AR1808" s="4">
        <f t="shared" si="536"/>
        <v>12.348800000000001</v>
      </c>
      <c r="AS1808" s="5">
        <f t="shared" si="537"/>
        <v>4939.5200000000004</v>
      </c>
      <c r="AT1808" s="8">
        <f t="shared" si="538"/>
        <v>3632</v>
      </c>
      <c r="AU1808">
        <f t="shared" si="539"/>
        <v>1</v>
      </c>
      <c r="AV1808" s="49">
        <f t="shared" si="540"/>
        <v>19758.080000000002</v>
      </c>
      <c r="AW1808" s="49">
        <f t="shared" si="541"/>
        <v>12073</v>
      </c>
      <c r="AX1808" s="61">
        <f t="shared" si="542"/>
        <v>4690.8442558869938</v>
      </c>
      <c r="AY1808" s="27" cm="1">
        <f t="array" ref="AY1808">INDEX(Archetypes!T$8:T$16,$G1808)</f>
        <v>1012</v>
      </c>
      <c r="AZ1808" s="27" cm="1">
        <f t="array" ref="AZ1808">INDEX(Archetypes!U$8:U$16,$G1808)</f>
        <v>1497</v>
      </c>
      <c r="BA1808" s="27" cm="1">
        <f t="array" ref="BA1808">INDEX(Archetypes!V$8:V$16,$G1808)</f>
        <v>1668</v>
      </c>
      <c r="BB1808" s="5">
        <f t="shared" si="561"/>
        <v>1497</v>
      </c>
      <c r="BC1808" s="5">
        <f t="shared" si="543"/>
        <v>5988</v>
      </c>
      <c r="BD1808" s="60">
        <f t="shared" si="544"/>
        <v>54582.924255886996</v>
      </c>
      <c r="BE1808" s="28">
        <f t="shared" si="545"/>
        <v>6901.6805567582996</v>
      </c>
      <c r="BF1808" s="75">
        <f t="shared" si="546"/>
        <v>9.8970115582799991</v>
      </c>
      <c r="BG1808" s="75">
        <f t="shared" si="547"/>
        <v>33.995519999999999</v>
      </c>
      <c r="BH1808" s="11">
        <f t="shared" si="563"/>
        <v>47681.243699128696</v>
      </c>
      <c r="BI1808" s="95">
        <f t="shared" si="564"/>
        <v>5</v>
      </c>
      <c r="BJ1808" t="b">
        <f t="shared" si="565"/>
        <v>1</v>
      </c>
      <c r="BK1808" s="43">
        <v>3032.6140655414492</v>
      </c>
      <c r="BL1808" s="37">
        <f t="shared" si="548"/>
        <v>3869.0664912168504</v>
      </c>
    </row>
    <row r="1809" spans="1:64" x14ac:dyDescent="0.35">
      <c r="A1809" s="3">
        <v>40000</v>
      </c>
      <c r="D1809" s="6">
        <v>120</v>
      </c>
      <c r="E1809" s="6"/>
      <c r="F1809" s="6">
        <f t="shared" si="521"/>
        <v>200</v>
      </c>
      <c r="G1809" s="7">
        <v>6</v>
      </c>
      <c r="H1809" s="79" cm="1">
        <f t="array" ref="H1809">INDEX(Archetypes!$F$8:$F$16,$G1809)</f>
        <v>239.1</v>
      </c>
      <c r="I1809" s="7">
        <f t="shared" si="522"/>
        <v>1</v>
      </c>
      <c r="J1809" s="27" cm="1">
        <f t="array" ref="J1809">INDEX(Archetypes!$G$8:$H$16,$G1809,($H$2+1))+$N$2</f>
        <v>18581</v>
      </c>
      <c r="K1809" s="41" cm="1">
        <f t="array" ref="K1809">INDEX(Archetypes!$J$8:$J$16,$G1809)</f>
        <v>3.327</v>
      </c>
      <c r="L1809" s="24" cm="1">
        <f t="array" ref="L1809">INDEX(Archetypes!$I$8:$I$16,$G1809)</f>
        <v>72.380645161290317</v>
      </c>
      <c r="M1809" s="41">
        <f t="shared" si="549"/>
        <v>36.069000000000003</v>
      </c>
      <c r="N1809" s="84">
        <f t="shared" si="523"/>
        <v>0.49832382565291033</v>
      </c>
      <c r="O1809" s="41">
        <f t="shared" si="524"/>
        <v>36.069000000000003</v>
      </c>
      <c r="P1809" s="64">
        <f t="shared" si="562"/>
        <v>5.1527142857142865</v>
      </c>
      <c r="Q1809" s="80">
        <f t="shared" si="550"/>
        <v>5.1527142857142865</v>
      </c>
      <c r="R1809" s="80">
        <f t="shared" si="551"/>
        <v>0</v>
      </c>
      <c r="S1809" s="64">
        <f t="shared" si="552"/>
        <v>36.069000000000003</v>
      </c>
      <c r="T1809" s="64">
        <f t="shared" si="525"/>
        <v>0</v>
      </c>
      <c r="U1809" s="64">
        <f t="shared" si="553"/>
        <v>0</v>
      </c>
      <c r="V1809" s="80">
        <f t="shared" si="554"/>
        <v>1</v>
      </c>
      <c r="W1809" s="80">
        <f t="shared" si="555"/>
        <v>0</v>
      </c>
      <c r="X1809" s="80">
        <f t="shared" si="556"/>
        <v>0</v>
      </c>
      <c r="Y1809" s="4">
        <f t="shared" si="526"/>
        <v>13.01</v>
      </c>
      <c r="Z1809" s="4">
        <f t="shared" si="527"/>
        <v>3.910429816651638</v>
      </c>
      <c r="AA1809" s="64">
        <f t="shared" si="557"/>
        <v>12022.843000000001</v>
      </c>
      <c r="AB1809" s="81">
        <f t="shared" si="558"/>
        <v>1564.1718743000001</v>
      </c>
      <c r="AC1809">
        <f t="shared" si="559"/>
        <v>1.000000033475001</v>
      </c>
      <c r="AD1809" s="49">
        <f t="shared" si="528"/>
        <v>6256.6874972000005</v>
      </c>
      <c r="AE1809" s="3">
        <f t="shared" si="529"/>
        <v>160000</v>
      </c>
      <c r="AF1809" s="3">
        <f t="shared" si="530"/>
        <v>100000</v>
      </c>
      <c r="AG1809" s="2">
        <f t="shared" si="531"/>
        <v>1</v>
      </c>
      <c r="AH1809" s="49">
        <f t="shared" si="532"/>
        <v>17581</v>
      </c>
      <c r="AI1809" s="49">
        <f t="shared" si="533"/>
        <v>7025.1929918572632</v>
      </c>
      <c r="AJ1809" s="27" cm="1">
        <f t="array" ref="AJ1809">INDEX(Archetypes!Q$8:Q$16,$G1809)</f>
        <v>1022</v>
      </c>
      <c r="AK1809" s="27" cm="1">
        <f t="array" ref="AK1809">INDEX(Archetypes!R$8:R$16,$G1809)</f>
        <v>1039</v>
      </c>
      <c r="AL1809" s="27" cm="1">
        <f t="array" ref="AL1809">INDEX(Archetypes!S$8:S$16,$G1809)</f>
        <v>1139</v>
      </c>
      <c r="AM1809" s="5">
        <f t="shared" si="560"/>
        <v>1039</v>
      </c>
      <c r="AN1809" s="5">
        <f t="shared" si="534"/>
        <v>4156</v>
      </c>
      <c r="AO1809" s="49">
        <f t="shared" si="535"/>
        <v>53599.880489057265</v>
      </c>
      <c r="AP1809" s="61" cm="1">
        <f t="array" ref="AP1809">INDEX(Archetypes!$K$8:$N$16,$G1809,$I$2+1+2*$H$2)</f>
        <v>14065</v>
      </c>
      <c r="AQ1809" s="41" cm="1">
        <f t="array" ref="AQ1809">INDEX(Archetypes!$O$8:$P$16,$G1809,$AB$2)</f>
        <v>50</v>
      </c>
      <c r="AR1809" s="4">
        <f t="shared" si="536"/>
        <v>12.348800000000001</v>
      </c>
      <c r="AS1809" s="5">
        <f t="shared" si="537"/>
        <v>4939.5200000000004</v>
      </c>
      <c r="AT1809" s="8">
        <f t="shared" si="538"/>
        <v>3632</v>
      </c>
      <c r="AU1809">
        <f t="shared" si="539"/>
        <v>1</v>
      </c>
      <c r="AV1809" s="49">
        <f t="shared" si="540"/>
        <v>19758.080000000002</v>
      </c>
      <c r="AW1809" s="49">
        <f t="shared" si="541"/>
        <v>14065</v>
      </c>
      <c r="AX1809" s="61">
        <f t="shared" si="542"/>
        <v>5464.816073805232</v>
      </c>
      <c r="AY1809" s="27" cm="1">
        <f t="array" ref="AY1809">INDEX(Archetypes!T$8:T$16,$G1809)</f>
        <v>1012</v>
      </c>
      <c r="AZ1809" s="27" cm="1">
        <f t="array" ref="AZ1809">INDEX(Archetypes!U$8:U$16,$G1809)</f>
        <v>1497</v>
      </c>
      <c r="BA1809" s="27" cm="1">
        <f t="array" ref="BA1809">INDEX(Archetypes!V$8:V$16,$G1809)</f>
        <v>1668</v>
      </c>
      <c r="BB1809" s="5">
        <f t="shared" si="561"/>
        <v>1497</v>
      </c>
      <c r="BC1809" s="5">
        <f t="shared" si="543"/>
        <v>5988</v>
      </c>
      <c r="BD1809" s="60">
        <f t="shared" si="544"/>
        <v>59340.896073805234</v>
      </c>
      <c r="BE1809" s="28">
        <f t="shared" si="545"/>
        <v>5741.0155847479691</v>
      </c>
      <c r="BF1809" s="75">
        <f t="shared" si="546"/>
        <v>9.855364863960002</v>
      </c>
      <c r="BG1809" s="75">
        <f t="shared" si="547"/>
        <v>33.995519999999999</v>
      </c>
      <c r="BH1809" s="11">
        <f t="shared" si="563"/>
        <v>47681.243699128696</v>
      </c>
      <c r="BI1809" s="95">
        <f t="shared" si="564"/>
        <v>5</v>
      </c>
      <c r="BJ1809" t="b">
        <f t="shared" si="565"/>
        <v>0</v>
      </c>
      <c r="BK1809" s="43">
        <v>-1238.6810937780247</v>
      </c>
      <c r="BL1809" s="37">
        <f t="shared" si="548"/>
        <v>6979.6966785259938</v>
      </c>
    </row>
    <row r="1810" spans="1:64" x14ac:dyDescent="0.35">
      <c r="A1810" s="3">
        <v>40000</v>
      </c>
      <c r="D1810" s="6">
        <v>120</v>
      </c>
      <c r="E1810" s="6"/>
      <c r="F1810" s="6">
        <f t="shared" si="521"/>
        <v>200</v>
      </c>
      <c r="G1810" s="7">
        <v>7</v>
      </c>
      <c r="H1810" s="79" cm="1">
        <f t="array" ref="H1810">INDEX(Archetypes!$F$8:$F$16,$G1810)</f>
        <v>262.60000000000002</v>
      </c>
      <c r="I1810" s="7">
        <f t="shared" si="522"/>
        <v>1</v>
      </c>
      <c r="J1810" s="27" cm="1">
        <f t="array" ref="J1810">INDEX(Archetypes!$G$8:$H$16,$G1810,($H$2+1))+$N$2</f>
        <v>22881</v>
      </c>
      <c r="K1810" s="41" cm="1">
        <f t="array" ref="K1810">INDEX(Archetypes!$J$8:$J$16,$G1810)</f>
        <v>3.2349999999999999</v>
      </c>
      <c r="L1810" s="24" cm="1">
        <f t="array" ref="L1810">INDEX(Archetypes!$I$8:$I$16,$G1810)</f>
        <v>81.644444444444446</v>
      </c>
      <c r="M1810" s="41">
        <f t="shared" si="549"/>
        <v>37.094000000000001</v>
      </c>
      <c r="N1810" s="84">
        <f t="shared" si="523"/>
        <v>0.45433587370713119</v>
      </c>
      <c r="O1810" s="41">
        <f t="shared" si="524"/>
        <v>37.094000000000001</v>
      </c>
      <c r="P1810" s="64">
        <f t="shared" si="562"/>
        <v>5.2991428571428569</v>
      </c>
      <c r="Q1810" s="80">
        <f t="shared" si="550"/>
        <v>5.2991428571428569</v>
      </c>
      <c r="R1810" s="80">
        <f t="shared" si="551"/>
        <v>0</v>
      </c>
      <c r="S1810" s="64">
        <f t="shared" si="552"/>
        <v>37.094000000000001</v>
      </c>
      <c r="T1810" s="64">
        <f t="shared" si="525"/>
        <v>0</v>
      </c>
      <c r="U1810" s="64">
        <f t="shared" si="553"/>
        <v>0</v>
      </c>
      <c r="V1810" s="80">
        <f t="shared" si="554"/>
        <v>1</v>
      </c>
      <c r="W1810" s="80">
        <f t="shared" si="555"/>
        <v>0</v>
      </c>
      <c r="X1810" s="80">
        <f t="shared" si="556"/>
        <v>0</v>
      </c>
      <c r="Y1810" s="4">
        <f t="shared" si="526"/>
        <v>13.01</v>
      </c>
      <c r="Z1810" s="4">
        <f t="shared" si="527"/>
        <v>4.0216383307573418</v>
      </c>
      <c r="AA1810" s="64">
        <f t="shared" si="557"/>
        <v>12364.76</v>
      </c>
      <c r="AB1810" s="81">
        <f t="shared" si="558"/>
        <v>1608.655276</v>
      </c>
      <c r="AC1810">
        <f t="shared" si="559"/>
        <v>1.0000000350000011</v>
      </c>
      <c r="AD1810" s="49">
        <f t="shared" si="528"/>
        <v>6434.6211039999998</v>
      </c>
      <c r="AE1810" s="3">
        <f t="shared" si="529"/>
        <v>160000</v>
      </c>
      <c r="AF1810" s="3">
        <f t="shared" si="530"/>
        <v>100000</v>
      </c>
      <c r="AG1810" s="2">
        <f t="shared" si="531"/>
        <v>1</v>
      </c>
      <c r="AH1810" s="49">
        <f t="shared" si="532"/>
        <v>21881</v>
      </c>
      <c r="AI1810" s="49">
        <f t="shared" si="533"/>
        <v>8695.9152895723364</v>
      </c>
      <c r="AJ1810" s="27" cm="1">
        <f t="array" ref="AJ1810">INDEX(Archetypes!Q$8:Q$16,$G1810)</f>
        <v>1022</v>
      </c>
      <c r="AK1810" s="27" cm="1">
        <f t="array" ref="AK1810">INDEX(Archetypes!R$8:R$16,$G1810)</f>
        <v>1039</v>
      </c>
      <c r="AL1810" s="27" cm="1">
        <f t="array" ref="AL1810">INDEX(Archetypes!S$8:S$16,$G1810)</f>
        <v>1139</v>
      </c>
      <c r="AM1810" s="5">
        <f t="shared" si="560"/>
        <v>1039</v>
      </c>
      <c r="AN1810" s="5">
        <f t="shared" si="534"/>
        <v>4156</v>
      </c>
      <c r="AO1810" s="49">
        <f t="shared" si="535"/>
        <v>64048.536393572336</v>
      </c>
      <c r="AP1810" s="61" cm="1">
        <f t="array" ref="AP1810">INDEX(Archetypes!$K$8:$N$16,$G1810,$I$2+1+2*$H$2)</f>
        <v>17505</v>
      </c>
      <c r="AQ1810" s="41" cm="1">
        <f t="array" ref="AQ1810">INDEX(Archetypes!$O$8:$P$16,$G1810,$AB$2)</f>
        <v>50</v>
      </c>
      <c r="AR1810" s="4">
        <f t="shared" si="536"/>
        <v>12.348800000000001</v>
      </c>
      <c r="AS1810" s="5">
        <f t="shared" si="537"/>
        <v>4939.5200000000004</v>
      </c>
      <c r="AT1810" s="8">
        <f t="shared" si="538"/>
        <v>3632</v>
      </c>
      <c r="AU1810">
        <f t="shared" si="539"/>
        <v>1</v>
      </c>
      <c r="AV1810" s="49">
        <f t="shared" si="540"/>
        <v>19758.080000000002</v>
      </c>
      <c r="AW1810" s="49">
        <f t="shared" si="541"/>
        <v>17505</v>
      </c>
      <c r="AX1810" s="61">
        <f t="shared" si="542"/>
        <v>6801.3939119772904</v>
      </c>
      <c r="AY1810" s="27" cm="1">
        <f t="array" ref="AY1810">INDEX(Archetypes!T$8:T$16,$G1810)</f>
        <v>1012</v>
      </c>
      <c r="AZ1810" s="27" cm="1">
        <f t="array" ref="AZ1810">INDEX(Archetypes!U$8:U$16,$G1810)</f>
        <v>1497</v>
      </c>
      <c r="BA1810" s="27" cm="1">
        <f t="array" ref="BA1810">INDEX(Archetypes!V$8:V$16,$G1810)</f>
        <v>1668</v>
      </c>
      <c r="BB1810" s="5">
        <f t="shared" si="561"/>
        <v>1497</v>
      </c>
      <c r="BC1810" s="5">
        <f t="shared" si="543"/>
        <v>5988</v>
      </c>
      <c r="BD1810" s="60">
        <f t="shared" si="544"/>
        <v>67557.473911977286</v>
      </c>
      <c r="BE1810" s="28">
        <f t="shared" si="545"/>
        <v>3508.9375184049495</v>
      </c>
      <c r="BF1810" s="75">
        <f t="shared" si="546"/>
        <v>10.1356410672</v>
      </c>
      <c r="BG1810" s="75">
        <f t="shared" si="547"/>
        <v>33.995519999999999</v>
      </c>
      <c r="BH1810" s="11">
        <f t="shared" si="563"/>
        <v>47681.243699128696</v>
      </c>
      <c r="BI1810" s="95">
        <f t="shared" si="564"/>
        <v>5</v>
      </c>
      <c r="BJ1810" t="b">
        <f t="shared" si="565"/>
        <v>0</v>
      </c>
      <c r="BK1810" s="43">
        <v>-9065.5628434909158</v>
      </c>
      <c r="BL1810" s="37">
        <f t="shared" si="548"/>
        <v>12574.500361895865</v>
      </c>
    </row>
    <row r="1811" spans="1:64" x14ac:dyDescent="0.35">
      <c r="A1811" s="3">
        <v>40000</v>
      </c>
      <c r="D1811" s="6">
        <v>120</v>
      </c>
      <c r="E1811" s="6"/>
      <c r="F1811" s="6">
        <f t="shared" si="521"/>
        <v>200</v>
      </c>
      <c r="G1811" s="7">
        <v>8</v>
      </c>
      <c r="H1811" s="79" cm="1">
        <f t="array" ref="H1811">INDEX(Archetypes!$F$8:$F$16,$G1811)</f>
        <v>285.8</v>
      </c>
      <c r="I1811" s="7">
        <f t="shared" si="522"/>
        <v>1</v>
      </c>
      <c r="J1811" s="27" cm="1">
        <f t="array" ref="J1811">INDEX(Archetypes!$G$8:$H$16,$G1811,($H$2+1))+$N$2</f>
        <v>26124</v>
      </c>
      <c r="K1811" s="41" cm="1">
        <f t="array" ref="K1811">INDEX(Archetypes!$J$8:$J$16,$G1811)</f>
        <v>3.2210000000000001</v>
      </c>
      <c r="L1811" s="24" cm="1">
        <f t="array" ref="L1811">INDEX(Archetypes!$I$8:$I$16,$G1811)</f>
        <v>90.076000000000008</v>
      </c>
      <c r="M1811" s="41">
        <f t="shared" si="549"/>
        <v>37.256</v>
      </c>
      <c r="N1811" s="84">
        <f t="shared" si="523"/>
        <v>0.41360628802344684</v>
      </c>
      <c r="O1811" s="41">
        <f t="shared" si="524"/>
        <v>37.256</v>
      </c>
      <c r="P1811" s="64">
        <f t="shared" si="562"/>
        <v>5.3222857142857141</v>
      </c>
      <c r="Q1811" s="80">
        <f t="shared" si="550"/>
        <v>5.3222857142857141</v>
      </c>
      <c r="R1811" s="80">
        <f t="shared" si="551"/>
        <v>0</v>
      </c>
      <c r="S1811" s="64">
        <f t="shared" si="552"/>
        <v>37.256</v>
      </c>
      <c r="T1811" s="64">
        <f t="shared" si="525"/>
        <v>0</v>
      </c>
      <c r="U1811" s="64">
        <f t="shared" si="553"/>
        <v>0</v>
      </c>
      <c r="V1811" s="80">
        <f t="shared" si="554"/>
        <v>1</v>
      </c>
      <c r="W1811" s="80">
        <f t="shared" si="555"/>
        <v>0</v>
      </c>
      <c r="X1811" s="80">
        <f t="shared" si="556"/>
        <v>0</v>
      </c>
      <c r="Y1811" s="4">
        <f t="shared" si="526"/>
        <v>13.01</v>
      </c>
      <c r="Z1811" s="4">
        <f t="shared" si="527"/>
        <v>4.0391182862465067</v>
      </c>
      <c r="AA1811" s="64">
        <f t="shared" si="557"/>
        <v>12418.504000000001</v>
      </c>
      <c r="AB1811" s="81">
        <f t="shared" si="558"/>
        <v>1615.6473704</v>
      </c>
      <c r="AC1811">
        <f t="shared" si="559"/>
        <v>0.99999996540000102</v>
      </c>
      <c r="AD1811" s="49">
        <f t="shared" si="528"/>
        <v>6462.5894816</v>
      </c>
      <c r="AE1811" s="3">
        <f t="shared" si="529"/>
        <v>160000</v>
      </c>
      <c r="AF1811" s="3">
        <f t="shared" si="530"/>
        <v>100000</v>
      </c>
      <c r="AG1811" s="2">
        <f t="shared" si="531"/>
        <v>1</v>
      </c>
      <c r="AH1811" s="49">
        <f t="shared" si="532"/>
        <v>25124</v>
      </c>
      <c r="AI1811" s="49">
        <f t="shared" si="533"/>
        <v>9955.9507341048902</v>
      </c>
      <c r="AJ1811" s="27" cm="1">
        <f t="array" ref="AJ1811">INDEX(Archetypes!Q$8:Q$16,$G1811)</f>
        <v>1022</v>
      </c>
      <c r="AK1811" s="27" cm="1">
        <f t="array" ref="AK1811">INDEX(Archetypes!R$8:R$16,$G1811)</f>
        <v>1039</v>
      </c>
      <c r="AL1811" s="27" cm="1">
        <f t="array" ref="AL1811">INDEX(Archetypes!S$8:S$16,$G1811)</f>
        <v>1139</v>
      </c>
      <c r="AM1811" s="5">
        <f t="shared" si="560"/>
        <v>1039</v>
      </c>
      <c r="AN1811" s="5">
        <f t="shared" si="534"/>
        <v>4156</v>
      </c>
      <c r="AO1811" s="49">
        <f t="shared" si="535"/>
        <v>71822.540215704896</v>
      </c>
      <c r="AP1811" s="61" cm="1">
        <f t="array" ref="AP1811">INDEX(Archetypes!$K$8:$N$16,$G1811,$I$2+1+2*$H$2)</f>
        <v>20099</v>
      </c>
      <c r="AQ1811" s="41" cm="1">
        <f t="array" ref="AQ1811">INDEX(Archetypes!$O$8:$P$16,$G1811,$AB$2)</f>
        <v>50</v>
      </c>
      <c r="AR1811" s="4">
        <f t="shared" si="536"/>
        <v>12.348800000000001</v>
      </c>
      <c r="AS1811" s="5">
        <f t="shared" si="537"/>
        <v>4939.5200000000004</v>
      </c>
      <c r="AT1811" s="8">
        <f t="shared" si="538"/>
        <v>3632</v>
      </c>
      <c r="AU1811">
        <f t="shared" si="539"/>
        <v>1</v>
      </c>
      <c r="AV1811" s="49">
        <f t="shared" si="540"/>
        <v>19758.080000000002</v>
      </c>
      <c r="AW1811" s="49">
        <f t="shared" si="541"/>
        <v>20099</v>
      </c>
      <c r="AX1811" s="61">
        <f t="shared" si="542"/>
        <v>7809.2668515756386</v>
      </c>
      <c r="AY1811" s="27" cm="1">
        <f t="array" ref="AY1811">INDEX(Archetypes!T$8:T$16,$G1811)</f>
        <v>1012</v>
      </c>
      <c r="AZ1811" s="27" cm="1">
        <f t="array" ref="AZ1811">INDEX(Archetypes!U$8:U$16,$G1811)</f>
        <v>1497</v>
      </c>
      <c r="BA1811" s="27" cm="1">
        <f t="array" ref="BA1811">INDEX(Archetypes!V$8:V$16,$G1811)</f>
        <v>1668</v>
      </c>
      <c r="BB1811" s="5">
        <f t="shared" si="561"/>
        <v>1497</v>
      </c>
      <c r="BC1811" s="5">
        <f t="shared" si="543"/>
        <v>5988</v>
      </c>
      <c r="BD1811" s="60">
        <f t="shared" si="544"/>
        <v>73753.346851575639</v>
      </c>
      <c r="BE1811" s="28">
        <f t="shared" si="545"/>
        <v>1930.8066358707438</v>
      </c>
      <c r="BF1811" s="75">
        <f t="shared" si="546"/>
        <v>10.179696098880001</v>
      </c>
      <c r="BG1811" s="75">
        <f t="shared" si="547"/>
        <v>33.995519999999999</v>
      </c>
      <c r="BH1811" s="11">
        <f t="shared" si="563"/>
        <v>47681.243699128696</v>
      </c>
      <c r="BI1811" s="95">
        <f t="shared" si="564"/>
        <v>5</v>
      </c>
      <c r="BJ1811" t="b">
        <f t="shared" si="565"/>
        <v>0</v>
      </c>
      <c r="BK1811" s="43">
        <v>-14754.125548769487</v>
      </c>
      <c r="BL1811" s="37">
        <f t="shared" si="548"/>
        <v>16684.932184640231</v>
      </c>
    </row>
    <row r="1812" spans="1:64" x14ac:dyDescent="0.35">
      <c r="A1812" s="3">
        <v>40000</v>
      </c>
      <c r="D1812" s="6">
        <v>120</v>
      </c>
      <c r="E1812" s="6"/>
      <c r="F1812" s="6">
        <f t="shared" ref="F1812:F1822" si="566">ROUND(D1812/0.6,1)</f>
        <v>200</v>
      </c>
      <c r="G1812" s="7">
        <v>9</v>
      </c>
      <c r="H1812" s="79" cm="1">
        <f t="array" ref="H1812">INDEX(Archetypes!$F$8:$F$16,$G1812)</f>
        <v>312.60000000000002</v>
      </c>
      <c r="I1812" s="7">
        <f t="shared" ref="I1812:I1822" si="567">1*(H1812&gt;=F1812)</f>
        <v>1</v>
      </c>
      <c r="J1812" s="27" cm="1">
        <f t="array" ref="J1812">INDEX(Archetypes!$G$8:$H$16,$G1812,($H$2+1))+$N$2</f>
        <v>27151</v>
      </c>
      <c r="K1812" s="41" cm="1">
        <f t="array" ref="K1812">INDEX(Archetypes!$J$8:$J$16,$G1812)</f>
        <v>3.1960000000000002</v>
      </c>
      <c r="L1812" s="24" cm="1">
        <f t="array" ref="L1812">INDEX(Archetypes!$I$8:$I$16,$G1812)</f>
        <v>98.868750000000006</v>
      </c>
      <c r="M1812" s="41">
        <f t="shared" si="549"/>
        <v>37.546999999999997</v>
      </c>
      <c r="N1812" s="84">
        <f t="shared" ref="N1812:N1822" si="568">M1812/L1812</f>
        <v>0.37976610405208922</v>
      </c>
      <c r="O1812" s="41">
        <f t="shared" ref="O1812:O1822" si="569">ROUND(M1812/W$2,3)</f>
        <v>37.546999999999997</v>
      </c>
      <c r="P1812" s="64">
        <f t="shared" si="562"/>
        <v>5.3638571428571424</v>
      </c>
      <c r="Q1812" s="80">
        <f t="shared" si="550"/>
        <v>5.3638571428571424</v>
      </c>
      <c r="R1812" s="80">
        <f t="shared" si="551"/>
        <v>0</v>
      </c>
      <c r="S1812" s="64">
        <f t="shared" si="552"/>
        <v>37.546999999999997</v>
      </c>
      <c r="T1812" s="64">
        <f t="shared" ref="T1812:T1822" si="570">$O$2*R1812</f>
        <v>0</v>
      </c>
      <c r="U1812" s="64">
        <f t="shared" si="553"/>
        <v>0</v>
      </c>
      <c r="V1812" s="80">
        <f t="shared" si="554"/>
        <v>1</v>
      </c>
      <c r="W1812" s="80">
        <f t="shared" si="555"/>
        <v>0</v>
      </c>
      <c r="X1812" s="80">
        <f t="shared" si="556"/>
        <v>0</v>
      </c>
      <c r="Y1812" s="4">
        <f t="shared" ref="Y1812:Y1822" si="571">SUMPRODUCT($V1812:$X1812,$S$2:$U$2)</f>
        <v>13.01</v>
      </c>
      <c r="Z1812" s="4">
        <f t="shared" ref="Z1812:Z1822" si="572">Y1812/K1812/$W$2</f>
        <v>4.0707133917396741</v>
      </c>
      <c r="AA1812" s="64">
        <f t="shared" si="557"/>
        <v>12515.645</v>
      </c>
      <c r="AB1812" s="81">
        <f t="shared" si="558"/>
        <v>1628.2854144999999</v>
      </c>
      <c r="AC1812">
        <f t="shared" si="559"/>
        <v>0.99999996450000128</v>
      </c>
      <c r="AD1812" s="49">
        <f t="shared" ref="AD1812:AD1822" si="573">$L$2*AB1812</f>
        <v>6513.1416579999996</v>
      </c>
      <c r="AE1812" s="3">
        <f t="shared" ref="AE1812:AE1822" si="574">L$2*$A1812</f>
        <v>160000</v>
      </c>
      <c r="AF1812" s="3">
        <f t="shared" ref="AF1812:AF1822" si="575">$Y$2</f>
        <v>100000</v>
      </c>
      <c r="AG1812" s="2">
        <f t="shared" ref="AG1812:AG1822" si="576">INT(A1812*L$2/AF1812-0.000001)</f>
        <v>1</v>
      </c>
      <c r="AH1812" s="49">
        <f t="shared" ref="AH1812:AH1822" si="577">($J1812-N$2)*$AG1812</f>
        <v>26151</v>
      </c>
      <c r="AI1812" s="49">
        <f t="shared" ref="AI1812:AI1821" si="578">$M$2*($J1812+AH1812)</f>
        <v>10354.981385210327</v>
      </c>
      <c r="AJ1812" s="27" cm="1">
        <f t="array" ref="AJ1812">INDEX(Archetypes!Q$8:Q$16,$G1812)</f>
        <v>1022</v>
      </c>
      <c r="AK1812" s="27" cm="1">
        <f t="array" ref="AK1812">INDEX(Archetypes!R$8:R$16,$G1812)</f>
        <v>1039</v>
      </c>
      <c r="AL1812" s="27" cm="1">
        <f t="array" ref="AL1812">INDEX(Archetypes!S$8:S$16,$G1812)</f>
        <v>1139</v>
      </c>
      <c r="AM1812" s="5">
        <f t="shared" si="560"/>
        <v>1039</v>
      </c>
      <c r="AN1812" s="5">
        <f t="shared" ref="AN1812:AN1822" si="579">$L$2*AM1812</f>
        <v>4156</v>
      </c>
      <c r="AO1812" s="49">
        <f t="shared" ref="AO1812:AO1822" si="580">SUM(J1812,AD1812,AH1812:AI1812,AN1812)</f>
        <v>74326.123043210333</v>
      </c>
      <c r="AP1812" s="61" cm="1">
        <f t="array" ref="AP1812">INDEX(Archetypes!$K$8:$N$16,$G1812,$I$2+1+2*$H$2)</f>
        <v>20920</v>
      </c>
      <c r="AQ1812" s="41" cm="1">
        <f t="array" ref="AQ1812">INDEX(Archetypes!$O$8:$P$16,$G1812,$AB$2)</f>
        <v>50</v>
      </c>
      <c r="AR1812" s="4">
        <f t="shared" ref="AR1812:AR1822" si="581">100*$X$2/($AQ1812/$AC$2)</f>
        <v>12.348800000000001</v>
      </c>
      <c r="AS1812" s="5">
        <f t="shared" ref="AS1812:AS1822" si="582">$A1812*AR1812/100</f>
        <v>4939.5200000000004</v>
      </c>
      <c r="AT1812" s="8">
        <f t="shared" ref="AT1812:AT1822" si="583">A1812/AQ1812*$AC$2</f>
        <v>3632</v>
      </c>
      <c r="AU1812">
        <f t="shared" ref="AU1812:AU1822" si="584">AT1812*X$2/AS1812</f>
        <v>1</v>
      </c>
      <c r="AV1812" s="49">
        <f t="shared" ref="AV1812:AV1822" si="585">$L$2*AS1812</f>
        <v>19758.080000000002</v>
      </c>
      <c r="AW1812" s="49">
        <f t="shared" ref="AW1812:AW1822" si="586">$AP1812*$AG1812</f>
        <v>20920</v>
      </c>
      <c r="AX1812" s="61">
        <f t="shared" ref="AX1812:AX1822" si="587">$M$2*(AP1812+AW1812)</f>
        <v>8128.2582484184468</v>
      </c>
      <c r="AY1812" s="27" cm="1">
        <f t="array" ref="AY1812">INDEX(Archetypes!T$8:T$16,$G1812)</f>
        <v>1012</v>
      </c>
      <c r="AZ1812" s="27" cm="1">
        <f t="array" ref="AZ1812">INDEX(Archetypes!U$8:U$16,$G1812)</f>
        <v>1497</v>
      </c>
      <c r="BA1812" s="27" cm="1">
        <f t="array" ref="BA1812">INDEX(Archetypes!V$8:V$16,$G1812)</f>
        <v>1668</v>
      </c>
      <c r="BB1812" s="5">
        <f t="shared" si="561"/>
        <v>1497</v>
      </c>
      <c r="BC1812" s="5">
        <f t="shared" ref="BC1812:BC1822" si="588">L$2*BB1812</f>
        <v>5988</v>
      </c>
      <c r="BD1812" s="60">
        <f t="shared" ref="BD1812:BD1822" si="589">SUM(AP1812,AV1812:AX1812,BC1812)</f>
        <v>75714.338248418455</v>
      </c>
      <c r="BE1812" s="28">
        <f t="shared" ref="BE1812:BE1822" si="590">BD1812-AO1812</f>
        <v>1388.2152052081219</v>
      </c>
      <c r="BF1812" s="75">
        <f t="shared" ref="BF1812:BF1822" si="591">$L$2*AA1812*(V1812*$AD$2+(W1812+X1812)*$AE$2)/1000</f>
        <v>10.259324519400002</v>
      </c>
      <c r="BG1812" s="75">
        <f t="shared" ref="BG1812:BG1822" si="592">$L$2*AT1812*AF$2/1000</f>
        <v>33.995519999999999</v>
      </c>
      <c r="BH1812" s="11">
        <f t="shared" si="563"/>
        <v>47681.243699128696</v>
      </c>
      <c r="BI1812" s="95">
        <f t="shared" si="564"/>
        <v>5</v>
      </c>
      <c r="BJ1812" t="b">
        <f t="shared" si="565"/>
        <v>0</v>
      </c>
      <c r="BK1812" s="43">
        <v>-16638.985840173438</v>
      </c>
      <c r="BL1812" s="37">
        <f t="shared" ref="BL1812:BL1822" si="593">BE1812-BK1812</f>
        <v>18027.20104538156</v>
      </c>
    </row>
    <row r="1813" spans="1:64" x14ac:dyDescent="0.35">
      <c r="A1813" s="3">
        <v>40000</v>
      </c>
      <c r="D1813" s="6">
        <v>135</v>
      </c>
      <c r="E1813" s="6"/>
      <c r="F1813" s="6">
        <f t="shared" si="566"/>
        <v>225</v>
      </c>
      <c r="G1813" s="7">
        <v>6</v>
      </c>
      <c r="H1813" s="79" cm="1">
        <f t="array" ref="H1813">INDEX(Archetypes!$F$8:$F$16,$G1813)</f>
        <v>239.1</v>
      </c>
      <c r="I1813" s="7">
        <f t="shared" si="567"/>
        <v>1</v>
      </c>
      <c r="J1813" s="27" cm="1">
        <f t="array" ref="J1813">INDEX(Archetypes!$G$8:$H$16,$G1813,($H$2+1))+$N$2</f>
        <v>18581</v>
      </c>
      <c r="K1813" s="41" cm="1">
        <f t="array" ref="K1813">INDEX(Archetypes!$J$8:$J$16,$G1813)</f>
        <v>3.327</v>
      </c>
      <c r="L1813" s="24" cm="1">
        <f t="array" ref="L1813">INDEX(Archetypes!$I$8:$I$16,$G1813)</f>
        <v>72.380645161290317</v>
      </c>
      <c r="M1813" s="41">
        <f t="shared" ref="M1813:M1822" si="594">ROUND(D1813/K1813,3)</f>
        <v>40.576999999999998</v>
      </c>
      <c r="N1813" s="84">
        <f t="shared" si="568"/>
        <v>0.5606056689544523</v>
      </c>
      <c r="O1813" s="41">
        <f t="shared" si="569"/>
        <v>40.576999999999998</v>
      </c>
      <c r="P1813" s="64">
        <f t="shared" si="562"/>
        <v>5.7967142857142857</v>
      </c>
      <c r="Q1813" s="80">
        <f t="shared" ref="Q1813:Q1822" si="595">MIN(P1813,R$2)</f>
        <v>5.7967142857142857</v>
      </c>
      <c r="R1813" s="80">
        <f t="shared" ref="R1813:R1822" si="596">P1813-Q1813</f>
        <v>0</v>
      </c>
      <c r="S1813" s="64">
        <f t="shared" ref="S1813:S1822" si="597">$O$2*Q1813</f>
        <v>40.576999999999998</v>
      </c>
      <c r="T1813" s="64">
        <f t="shared" si="570"/>
        <v>0</v>
      </c>
      <c r="U1813" s="64">
        <f t="shared" ref="U1813:U1822" si="598">O1813-S1813-T1813</f>
        <v>0</v>
      </c>
      <c r="V1813" s="80">
        <f t="shared" ref="V1813:V1822" si="599">S1813/$O1813</f>
        <v>1</v>
      </c>
      <c r="W1813" s="80">
        <f t="shared" ref="W1813:W1822" si="600">T1813/$O1813</f>
        <v>0</v>
      </c>
      <c r="X1813" s="80">
        <f t="shared" ref="X1813:X1822" si="601">U1813/$O1813</f>
        <v>0</v>
      </c>
      <c r="Y1813" s="4">
        <f t="shared" si="571"/>
        <v>13.01</v>
      </c>
      <c r="Z1813" s="4">
        <f t="shared" si="572"/>
        <v>3.910429816651638</v>
      </c>
      <c r="AA1813" s="64">
        <f t="shared" ref="AA1813:AA1822" si="602">ROUND(A1813/K1813/$W$2,3)</f>
        <v>12022.843000000001</v>
      </c>
      <c r="AB1813" s="81">
        <f t="shared" ref="AB1813:AB1822" si="603">Y1813*AA1813/100</f>
        <v>1564.1718743000001</v>
      </c>
      <c r="AC1813">
        <f t="shared" ref="AC1813:AC1822" si="604">A1813*Z1813/100/AB1813</f>
        <v>1.000000033475001</v>
      </c>
      <c r="AD1813" s="49">
        <f t="shared" si="573"/>
        <v>6256.6874972000005</v>
      </c>
      <c r="AE1813" s="3">
        <f t="shared" si="574"/>
        <v>160000</v>
      </c>
      <c r="AF1813" s="3">
        <f t="shared" si="575"/>
        <v>100000</v>
      </c>
      <c r="AG1813" s="2">
        <f t="shared" si="576"/>
        <v>1</v>
      </c>
      <c r="AH1813" s="49">
        <f t="shared" si="577"/>
        <v>17581</v>
      </c>
      <c r="AI1813" s="49">
        <f t="shared" si="578"/>
        <v>7025.1929918572632</v>
      </c>
      <c r="AJ1813" s="27" cm="1">
        <f t="array" ref="AJ1813">INDEX(Archetypes!Q$8:Q$16,$G1813)</f>
        <v>1022</v>
      </c>
      <c r="AK1813" s="27" cm="1">
        <f t="array" ref="AK1813">INDEX(Archetypes!R$8:R$16,$G1813)</f>
        <v>1039</v>
      </c>
      <c r="AL1813" s="27" cm="1">
        <f t="array" ref="AL1813">INDEX(Archetypes!S$8:S$16,$G1813)</f>
        <v>1139</v>
      </c>
      <c r="AM1813" s="5">
        <f t="shared" ref="AM1813:AM1822" si="605">CHOOSE($K$2+1,AJ1813,AK1813,AL1813)</f>
        <v>1039</v>
      </c>
      <c r="AN1813" s="5">
        <f t="shared" si="579"/>
        <v>4156</v>
      </c>
      <c r="AO1813" s="49">
        <f t="shared" si="580"/>
        <v>53599.880489057265</v>
      </c>
      <c r="AP1813" s="61" cm="1">
        <f t="array" ref="AP1813">INDEX(Archetypes!$K$8:$N$16,$G1813,$I$2+1+2*$H$2)</f>
        <v>14065</v>
      </c>
      <c r="AQ1813" s="41" cm="1">
        <f t="array" ref="AQ1813">INDEX(Archetypes!$O$8:$P$16,$G1813,$AB$2)</f>
        <v>50</v>
      </c>
      <c r="AR1813" s="4">
        <f t="shared" si="581"/>
        <v>12.348800000000001</v>
      </c>
      <c r="AS1813" s="5">
        <f t="shared" si="582"/>
        <v>4939.5200000000004</v>
      </c>
      <c r="AT1813" s="8">
        <f t="shared" si="583"/>
        <v>3632</v>
      </c>
      <c r="AU1813">
        <f t="shared" si="584"/>
        <v>1</v>
      </c>
      <c r="AV1813" s="49">
        <f t="shared" si="585"/>
        <v>19758.080000000002</v>
      </c>
      <c r="AW1813" s="49">
        <f t="shared" si="586"/>
        <v>14065</v>
      </c>
      <c r="AX1813" s="61">
        <f t="shared" si="587"/>
        <v>5464.816073805232</v>
      </c>
      <c r="AY1813" s="27" cm="1">
        <f t="array" ref="AY1813">INDEX(Archetypes!T$8:T$16,$G1813)</f>
        <v>1012</v>
      </c>
      <c r="AZ1813" s="27" cm="1">
        <f t="array" ref="AZ1813">INDEX(Archetypes!U$8:U$16,$G1813)</f>
        <v>1497</v>
      </c>
      <c r="BA1813" s="27" cm="1">
        <f t="array" ref="BA1813">INDEX(Archetypes!V$8:V$16,$G1813)</f>
        <v>1668</v>
      </c>
      <c r="BB1813" s="5">
        <f t="shared" ref="BB1813:BB1822" si="606">CHOOSE($K$2+1,AY1813,AZ1813,BA1813)</f>
        <v>1497</v>
      </c>
      <c r="BC1813" s="5">
        <f t="shared" si="588"/>
        <v>5988</v>
      </c>
      <c r="BD1813" s="60">
        <f t="shared" si="589"/>
        <v>59340.896073805234</v>
      </c>
      <c r="BE1813" s="28">
        <f t="shared" si="590"/>
        <v>5741.0155847479691</v>
      </c>
      <c r="BF1813" s="75">
        <f t="shared" si="591"/>
        <v>9.855364863960002</v>
      </c>
      <c r="BG1813" s="75">
        <f t="shared" si="592"/>
        <v>33.995519999999999</v>
      </c>
      <c r="BH1813" s="11">
        <f t="shared" si="563"/>
        <v>53599.880489057265</v>
      </c>
      <c r="BI1813" s="95">
        <f t="shared" si="564"/>
        <v>6</v>
      </c>
      <c r="BJ1813" t="b">
        <f t="shared" si="565"/>
        <v>1</v>
      </c>
      <c r="BK1813" s="43">
        <v>-1238.6810937780247</v>
      </c>
      <c r="BL1813" s="37">
        <f t="shared" si="593"/>
        <v>6979.6966785259938</v>
      </c>
    </row>
    <row r="1814" spans="1:64" x14ac:dyDescent="0.35">
      <c r="A1814" s="3">
        <v>40000</v>
      </c>
      <c r="D1814" s="6">
        <v>135</v>
      </c>
      <c r="E1814" s="6"/>
      <c r="F1814" s="6">
        <f t="shared" si="566"/>
        <v>225</v>
      </c>
      <c r="G1814" s="7">
        <v>7</v>
      </c>
      <c r="H1814" s="79" cm="1">
        <f t="array" ref="H1814">INDEX(Archetypes!$F$8:$F$16,$G1814)</f>
        <v>262.60000000000002</v>
      </c>
      <c r="I1814" s="7">
        <f t="shared" si="567"/>
        <v>1</v>
      </c>
      <c r="J1814" s="27" cm="1">
        <f t="array" ref="J1814">INDEX(Archetypes!$G$8:$H$16,$G1814,($H$2+1))+$N$2</f>
        <v>22881</v>
      </c>
      <c r="K1814" s="41" cm="1">
        <f t="array" ref="K1814">INDEX(Archetypes!$J$8:$J$16,$G1814)</f>
        <v>3.2349999999999999</v>
      </c>
      <c r="L1814" s="24" cm="1">
        <f t="array" ref="L1814">INDEX(Archetypes!$I$8:$I$16,$G1814)</f>
        <v>81.644444444444446</v>
      </c>
      <c r="M1814" s="41">
        <f t="shared" si="594"/>
        <v>41.731000000000002</v>
      </c>
      <c r="N1814" s="84">
        <f t="shared" si="568"/>
        <v>0.51113091997822535</v>
      </c>
      <c r="O1814" s="41">
        <f t="shared" si="569"/>
        <v>41.731000000000002</v>
      </c>
      <c r="P1814" s="64">
        <f t="shared" si="562"/>
        <v>5.9615714285714292</v>
      </c>
      <c r="Q1814" s="80">
        <f t="shared" si="595"/>
        <v>5.9615714285714292</v>
      </c>
      <c r="R1814" s="80">
        <f t="shared" si="596"/>
        <v>0</v>
      </c>
      <c r="S1814" s="64">
        <f t="shared" si="597"/>
        <v>41.731000000000002</v>
      </c>
      <c r="T1814" s="64">
        <f t="shared" si="570"/>
        <v>0</v>
      </c>
      <c r="U1814" s="64">
        <f t="shared" si="598"/>
        <v>0</v>
      </c>
      <c r="V1814" s="80">
        <f t="shared" si="599"/>
        <v>1</v>
      </c>
      <c r="W1814" s="80">
        <f t="shared" si="600"/>
        <v>0</v>
      </c>
      <c r="X1814" s="80">
        <f t="shared" si="601"/>
        <v>0</v>
      </c>
      <c r="Y1814" s="4">
        <f t="shared" si="571"/>
        <v>13.01</v>
      </c>
      <c r="Z1814" s="4">
        <f t="shared" si="572"/>
        <v>4.0216383307573418</v>
      </c>
      <c r="AA1814" s="64">
        <f t="shared" si="602"/>
        <v>12364.76</v>
      </c>
      <c r="AB1814" s="81">
        <f t="shared" si="603"/>
        <v>1608.655276</v>
      </c>
      <c r="AC1814">
        <f t="shared" si="604"/>
        <v>1.0000000350000011</v>
      </c>
      <c r="AD1814" s="49">
        <f t="shared" si="573"/>
        <v>6434.6211039999998</v>
      </c>
      <c r="AE1814" s="3">
        <f t="shared" si="574"/>
        <v>160000</v>
      </c>
      <c r="AF1814" s="3">
        <f t="shared" si="575"/>
        <v>100000</v>
      </c>
      <c r="AG1814" s="2">
        <f t="shared" si="576"/>
        <v>1</v>
      </c>
      <c r="AH1814" s="49">
        <f t="shared" si="577"/>
        <v>21881</v>
      </c>
      <c r="AI1814" s="49">
        <f t="shared" si="578"/>
        <v>8695.9152895723364</v>
      </c>
      <c r="AJ1814" s="27" cm="1">
        <f t="array" ref="AJ1814">INDEX(Archetypes!Q$8:Q$16,$G1814)</f>
        <v>1022</v>
      </c>
      <c r="AK1814" s="27" cm="1">
        <f t="array" ref="AK1814">INDEX(Archetypes!R$8:R$16,$G1814)</f>
        <v>1039</v>
      </c>
      <c r="AL1814" s="27" cm="1">
        <f t="array" ref="AL1814">INDEX(Archetypes!S$8:S$16,$G1814)</f>
        <v>1139</v>
      </c>
      <c r="AM1814" s="5">
        <f t="shared" si="605"/>
        <v>1039</v>
      </c>
      <c r="AN1814" s="5">
        <f t="shared" si="579"/>
        <v>4156</v>
      </c>
      <c r="AO1814" s="49">
        <f t="shared" si="580"/>
        <v>64048.536393572336</v>
      </c>
      <c r="AP1814" s="61" cm="1">
        <f t="array" ref="AP1814">INDEX(Archetypes!$K$8:$N$16,$G1814,$I$2+1+2*$H$2)</f>
        <v>17505</v>
      </c>
      <c r="AQ1814" s="41" cm="1">
        <f t="array" ref="AQ1814">INDEX(Archetypes!$O$8:$P$16,$G1814,$AB$2)</f>
        <v>50</v>
      </c>
      <c r="AR1814" s="4">
        <f t="shared" si="581"/>
        <v>12.348800000000001</v>
      </c>
      <c r="AS1814" s="5">
        <f t="shared" si="582"/>
        <v>4939.5200000000004</v>
      </c>
      <c r="AT1814" s="8">
        <f t="shared" si="583"/>
        <v>3632</v>
      </c>
      <c r="AU1814">
        <f t="shared" si="584"/>
        <v>1</v>
      </c>
      <c r="AV1814" s="49">
        <f t="shared" si="585"/>
        <v>19758.080000000002</v>
      </c>
      <c r="AW1814" s="49">
        <f t="shared" si="586"/>
        <v>17505</v>
      </c>
      <c r="AX1814" s="61">
        <f t="shared" si="587"/>
        <v>6801.3939119772904</v>
      </c>
      <c r="AY1814" s="27" cm="1">
        <f t="array" ref="AY1814">INDEX(Archetypes!T$8:T$16,$G1814)</f>
        <v>1012</v>
      </c>
      <c r="AZ1814" s="27" cm="1">
        <f t="array" ref="AZ1814">INDEX(Archetypes!U$8:U$16,$G1814)</f>
        <v>1497</v>
      </c>
      <c r="BA1814" s="27" cm="1">
        <f t="array" ref="BA1814">INDEX(Archetypes!V$8:V$16,$G1814)</f>
        <v>1668</v>
      </c>
      <c r="BB1814" s="5">
        <f t="shared" si="606"/>
        <v>1497</v>
      </c>
      <c r="BC1814" s="5">
        <f t="shared" si="588"/>
        <v>5988</v>
      </c>
      <c r="BD1814" s="60">
        <f t="shared" si="589"/>
        <v>67557.473911977286</v>
      </c>
      <c r="BE1814" s="28">
        <f t="shared" si="590"/>
        <v>3508.9375184049495</v>
      </c>
      <c r="BF1814" s="75">
        <f t="shared" si="591"/>
        <v>10.1356410672</v>
      </c>
      <c r="BG1814" s="75">
        <f t="shared" si="592"/>
        <v>33.995519999999999</v>
      </c>
      <c r="BH1814" s="11">
        <f t="shared" si="563"/>
        <v>53599.880489057265</v>
      </c>
      <c r="BI1814" s="95">
        <f t="shared" si="564"/>
        <v>6</v>
      </c>
      <c r="BJ1814" t="b">
        <f t="shared" si="565"/>
        <v>0</v>
      </c>
      <c r="BK1814" s="43">
        <v>-9065.5628434909158</v>
      </c>
      <c r="BL1814" s="37">
        <f t="shared" si="593"/>
        <v>12574.500361895865</v>
      </c>
    </row>
    <row r="1815" spans="1:64" x14ac:dyDescent="0.35">
      <c r="A1815" s="3">
        <v>40000</v>
      </c>
      <c r="D1815" s="6">
        <v>135</v>
      </c>
      <c r="E1815" s="6"/>
      <c r="F1815" s="6">
        <f t="shared" si="566"/>
        <v>225</v>
      </c>
      <c r="G1815" s="7">
        <v>8</v>
      </c>
      <c r="H1815" s="79" cm="1">
        <f t="array" ref="H1815">INDEX(Archetypes!$F$8:$F$16,$G1815)</f>
        <v>285.8</v>
      </c>
      <c r="I1815" s="7">
        <f t="shared" si="567"/>
        <v>1</v>
      </c>
      <c r="J1815" s="27" cm="1">
        <f t="array" ref="J1815">INDEX(Archetypes!$G$8:$H$16,$G1815,($H$2+1))+$N$2</f>
        <v>26124</v>
      </c>
      <c r="K1815" s="41" cm="1">
        <f t="array" ref="K1815">INDEX(Archetypes!$J$8:$J$16,$G1815)</f>
        <v>3.2210000000000001</v>
      </c>
      <c r="L1815" s="24" cm="1">
        <f t="array" ref="L1815">INDEX(Archetypes!$I$8:$I$16,$G1815)</f>
        <v>90.076000000000008</v>
      </c>
      <c r="M1815" s="41">
        <f t="shared" si="594"/>
        <v>41.911999999999999</v>
      </c>
      <c r="N1815" s="84">
        <f t="shared" si="568"/>
        <v>0.46529597229006614</v>
      </c>
      <c r="O1815" s="41">
        <f t="shared" si="569"/>
        <v>41.911999999999999</v>
      </c>
      <c r="P1815" s="64">
        <f t="shared" si="562"/>
        <v>5.9874285714285715</v>
      </c>
      <c r="Q1815" s="80">
        <f t="shared" si="595"/>
        <v>5.9874285714285715</v>
      </c>
      <c r="R1815" s="80">
        <f t="shared" si="596"/>
        <v>0</v>
      </c>
      <c r="S1815" s="64">
        <f t="shared" si="597"/>
        <v>41.911999999999999</v>
      </c>
      <c r="T1815" s="64">
        <f t="shared" si="570"/>
        <v>0</v>
      </c>
      <c r="U1815" s="64">
        <f t="shared" si="598"/>
        <v>0</v>
      </c>
      <c r="V1815" s="80">
        <f t="shared" si="599"/>
        <v>1</v>
      </c>
      <c r="W1815" s="80">
        <f t="shared" si="600"/>
        <v>0</v>
      </c>
      <c r="X1815" s="80">
        <f t="shared" si="601"/>
        <v>0</v>
      </c>
      <c r="Y1815" s="4">
        <f t="shared" si="571"/>
        <v>13.01</v>
      </c>
      <c r="Z1815" s="4">
        <f t="shared" si="572"/>
        <v>4.0391182862465067</v>
      </c>
      <c r="AA1815" s="64">
        <f t="shared" si="602"/>
        <v>12418.504000000001</v>
      </c>
      <c r="AB1815" s="81">
        <f t="shared" si="603"/>
        <v>1615.6473704</v>
      </c>
      <c r="AC1815">
        <f t="shared" si="604"/>
        <v>0.99999996540000102</v>
      </c>
      <c r="AD1815" s="49">
        <f t="shared" si="573"/>
        <v>6462.5894816</v>
      </c>
      <c r="AE1815" s="3">
        <f t="shared" si="574"/>
        <v>160000</v>
      </c>
      <c r="AF1815" s="3">
        <f t="shared" si="575"/>
        <v>100000</v>
      </c>
      <c r="AG1815" s="2">
        <f t="shared" si="576"/>
        <v>1</v>
      </c>
      <c r="AH1815" s="49">
        <f t="shared" si="577"/>
        <v>25124</v>
      </c>
      <c r="AI1815" s="49">
        <f t="shared" si="578"/>
        <v>9955.9507341048902</v>
      </c>
      <c r="AJ1815" s="27" cm="1">
        <f t="array" ref="AJ1815">INDEX(Archetypes!Q$8:Q$16,$G1815)</f>
        <v>1022</v>
      </c>
      <c r="AK1815" s="27" cm="1">
        <f t="array" ref="AK1815">INDEX(Archetypes!R$8:R$16,$G1815)</f>
        <v>1039</v>
      </c>
      <c r="AL1815" s="27" cm="1">
        <f t="array" ref="AL1815">INDEX(Archetypes!S$8:S$16,$G1815)</f>
        <v>1139</v>
      </c>
      <c r="AM1815" s="5">
        <f t="shared" si="605"/>
        <v>1039</v>
      </c>
      <c r="AN1815" s="5">
        <f t="shared" si="579"/>
        <v>4156</v>
      </c>
      <c r="AO1815" s="49">
        <f t="shared" si="580"/>
        <v>71822.540215704896</v>
      </c>
      <c r="AP1815" s="61" cm="1">
        <f t="array" ref="AP1815">INDEX(Archetypes!$K$8:$N$16,$G1815,$I$2+1+2*$H$2)</f>
        <v>20099</v>
      </c>
      <c r="AQ1815" s="41" cm="1">
        <f t="array" ref="AQ1815">INDEX(Archetypes!$O$8:$P$16,$G1815,$AB$2)</f>
        <v>50</v>
      </c>
      <c r="AR1815" s="4">
        <f t="shared" si="581"/>
        <v>12.348800000000001</v>
      </c>
      <c r="AS1815" s="5">
        <f t="shared" si="582"/>
        <v>4939.5200000000004</v>
      </c>
      <c r="AT1815" s="8">
        <f t="shared" si="583"/>
        <v>3632</v>
      </c>
      <c r="AU1815">
        <f t="shared" si="584"/>
        <v>1</v>
      </c>
      <c r="AV1815" s="49">
        <f t="shared" si="585"/>
        <v>19758.080000000002</v>
      </c>
      <c r="AW1815" s="49">
        <f t="shared" si="586"/>
        <v>20099</v>
      </c>
      <c r="AX1815" s="61">
        <f t="shared" si="587"/>
        <v>7809.2668515756386</v>
      </c>
      <c r="AY1815" s="27" cm="1">
        <f t="array" ref="AY1815">INDEX(Archetypes!T$8:T$16,$G1815)</f>
        <v>1012</v>
      </c>
      <c r="AZ1815" s="27" cm="1">
        <f t="array" ref="AZ1815">INDEX(Archetypes!U$8:U$16,$G1815)</f>
        <v>1497</v>
      </c>
      <c r="BA1815" s="27" cm="1">
        <f t="array" ref="BA1815">INDEX(Archetypes!V$8:V$16,$G1815)</f>
        <v>1668</v>
      </c>
      <c r="BB1815" s="5">
        <f t="shared" si="606"/>
        <v>1497</v>
      </c>
      <c r="BC1815" s="5">
        <f t="shared" si="588"/>
        <v>5988</v>
      </c>
      <c r="BD1815" s="60">
        <f t="shared" si="589"/>
        <v>73753.346851575639</v>
      </c>
      <c r="BE1815" s="28">
        <f t="shared" si="590"/>
        <v>1930.8066358707438</v>
      </c>
      <c r="BF1815" s="75">
        <f t="shared" si="591"/>
        <v>10.179696098880001</v>
      </c>
      <c r="BG1815" s="75">
        <f t="shared" si="592"/>
        <v>33.995519999999999</v>
      </c>
      <c r="BH1815" s="11">
        <f t="shared" si="563"/>
        <v>53599.880489057265</v>
      </c>
      <c r="BI1815" s="95">
        <f t="shared" si="564"/>
        <v>6</v>
      </c>
      <c r="BJ1815" t="b">
        <f t="shared" si="565"/>
        <v>0</v>
      </c>
      <c r="BK1815" s="43">
        <v>-14754.125548769487</v>
      </c>
      <c r="BL1815" s="37">
        <f t="shared" si="593"/>
        <v>16684.932184640231</v>
      </c>
    </row>
    <row r="1816" spans="1:64" x14ac:dyDescent="0.35">
      <c r="A1816" s="3">
        <v>40000</v>
      </c>
      <c r="D1816" s="6">
        <v>135</v>
      </c>
      <c r="E1816" s="6"/>
      <c r="F1816" s="6">
        <f t="shared" si="566"/>
        <v>225</v>
      </c>
      <c r="G1816" s="7">
        <v>9</v>
      </c>
      <c r="H1816" s="79" cm="1">
        <f t="array" ref="H1816">INDEX(Archetypes!$F$8:$F$16,$G1816)</f>
        <v>312.60000000000002</v>
      </c>
      <c r="I1816" s="7">
        <f t="shared" si="567"/>
        <v>1</v>
      </c>
      <c r="J1816" s="27" cm="1">
        <f t="array" ref="J1816">INDEX(Archetypes!$G$8:$H$16,$G1816,($H$2+1))+$N$2</f>
        <v>27151</v>
      </c>
      <c r="K1816" s="41" cm="1">
        <f t="array" ref="K1816">INDEX(Archetypes!$J$8:$J$16,$G1816)</f>
        <v>3.1960000000000002</v>
      </c>
      <c r="L1816" s="24" cm="1">
        <f t="array" ref="L1816">INDEX(Archetypes!$I$8:$I$16,$G1816)</f>
        <v>98.868750000000006</v>
      </c>
      <c r="M1816" s="41">
        <f t="shared" si="594"/>
        <v>42.24</v>
      </c>
      <c r="N1816" s="84">
        <f t="shared" si="568"/>
        <v>0.42723307415133699</v>
      </c>
      <c r="O1816" s="41">
        <f t="shared" si="569"/>
        <v>42.24</v>
      </c>
      <c r="P1816" s="64">
        <f t="shared" si="562"/>
        <v>6.0342857142857147</v>
      </c>
      <c r="Q1816" s="80">
        <f t="shared" si="595"/>
        <v>6.0342857142857147</v>
      </c>
      <c r="R1816" s="80">
        <f t="shared" si="596"/>
        <v>0</v>
      </c>
      <c r="S1816" s="64">
        <f t="shared" si="597"/>
        <v>42.24</v>
      </c>
      <c r="T1816" s="64">
        <f t="shared" si="570"/>
        <v>0</v>
      </c>
      <c r="U1816" s="64">
        <f t="shared" si="598"/>
        <v>0</v>
      </c>
      <c r="V1816" s="80">
        <f t="shared" si="599"/>
        <v>1</v>
      </c>
      <c r="W1816" s="80">
        <f t="shared" si="600"/>
        <v>0</v>
      </c>
      <c r="X1816" s="80">
        <f t="shared" si="601"/>
        <v>0</v>
      </c>
      <c r="Y1816" s="4">
        <f t="shared" si="571"/>
        <v>13.01</v>
      </c>
      <c r="Z1816" s="4">
        <f t="shared" si="572"/>
        <v>4.0707133917396741</v>
      </c>
      <c r="AA1816" s="64">
        <f t="shared" si="602"/>
        <v>12515.645</v>
      </c>
      <c r="AB1816" s="81">
        <f t="shared" si="603"/>
        <v>1628.2854144999999</v>
      </c>
      <c r="AC1816">
        <f t="shared" si="604"/>
        <v>0.99999996450000128</v>
      </c>
      <c r="AD1816" s="49">
        <f t="shared" si="573"/>
        <v>6513.1416579999996</v>
      </c>
      <c r="AE1816" s="3">
        <f t="shared" si="574"/>
        <v>160000</v>
      </c>
      <c r="AF1816" s="3">
        <f t="shared" si="575"/>
        <v>100000</v>
      </c>
      <c r="AG1816" s="2">
        <f t="shared" si="576"/>
        <v>1</v>
      </c>
      <c r="AH1816" s="49">
        <f t="shared" si="577"/>
        <v>26151</v>
      </c>
      <c r="AI1816" s="49">
        <f t="shared" si="578"/>
        <v>10354.981385210327</v>
      </c>
      <c r="AJ1816" s="27" cm="1">
        <f t="array" ref="AJ1816">INDEX(Archetypes!Q$8:Q$16,$G1816)</f>
        <v>1022</v>
      </c>
      <c r="AK1816" s="27" cm="1">
        <f t="array" ref="AK1816">INDEX(Archetypes!R$8:R$16,$G1816)</f>
        <v>1039</v>
      </c>
      <c r="AL1816" s="27" cm="1">
        <f t="array" ref="AL1816">INDEX(Archetypes!S$8:S$16,$G1816)</f>
        <v>1139</v>
      </c>
      <c r="AM1816" s="5">
        <f t="shared" si="605"/>
        <v>1039</v>
      </c>
      <c r="AN1816" s="5">
        <f t="shared" si="579"/>
        <v>4156</v>
      </c>
      <c r="AO1816" s="49">
        <f t="shared" si="580"/>
        <v>74326.123043210333</v>
      </c>
      <c r="AP1816" s="61" cm="1">
        <f t="array" ref="AP1816">INDEX(Archetypes!$K$8:$N$16,$G1816,$I$2+1+2*$H$2)</f>
        <v>20920</v>
      </c>
      <c r="AQ1816" s="41" cm="1">
        <f t="array" ref="AQ1816">INDEX(Archetypes!$O$8:$P$16,$G1816,$AB$2)</f>
        <v>50</v>
      </c>
      <c r="AR1816" s="4">
        <f t="shared" si="581"/>
        <v>12.348800000000001</v>
      </c>
      <c r="AS1816" s="5">
        <f t="shared" si="582"/>
        <v>4939.5200000000004</v>
      </c>
      <c r="AT1816" s="8">
        <f t="shared" si="583"/>
        <v>3632</v>
      </c>
      <c r="AU1816">
        <f t="shared" si="584"/>
        <v>1</v>
      </c>
      <c r="AV1816" s="49">
        <f t="shared" si="585"/>
        <v>19758.080000000002</v>
      </c>
      <c r="AW1816" s="49">
        <f t="shared" si="586"/>
        <v>20920</v>
      </c>
      <c r="AX1816" s="61">
        <f t="shared" si="587"/>
        <v>8128.2582484184468</v>
      </c>
      <c r="AY1816" s="27" cm="1">
        <f t="array" ref="AY1816">INDEX(Archetypes!T$8:T$16,$G1816)</f>
        <v>1012</v>
      </c>
      <c r="AZ1816" s="27" cm="1">
        <f t="array" ref="AZ1816">INDEX(Archetypes!U$8:U$16,$G1816)</f>
        <v>1497</v>
      </c>
      <c r="BA1816" s="27" cm="1">
        <f t="array" ref="BA1816">INDEX(Archetypes!V$8:V$16,$G1816)</f>
        <v>1668</v>
      </c>
      <c r="BB1816" s="5">
        <f t="shared" si="606"/>
        <v>1497</v>
      </c>
      <c r="BC1816" s="5">
        <f t="shared" si="588"/>
        <v>5988</v>
      </c>
      <c r="BD1816" s="60">
        <f t="shared" si="589"/>
        <v>75714.338248418455</v>
      </c>
      <c r="BE1816" s="28">
        <f t="shared" si="590"/>
        <v>1388.2152052081219</v>
      </c>
      <c r="BF1816" s="75">
        <f t="shared" si="591"/>
        <v>10.259324519400002</v>
      </c>
      <c r="BG1816" s="75">
        <f t="shared" si="592"/>
        <v>33.995519999999999</v>
      </c>
      <c r="BH1816" s="11">
        <f t="shared" si="563"/>
        <v>53599.880489057265</v>
      </c>
      <c r="BI1816" s="95">
        <f t="shared" si="564"/>
        <v>6</v>
      </c>
      <c r="BJ1816" t="b">
        <f t="shared" si="565"/>
        <v>0</v>
      </c>
      <c r="BK1816" s="43">
        <v>-16638.985840173438</v>
      </c>
      <c r="BL1816" s="37">
        <f t="shared" si="593"/>
        <v>18027.20104538156</v>
      </c>
    </row>
    <row r="1817" spans="1:64" x14ac:dyDescent="0.35">
      <c r="A1817" s="3">
        <v>40000</v>
      </c>
      <c r="D1817" s="6">
        <v>150</v>
      </c>
      <c r="E1817" s="6"/>
      <c r="F1817" s="6">
        <f t="shared" si="566"/>
        <v>250</v>
      </c>
      <c r="G1817" s="7">
        <v>7</v>
      </c>
      <c r="H1817" s="79" cm="1">
        <f t="array" ref="H1817">INDEX(Archetypes!$F$8:$F$16,$G1817)</f>
        <v>262.60000000000002</v>
      </c>
      <c r="I1817" s="7">
        <f t="shared" si="567"/>
        <v>1</v>
      </c>
      <c r="J1817" s="27" cm="1">
        <f t="array" ref="J1817">INDEX(Archetypes!$G$8:$H$16,$G1817,($H$2+1))+$N$2</f>
        <v>22881</v>
      </c>
      <c r="K1817" s="41" cm="1">
        <f t="array" ref="K1817">INDEX(Archetypes!$J$8:$J$16,$G1817)</f>
        <v>3.2349999999999999</v>
      </c>
      <c r="L1817" s="24" cm="1">
        <f t="array" ref="L1817">INDEX(Archetypes!$I$8:$I$16,$G1817)</f>
        <v>81.644444444444446</v>
      </c>
      <c r="M1817" s="41">
        <f t="shared" si="594"/>
        <v>46.368000000000002</v>
      </c>
      <c r="N1817" s="84">
        <f t="shared" si="568"/>
        <v>0.56792596624931957</v>
      </c>
      <c r="O1817" s="41">
        <f t="shared" si="569"/>
        <v>46.368000000000002</v>
      </c>
      <c r="P1817" s="64">
        <f t="shared" si="562"/>
        <v>6.6240000000000006</v>
      </c>
      <c r="Q1817" s="80">
        <f t="shared" si="595"/>
        <v>6.6240000000000006</v>
      </c>
      <c r="R1817" s="80">
        <f t="shared" si="596"/>
        <v>0</v>
      </c>
      <c r="S1817" s="64">
        <f t="shared" si="597"/>
        <v>46.368000000000002</v>
      </c>
      <c r="T1817" s="64">
        <f t="shared" si="570"/>
        <v>0</v>
      </c>
      <c r="U1817" s="64">
        <f t="shared" si="598"/>
        <v>0</v>
      </c>
      <c r="V1817" s="80">
        <f t="shared" si="599"/>
        <v>1</v>
      </c>
      <c r="W1817" s="80">
        <f t="shared" si="600"/>
        <v>0</v>
      </c>
      <c r="X1817" s="80">
        <f t="shared" si="601"/>
        <v>0</v>
      </c>
      <c r="Y1817" s="4">
        <f t="shared" si="571"/>
        <v>13.01</v>
      </c>
      <c r="Z1817" s="4">
        <f t="shared" si="572"/>
        <v>4.0216383307573418</v>
      </c>
      <c r="AA1817" s="64">
        <f t="shared" si="602"/>
        <v>12364.76</v>
      </c>
      <c r="AB1817" s="81">
        <f t="shared" si="603"/>
        <v>1608.655276</v>
      </c>
      <c r="AC1817">
        <f t="shared" si="604"/>
        <v>1.0000000350000011</v>
      </c>
      <c r="AD1817" s="49">
        <f t="shared" si="573"/>
        <v>6434.6211039999998</v>
      </c>
      <c r="AE1817" s="3">
        <f t="shared" si="574"/>
        <v>160000</v>
      </c>
      <c r="AF1817" s="3">
        <f t="shared" si="575"/>
        <v>100000</v>
      </c>
      <c r="AG1817" s="2">
        <f t="shared" si="576"/>
        <v>1</v>
      </c>
      <c r="AH1817" s="49">
        <f t="shared" si="577"/>
        <v>21881</v>
      </c>
      <c r="AI1817" s="49">
        <f t="shared" si="578"/>
        <v>8695.9152895723364</v>
      </c>
      <c r="AJ1817" s="27" cm="1">
        <f t="array" ref="AJ1817">INDEX(Archetypes!Q$8:Q$16,$G1817)</f>
        <v>1022</v>
      </c>
      <c r="AK1817" s="27" cm="1">
        <f t="array" ref="AK1817">INDEX(Archetypes!R$8:R$16,$G1817)</f>
        <v>1039</v>
      </c>
      <c r="AL1817" s="27" cm="1">
        <f t="array" ref="AL1817">INDEX(Archetypes!S$8:S$16,$G1817)</f>
        <v>1139</v>
      </c>
      <c r="AM1817" s="5">
        <f t="shared" si="605"/>
        <v>1039</v>
      </c>
      <c r="AN1817" s="5">
        <f t="shared" si="579"/>
        <v>4156</v>
      </c>
      <c r="AO1817" s="49">
        <f t="shared" si="580"/>
        <v>64048.536393572336</v>
      </c>
      <c r="AP1817" s="61" cm="1">
        <f t="array" ref="AP1817">INDEX(Archetypes!$K$8:$N$16,$G1817,$I$2+1+2*$H$2)</f>
        <v>17505</v>
      </c>
      <c r="AQ1817" s="41" cm="1">
        <f t="array" ref="AQ1817">INDEX(Archetypes!$O$8:$P$16,$G1817,$AB$2)</f>
        <v>50</v>
      </c>
      <c r="AR1817" s="4">
        <f t="shared" si="581"/>
        <v>12.348800000000001</v>
      </c>
      <c r="AS1817" s="5">
        <f t="shared" si="582"/>
        <v>4939.5200000000004</v>
      </c>
      <c r="AT1817" s="8">
        <f t="shared" si="583"/>
        <v>3632</v>
      </c>
      <c r="AU1817">
        <f t="shared" si="584"/>
        <v>1</v>
      </c>
      <c r="AV1817" s="49">
        <f t="shared" si="585"/>
        <v>19758.080000000002</v>
      </c>
      <c r="AW1817" s="49">
        <f t="shared" si="586"/>
        <v>17505</v>
      </c>
      <c r="AX1817" s="61">
        <f t="shared" si="587"/>
        <v>6801.3939119772904</v>
      </c>
      <c r="AY1817" s="27" cm="1">
        <f t="array" ref="AY1817">INDEX(Archetypes!T$8:T$16,$G1817)</f>
        <v>1012</v>
      </c>
      <c r="AZ1817" s="27" cm="1">
        <f t="array" ref="AZ1817">INDEX(Archetypes!U$8:U$16,$G1817)</f>
        <v>1497</v>
      </c>
      <c r="BA1817" s="27" cm="1">
        <f t="array" ref="BA1817">INDEX(Archetypes!V$8:V$16,$G1817)</f>
        <v>1668</v>
      </c>
      <c r="BB1817" s="5">
        <f t="shared" si="606"/>
        <v>1497</v>
      </c>
      <c r="BC1817" s="5">
        <f t="shared" si="588"/>
        <v>5988</v>
      </c>
      <c r="BD1817" s="60">
        <f t="shared" si="589"/>
        <v>67557.473911977286</v>
      </c>
      <c r="BE1817" s="28">
        <f t="shared" si="590"/>
        <v>3508.9375184049495</v>
      </c>
      <c r="BF1817" s="75">
        <f t="shared" si="591"/>
        <v>10.1356410672</v>
      </c>
      <c r="BG1817" s="75">
        <f t="shared" si="592"/>
        <v>33.995519999999999</v>
      </c>
      <c r="BH1817" s="11">
        <f t="shared" si="563"/>
        <v>64048.536393572336</v>
      </c>
      <c r="BI1817" s="95">
        <f t="shared" si="564"/>
        <v>7</v>
      </c>
      <c r="BJ1817" t="b">
        <f t="shared" si="565"/>
        <v>1</v>
      </c>
      <c r="BK1817" s="43">
        <v>-9065.5628434909158</v>
      </c>
      <c r="BL1817" s="37">
        <f t="shared" si="593"/>
        <v>12574.500361895865</v>
      </c>
    </row>
    <row r="1818" spans="1:64" x14ac:dyDescent="0.35">
      <c r="A1818" s="3">
        <v>40000</v>
      </c>
      <c r="D1818" s="6">
        <v>150</v>
      </c>
      <c r="E1818" s="6"/>
      <c r="F1818" s="6">
        <f t="shared" si="566"/>
        <v>250</v>
      </c>
      <c r="G1818" s="7">
        <v>8</v>
      </c>
      <c r="H1818" s="79" cm="1">
        <f t="array" ref="H1818">INDEX(Archetypes!$F$8:$F$16,$G1818)</f>
        <v>285.8</v>
      </c>
      <c r="I1818" s="7">
        <f t="shared" si="567"/>
        <v>1</v>
      </c>
      <c r="J1818" s="27" cm="1">
        <f t="array" ref="J1818">INDEX(Archetypes!$G$8:$H$16,$G1818,($H$2+1))+$N$2</f>
        <v>26124</v>
      </c>
      <c r="K1818" s="41" cm="1">
        <f t="array" ref="K1818">INDEX(Archetypes!$J$8:$J$16,$G1818)</f>
        <v>3.2210000000000001</v>
      </c>
      <c r="L1818" s="24" cm="1">
        <f t="array" ref="L1818">INDEX(Archetypes!$I$8:$I$16,$G1818)</f>
        <v>90.076000000000008</v>
      </c>
      <c r="M1818" s="41">
        <f t="shared" si="594"/>
        <v>46.569000000000003</v>
      </c>
      <c r="N1818" s="84">
        <f t="shared" si="568"/>
        <v>0.51699675829299696</v>
      </c>
      <c r="O1818" s="41">
        <f t="shared" si="569"/>
        <v>46.569000000000003</v>
      </c>
      <c r="P1818" s="64">
        <f t="shared" ref="P1818:P1822" si="607">E$2*MIN(O1818/O$2,Q$2)</f>
        <v>6.6527142857142865</v>
      </c>
      <c r="Q1818" s="80">
        <f t="shared" si="595"/>
        <v>6.6527142857142865</v>
      </c>
      <c r="R1818" s="80">
        <f t="shared" si="596"/>
        <v>0</v>
      </c>
      <c r="S1818" s="64">
        <f t="shared" si="597"/>
        <v>46.569000000000003</v>
      </c>
      <c r="T1818" s="64">
        <f t="shared" si="570"/>
        <v>0</v>
      </c>
      <c r="U1818" s="64">
        <f t="shared" si="598"/>
        <v>0</v>
      </c>
      <c r="V1818" s="80">
        <f t="shared" si="599"/>
        <v>1</v>
      </c>
      <c r="W1818" s="80">
        <f t="shared" si="600"/>
        <v>0</v>
      </c>
      <c r="X1818" s="80">
        <f t="shared" si="601"/>
        <v>0</v>
      </c>
      <c r="Y1818" s="4">
        <f t="shared" si="571"/>
        <v>13.01</v>
      </c>
      <c r="Z1818" s="4">
        <f t="shared" si="572"/>
        <v>4.0391182862465067</v>
      </c>
      <c r="AA1818" s="64">
        <f t="shared" si="602"/>
        <v>12418.504000000001</v>
      </c>
      <c r="AB1818" s="81">
        <f t="shared" si="603"/>
        <v>1615.6473704</v>
      </c>
      <c r="AC1818">
        <f t="shared" si="604"/>
        <v>0.99999996540000102</v>
      </c>
      <c r="AD1818" s="49">
        <f t="shared" si="573"/>
        <v>6462.5894816</v>
      </c>
      <c r="AE1818" s="3">
        <f t="shared" si="574"/>
        <v>160000</v>
      </c>
      <c r="AF1818" s="3">
        <f t="shared" si="575"/>
        <v>100000</v>
      </c>
      <c r="AG1818" s="2">
        <f t="shared" si="576"/>
        <v>1</v>
      </c>
      <c r="AH1818" s="49">
        <f t="shared" si="577"/>
        <v>25124</v>
      </c>
      <c r="AI1818" s="49">
        <f t="shared" si="578"/>
        <v>9955.9507341048902</v>
      </c>
      <c r="AJ1818" s="27" cm="1">
        <f t="array" ref="AJ1818">INDEX(Archetypes!Q$8:Q$16,$G1818)</f>
        <v>1022</v>
      </c>
      <c r="AK1818" s="27" cm="1">
        <f t="array" ref="AK1818">INDEX(Archetypes!R$8:R$16,$G1818)</f>
        <v>1039</v>
      </c>
      <c r="AL1818" s="27" cm="1">
        <f t="array" ref="AL1818">INDEX(Archetypes!S$8:S$16,$G1818)</f>
        <v>1139</v>
      </c>
      <c r="AM1818" s="5">
        <f t="shared" si="605"/>
        <v>1039</v>
      </c>
      <c r="AN1818" s="5">
        <f t="shared" si="579"/>
        <v>4156</v>
      </c>
      <c r="AO1818" s="49">
        <f t="shared" si="580"/>
        <v>71822.540215704896</v>
      </c>
      <c r="AP1818" s="61" cm="1">
        <f t="array" ref="AP1818">INDEX(Archetypes!$K$8:$N$16,$G1818,$I$2+1+2*$H$2)</f>
        <v>20099</v>
      </c>
      <c r="AQ1818" s="41" cm="1">
        <f t="array" ref="AQ1818">INDEX(Archetypes!$O$8:$P$16,$G1818,$AB$2)</f>
        <v>50</v>
      </c>
      <c r="AR1818" s="4">
        <f t="shared" si="581"/>
        <v>12.348800000000001</v>
      </c>
      <c r="AS1818" s="5">
        <f t="shared" si="582"/>
        <v>4939.5200000000004</v>
      </c>
      <c r="AT1818" s="8">
        <f t="shared" si="583"/>
        <v>3632</v>
      </c>
      <c r="AU1818">
        <f t="shared" si="584"/>
        <v>1</v>
      </c>
      <c r="AV1818" s="49">
        <f t="shared" si="585"/>
        <v>19758.080000000002</v>
      </c>
      <c r="AW1818" s="49">
        <f t="shared" si="586"/>
        <v>20099</v>
      </c>
      <c r="AX1818" s="61">
        <f t="shared" si="587"/>
        <v>7809.2668515756386</v>
      </c>
      <c r="AY1818" s="27" cm="1">
        <f t="array" ref="AY1818">INDEX(Archetypes!T$8:T$16,$G1818)</f>
        <v>1012</v>
      </c>
      <c r="AZ1818" s="27" cm="1">
        <f t="array" ref="AZ1818">INDEX(Archetypes!U$8:U$16,$G1818)</f>
        <v>1497</v>
      </c>
      <c r="BA1818" s="27" cm="1">
        <f t="array" ref="BA1818">INDEX(Archetypes!V$8:V$16,$G1818)</f>
        <v>1668</v>
      </c>
      <c r="BB1818" s="5">
        <f t="shared" si="606"/>
        <v>1497</v>
      </c>
      <c r="BC1818" s="5">
        <f t="shared" si="588"/>
        <v>5988</v>
      </c>
      <c r="BD1818" s="60">
        <f t="shared" si="589"/>
        <v>73753.346851575639</v>
      </c>
      <c r="BE1818" s="28">
        <f t="shared" si="590"/>
        <v>1930.8066358707438</v>
      </c>
      <c r="BF1818" s="75">
        <f t="shared" si="591"/>
        <v>10.179696098880001</v>
      </c>
      <c r="BG1818" s="75">
        <f t="shared" si="592"/>
        <v>33.995519999999999</v>
      </c>
      <c r="BH1818" s="11">
        <f t="shared" si="563"/>
        <v>64048.536393572336</v>
      </c>
      <c r="BI1818" s="95">
        <f t="shared" si="564"/>
        <v>7</v>
      </c>
      <c r="BJ1818" t="b">
        <f t="shared" si="565"/>
        <v>0</v>
      </c>
      <c r="BK1818" s="43">
        <v>-14754.125548769487</v>
      </c>
      <c r="BL1818" s="37">
        <f t="shared" si="593"/>
        <v>16684.932184640231</v>
      </c>
    </row>
    <row r="1819" spans="1:64" x14ac:dyDescent="0.35">
      <c r="A1819" s="3">
        <v>40000</v>
      </c>
      <c r="D1819" s="6">
        <v>150</v>
      </c>
      <c r="E1819" s="6"/>
      <c r="F1819" s="6">
        <f t="shared" si="566"/>
        <v>250</v>
      </c>
      <c r="G1819" s="7">
        <v>9</v>
      </c>
      <c r="H1819" s="79" cm="1">
        <f t="array" ref="H1819">INDEX(Archetypes!$F$8:$F$16,$G1819)</f>
        <v>312.60000000000002</v>
      </c>
      <c r="I1819" s="7">
        <f t="shared" si="567"/>
        <v>1</v>
      </c>
      <c r="J1819" s="27" cm="1">
        <f t="array" ref="J1819">INDEX(Archetypes!$G$8:$H$16,$G1819,($H$2+1))+$N$2</f>
        <v>27151</v>
      </c>
      <c r="K1819" s="41" cm="1">
        <f t="array" ref="K1819">INDEX(Archetypes!$J$8:$J$16,$G1819)</f>
        <v>3.1960000000000002</v>
      </c>
      <c r="L1819" s="24" cm="1">
        <f t="array" ref="L1819">INDEX(Archetypes!$I$8:$I$16,$G1819)</f>
        <v>98.868750000000006</v>
      </c>
      <c r="M1819" s="41">
        <f t="shared" si="594"/>
        <v>46.933999999999997</v>
      </c>
      <c r="N1819" s="84">
        <f t="shared" si="568"/>
        <v>0.47471015866995381</v>
      </c>
      <c r="O1819" s="41">
        <f t="shared" si="569"/>
        <v>46.933999999999997</v>
      </c>
      <c r="P1819" s="64">
        <f t="shared" si="607"/>
        <v>6.7048571428571426</v>
      </c>
      <c r="Q1819" s="80">
        <f t="shared" si="595"/>
        <v>6.7048571428571426</v>
      </c>
      <c r="R1819" s="80">
        <f t="shared" si="596"/>
        <v>0</v>
      </c>
      <c r="S1819" s="64">
        <f t="shared" si="597"/>
        <v>46.933999999999997</v>
      </c>
      <c r="T1819" s="64">
        <f t="shared" si="570"/>
        <v>0</v>
      </c>
      <c r="U1819" s="64">
        <f t="shared" si="598"/>
        <v>0</v>
      </c>
      <c r="V1819" s="80">
        <f t="shared" si="599"/>
        <v>1</v>
      </c>
      <c r="W1819" s="80">
        <f t="shared" si="600"/>
        <v>0</v>
      </c>
      <c r="X1819" s="80">
        <f t="shared" si="601"/>
        <v>0</v>
      </c>
      <c r="Y1819" s="4">
        <f t="shared" si="571"/>
        <v>13.01</v>
      </c>
      <c r="Z1819" s="4">
        <f t="shared" si="572"/>
        <v>4.0707133917396741</v>
      </c>
      <c r="AA1819" s="64">
        <f t="shared" si="602"/>
        <v>12515.645</v>
      </c>
      <c r="AB1819" s="81">
        <f t="shared" si="603"/>
        <v>1628.2854144999999</v>
      </c>
      <c r="AC1819">
        <f t="shared" si="604"/>
        <v>0.99999996450000128</v>
      </c>
      <c r="AD1819" s="49">
        <f t="shared" si="573"/>
        <v>6513.1416579999996</v>
      </c>
      <c r="AE1819" s="3">
        <f t="shared" si="574"/>
        <v>160000</v>
      </c>
      <c r="AF1819" s="3">
        <f t="shared" si="575"/>
        <v>100000</v>
      </c>
      <c r="AG1819" s="2">
        <f t="shared" si="576"/>
        <v>1</v>
      </c>
      <c r="AH1819" s="49">
        <f t="shared" si="577"/>
        <v>26151</v>
      </c>
      <c r="AI1819" s="49">
        <f t="shared" si="578"/>
        <v>10354.981385210327</v>
      </c>
      <c r="AJ1819" s="27" cm="1">
        <f t="array" ref="AJ1819">INDEX(Archetypes!Q$8:Q$16,$G1819)</f>
        <v>1022</v>
      </c>
      <c r="AK1819" s="27" cm="1">
        <f t="array" ref="AK1819">INDEX(Archetypes!R$8:R$16,$G1819)</f>
        <v>1039</v>
      </c>
      <c r="AL1819" s="27" cm="1">
        <f t="array" ref="AL1819">INDEX(Archetypes!S$8:S$16,$G1819)</f>
        <v>1139</v>
      </c>
      <c r="AM1819" s="5">
        <f t="shared" si="605"/>
        <v>1039</v>
      </c>
      <c r="AN1819" s="5">
        <f t="shared" si="579"/>
        <v>4156</v>
      </c>
      <c r="AO1819" s="49">
        <f t="shared" si="580"/>
        <v>74326.123043210333</v>
      </c>
      <c r="AP1819" s="61" cm="1">
        <f t="array" ref="AP1819">INDEX(Archetypes!$K$8:$N$16,$G1819,$I$2+1+2*$H$2)</f>
        <v>20920</v>
      </c>
      <c r="AQ1819" s="41" cm="1">
        <f t="array" ref="AQ1819">INDEX(Archetypes!$O$8:$P$16,$G1819,$AB$2)</f>
        <v>50</v>
      </c>
      <c r="AR1819" s="4">
        <f t="shared" si="581"/>
        <v>12.348800000000001</v>
      </c>
      <c r="AS1819" s="5">
        <f t="shared" si="582"/>
        <v>4939.5200000000004</v>
      </c>
      <c r="AT1819" s="8">
        <f t="shared" si="583"/>
        <v>3632</v>
      </c>
      <c r="AU1819">
        <f t="shared" si="584"/>
        <v>1</v>
      </c>
      <c r="AV1819" s="49">
        <f t="shared" si="585"/>
        <v>19758.080000000002</v>
      </c>
      <c r="AW1819" s="49">
        <f t="shared" si="586"/>
        <v>20920</v>
      </c>
      <c r="AX1819" s="61">
        <f t="shared" si="587"/>
        <v>8128.2582484184468</v>
      </c>
      <c r="AY1819" s="27" cm="1">
        <f t="array" ref="AY1819">INDEX(Archetypes!T$8:T$16,$G1819)</f>
        <v>1012</v>
      </c>
      <c r="AZ1819" s="27" cm="1">
        <f t="array" ref="AZ1819">INDEX(Archetypes!U$8:U$16,$G1819)</f>
        <v>1497</v>
      </c>
      <c r="BA1819" s="27" cm="1">
        <f t="array" ref="BA1819">INDEX(Archetypes!V$8:V$16,$G1819)</f>
        <v>1668</v>
      </c>
      <c r="BB1819" s="5">
        <f t="shared" si="606"/>
        <v>1497</v>
      </c>
      <c r="BC1819" s="5">
        <f t="shared" si="588"/>
        <v>5988</v>
      </c>
      <c r="BD1819" s="60">
        <f t="shared" si="589"/>
        <v>75714.338248418455</v>
      </c>
      <c r="BE1819" s="28">
        <f t="shared" si="590"/>
        <v>1388.2152052081219</v>
      </c>
      <c r="BF1819" s="75">
        <f t="shared" si="591"/>
        <v>10.259324519400002</v>
      </c>
      <c r="BG1819" s="75">
        <f t="shared" si="592"/>
        <v>33.995519999999999</v>
      </c>
      <c r="BH1819" s="11">
        <f t="shared" ref="BH1819:BH1821" si="608">_xlfn.MINIFS($AO$1236:$AO$1822,$A$1236:$A$1822,$A1819,$D$1236:$D$1822,$D1819)</f>
        <v>64048.536393572336</v>
      </c>
      <c r="BI1819" s="95">
        <f t="shared" ref="BI1819:BI1821" si="609">INDEX($G$1236:$G$1822,MATCH(BH1819,$AO$1236:$AO$1822,0))</f>
        <v>7</v>
      </c>
      <c r="BJ1819" t="b">
        <f t="shared" ref="BJ1819:BJ1821" si="610">BH1819=AO1819</f>
        <v>0</v>
      </c>
      <c r="BK1819" s="43">
        <v>-16638.985840173438</v>
      </c>
      <c r="BL1819" s="37">
        <f t="shared" si="593"/>
        <v>18027.20104538156</v>
      </c>
    </row>
    <row r="1820" spans="1:64" x14ac:dyDescent="0.35">
      <c r="A1820" s="3">
        <v>40000</v>
      </c>
      <c r="D1820" s="6">
        <v>165</v>
      </c>
      <c r="E1820" s="6"/>
      <c r="F1820" s="6">
        <f t="shared" si="566"/>
        <v>275</v>
      </c>
      <c r="G1820" s="7">
        <v>8</v>
      </c>
      <c r="H1820" s="79" cm="1">
        <f t="array" ref="H1820">INDEX(Archetypes!$F$8:$F$16,$G1820)</f>
        <v>285.8</v>
      </c>
      <c r="I1820" s="7">
        <f t="shared" si="567"/>
        <v>1</v>
      </c>
      <c r="J1820" s="27" cm="1">
        <f t="array" ref="J1820">INDEX(Archetypes!$G$8:$H$16,$G1820,($H$2+1))+$N$2</f>
        <v>26124</v>
      </c>
      <c r="K1820" s="41" cm="1">
        <f t="array" ref="K1820">INDEX(Archetypes!$J$8:$J$16,$G1820)</f>
        <v>3.2210000000000001</v>
      </c>
      <c r="L1820" s="24" cm="1">
        <f t="array" ref="L1820">INDEX(Archetypes!$I$8:$I$16,$G1820)</f>
        <v>90.076000000000008</v>
      </c>
      <c r="M1820" s="41">
        <f t="shared" si="594"/>
        <v>51.225999999999999</v>
      </c>
      <c r="N1820" s="84">
        <f t="shared" si="568"/>
        <v>0.56869754429592778</v>
      </c>
      <c r="O1820" s="41">
        <f t="shared" si="569"/>
        <v>51.225999999999999</v>
      </c>
      <c r="P1820" s="64">
        <f t="shared" si="607"/>
        <v>7.3179999999999996</v>
      </c>
      <c r="Q1820" s="80">
        <f t="shared" si="595"/>
        <v>7</v>
      </c>
      <c r="R1820" s="80">
        <f t="shared" si="596"/>
        <v>0.31799999999999962</v>
      </c>
      <c r="S1820" s="64">
        <f t="shared" si="597"/>
        <v>49</v>
      </c>
      <c r="T1820" s="64">
        <f t="shared" si="570"/>
        <v>2.2259999999999973</v>
      </c>
      <c r="U1820" s="64">
        <f t="shared" si="598"/>
        <v>0</v>
      </c>
      <c r="V1820" s="80">
        <f t="shared" si="599"/>
        <v>0.95654550423613016</v>
      </c>
      <c r="W1820" s="80">
        <f t="shared" si="600"/>
        <v>4.3454495763869859E-2</v>
      </c>
      <c r="X1820" s="80">
        <f t="shared" si="601"/>
        <v>0</v>
      </c>
      <c r="Y1820" s="4">
        <f t="shared" si="571"/>
        <v>13.803044547690625</v>
      </c>
      <c r="Z1820" s="4">
        <f t="shared" si="572"/>
        <v>4.2853289499194736</v>
      </c>
      <c r="AA1820" s="64">
        <f t="shared" si="602"/>
        <v>12418.504000000001</v>
      </c>
      <c r="AB1820" s="81">
        <f t="shared" si="603"/>
        <v>1714.1316392767424</v>
      </c>
      <c r="AC1820">
        <f t="shared" si="604"/>
        <v>0.99999996540000102</v>
      </c>
      <c r="AD1820" s="49">
        <f t="shared" si="573"/>
        <v>6856.5265571069694</v>
      </c>
      <c r="AE1820" s="3">
        <f t="shared" si="574"/>
        <v>160000</v>
      </c>
      <c r="AF1820" s="3">
        <f t="shared" si="575"/>
        <v>100000</v>
      </c>
      <c r="AG1820" s="2">
        <f t="shared" si="576"/>
        <v>1</v>
      </c>
      <c r="AH1820" s="49">
        <f t="shared" si="577"/>
        <v>25124</v>
      </c>
      <c r="AI1820" s="49">
        <f t="shared" si="578"/>
        <v>9955.9507341048902</v>
      </c>
      <c r="AJ1820" s="27" cm="1">
        <f t="array" ref="AJ1820">INDEX(Archetypes!Q$8:Q$16,$G1820)</f>
        <v>1022</v>
      </c>
      <c r="AK1820" s="27" cm="1">
        <f t="array" ref="AK1820">INDEX(Archetypes!R$8:R$16,$G1820)</f>
        <v>1039</v>
      </c>
      <c r="AL1820" s="27" cm="1">
        <f t="array" ref="AL1820">INDEX(Archetypes!S$8:S$16,$G1820)</f>
        <v>1139</v>
      </c>
      <c r="AM1820" s="5">
        <f t="shared" si="605"/>
        <v>1039</v>
      </c>
      <c r="AN1820" s="5">
        <f t="shared" si="579"/>
        <v>4156</v>
      </c>
      <c r="AO1820" s="49">
        <f t="shared" si="580"/>
        <v>72216.477291211864</v>
      </c>
      <c r="AP1820" s="61" cm="1">
        <f t="array" ref="AP1820">INDEX(Archetypes!$K$8:$N$16,$G1820,$I$2+1+2*$H$2)</f>
        <v>20099</v>
      </c>
      <c r="AQ1820" s="41" cm="1">
        <f t="array" ref="AQ1820">INDEX(Archetypes!$O$8:$P$16,$G1820,$AB$2)</f>
        <v>50</v>
      </c>
      <c r="AR1820" s="4">
        <f t="shared" si="581"/>
        <v>12.348800000000001</v>
      </c>
      <c r="AS1820" s="5">
        <f t="shared" si="582"/>
        <v>4939.5200000000004</v>
      </c>
      <c r="AT1820" s="8">
        <f t="shared" si="583"/>
        <v>3632</v>
      </c>
      <c r="AU1820">
        <f t="shared" si="584"/>
        <v>1</v>
      </c>
      <c r="AV1820" s="49">
        <f t="shared" si="585"/>
        <v>19758.080000000002</v>
      </c>
      <c r="AW1820" s="49">
        <f t="shared" si="586"/>
        <v>20099</v>
      </c>
      <c r="AX1820" s="61">
        <f t="shared" si="587"/>
        <v>7809.2668515756386</v>
      </c>
      <c r="AY1820" s="27" cm="1">
        <f t="array" ref="AY1820">INDEX(Archetypes!T$8:T$16,$G1820)</f>
        <v>1012</v>
      </c>
      <c r="AZ1820" s="27" cm="1">
        <f t="array" ref="AZ1820">INDEX(Archetypes!U$8:U$16,$G1820)</f>
        <v>1497</v>
      </c>
      <c r="BA1820" s="27" cm="1">
        <f t="array" ref="BA1820">INDEX(Archetypes!V$8:V$16,$G1820)</f>
        <v>1668</v>
      </c>
      <c r="BB1820" s="5">
        <f t="shared" si="606"/>
        <v>1497</v>
      </c>
      <c r="BC1820" s="5">
        <f t="shared" si="588"/>
        <v>5988</v>
      </c>
      <c r="BD1820" s="60">
        <f t="shared" si="589"/>
        <v>73753.346851575639</v>
      </c>
      <c r="BE1820" s="28">
        <f t="shared" si="590"/>
        <v>1536.8695603637752</v>
      </c>
      <c r="BF1820" s="75">
        <f t="shared" si="591"/>
        <v>10.179696098880001</v>
      </c>
      <c r="BG1820" s="75">
        <f t="shared" si="592"/>
        <v>33.995519999999999</v>
      </c>
      <c r="BH1820" s="11">
        <f t="shared" si="608"/>
        <v>72216.477291211864</v>
      </c>
      <c r="BI1820" s="95">
        <f t="shared" si="609"/>
        <v>8</v>
      </c>
      <c r="BJ1820" t="b">
        <f t="shared" si="610"/>
        <v>1</v>
      </c>
      <c r="BK1820" s="43">
        <v>-15541.999699783395</v>
      </c>
      <c r="BL1820" s="37">
        <f t="shared" si="593"/>
        <v>17078.86926014717</v>
      </c>
    </row>
    <row r="1821" spans="1:64" x14ac:dyDescent="0.35">
      <c r="A1821" s="3">
        <v>40000</v>
      </c>
      <c r="D1821" s="6">
        <v>165</v>
      </c>
      <c r="E1821" s="6"/>
      <c r="F1821" s="6">
        <f t="shared" si="566"/>
        <v>275</v>
      </c>
      <c r="G1821" s="7">
        <v>9</v>
      </c>
      <c r="H1821" s="79" cm="1">
        <f t="array" ref="H1821">INDEX(Archetypes!$F$8:$F$16,$G1821)</f>
        <v>312.60000000000002</v>
      </c>
      <c r="I1821" s="7">
        <f t="shared" si="567"/>
        <v>1</v>
      </c>
      <c r="J1821" s="27" cm="1">
        <f t="array" ref="J1821">INDEX(Archetypes!$G$8:$H$16,$G1821,($H$2+1))+$N$2</f>
        <v>27151</v>
      </c>
      <c r="K1821" s="41" cm="1">
        <f t="array" ref="K1821">INDEX(Archetypes!$J$8:$J$16,$G1821)</f>
        <v>3.1960000000000002</v>
      </c>
      <c r="L1821" s="24" cm="1">
        <f t="array" ref="L1821">INDEX(Archetypes!$I$8:$I$16,$G1821)</f>
        <v>98.868750000000006</v>
      </c>
      <c r="M1821" s="41">
        <f t="shared" si="594"/>
        <v>51.627000000000002</v>
      </c>
      <c r="N1821" s="84">
        <f t="shared" si="568"/>
        <v>0.52217712876920164</v>
      </c>
      <c r="O1821" s="41">
        <f t="shared" si="569"/>
        <v>51.627000000000002</v>
      </c>
      <c r="P1821" s="64">
        <f t="shared" si="607"/>
        <v>7.3752857142857149</v>
      </c>
      <c r="Q1821" s="80">
        <f t="shared" si="595"/>
        <v>7</v>
      </c>
      <c r="R1821" s="80">
        <f t="shared" si="596"/>
        <v>0.37528571428571489</v>
      </c>
      <c r="S1821" s="64">
        <f t="shared" si="597"/>
        <v>49</v>
      </c>
      <c r="T1821" s="64">
        <f t="shared" si="570"/>
        <v>2.6270000000000042</v>
      </c>
      <c r="U1821" s="64">
        <f t="shared" si="598"/>
        <v>0</v>
      </c>
      <c r="V1821" s="80">
        <f t="shared" si="599"/>
        <v>0.94911577275456638</v>
      </c>
      <c r="W1821" s="80">
        <f t="shared" si="600"/>
        <v>5.0884227245433671E-2</v>
      </c>
      <c r="X1821" s="80">
        <f t="shared" si="601"/>
        <v>0</v>
      </c>
      <c r="Y1821" s="4">
        <f t="shared" si="571"/>
        <v>13.938637147229166</v>
      </c>
      <c r="Z1821" s="4">
        <f t="shared" si="572"/>
        <v>4.3612757031380367</v>
      </c>
      <c r="AA1821" s="64">
        <f t="shared" si="602"/>
        <v>12515.645</v>
      </c>
      <c r="AB1821" s="81">
        <f t="shared" si="603"/>
        <v>1744.5103431853297</v>
      </c>
      <c r="AC1821">
        <f t="shared" si="604"/>
        <v>0.99999996450000128</v>
      </c>
      <c r="AD1821" s="49">
        <f t="shared" si="573"/>
        <v>6978.0413727413188</v>
      </c>
      <c r="AE1821" s="3">
        <f t="shared" si="574"/>
        <v>160000</v>
      </c>
      <c r="AF1821" s="3">
        <f t="shared" si="575"/>
        <v>100000</v>
      </c>
      <c r="AG1821" s="2">
        <f t="shared" si="576"/>
        <v>1</v>
      </c>
      <c r="AH1821" s="49">
        <f t="shared" si="577"/>
        <v>26151</v>
      </c>
      <c r="AI1821" s="49">
        <f t="shared" si="578"/>
        <v>10354.981385210327</v>
      </c>
      <c r="AJ1821" s="27" cm="1">
        <f t="array" ref="AJ1821">INDEX(Archetypes!Q$8:Q$16,$G1821)</f>
        <v>1022</v>
      </c>
      <c r="AK1821" s="27" cm="1">
        <f t="array" ref="AK1821">INDEX(Archetypes!R$8:R$16,$G1821)</f>
        <v>1039</v>
      </c>
      <c r="AL1821" s="27" cm="1">
        <f t="array" ref="AL1821">INDEX(Archetypes!S$8:S$16,$G1821)</f>
        <v>1139</v>
      </c>
      <c r="AM1821" s="5">
        <f t="shared" si="605"/>
        <v>1039</v>
      </c>
      <c r="AN1821" s="5">
        <f t="shared" si="579"/>
        <v>4156</v>
      </c>
      <c r="AO1821" s="49">
        <f t="shared" si="580"/>
        <v>74791.02275795165</v>
      </c>
      <c r="AP1821" s="61" cm="1">
        <f t="array" ref="AP1821">INDEX(Archetypes!$K$8:$N$16,$G1821,$I$2+1+2*$H$2)</f>
        <v>20920</v>
      </c>
      <c r="AQ1821" s="41" cm="1">
        <f t="array" ref="AQ1821">INDEX(Archetypes!$O$8:$P$16,$G1821,$AB$2)</f>
        <v>50</v>
      </c>
      <c r="AR1821" s="4">
        <f t="shared" si="581"/>
        <v>12.348800000000001</v>
      </c>
      <c r="AS1821" s="5">
        <f t="shared" si="582"/>
        <v>4939.5200000000004</v>
      </c>
      <c r="AT1821" s="8">
        <f t="shared" si="583"/>
        <v>3632</v>
      </c>
      <c r="AU1821">
        <f t="shared" si="584"/>
        <v>1</v>
      </c>
      <c r="AV1821" s="49">
        <f t="shared" si="585"/>
        <v>19758.080000000002</v>
      </c>
      <c r="AW1821" s="49">
        <f t="shared" si="586"/>
        <v>20920</v>
      </c>
      <c r="AX1821" s="61">
        <f t="shared" si="587"/>
        <v>8128.2582484184468</v>
      </c>
      <c r="AY1821" s="27" cm="1">
        <f t="array" ref="AY1821">INDEX(Archetypes!T$8:T$16,$G1821)</f>
        <v>1012</v>
      </c>
      <c r="AZ1821" s="27" cm="1">
        <f t="array" ref="AZ1821">INDEX(Archetypes!U$8:U$16,$G1821)</f>
        <v>1497</v>
      </c>
      <c r="BA1821" s="27" cm="1">
        <f t="array" ref="BA1821">INDEX(Archetypes!V$8:V$16,$G1821)</f>
        <v>1668</v>
      </c>
      <c r="BB1821" s="5">
        <f t="shared" si="606"/>
        <v>1497</v>
      </c>
      <c r="BC1821" s="5">
        <f t="shared" si="588"/>
        <v>5988</v>
      </c>
      <c r="BD1821" s="60">
        <f t="shared" si="589"/>
        <v>75714.338248418455</v>
      </c>
      <c r="BE1821" s="28">
        <f t="shared" si="590"/>
        <v>923.31549046680448</v>
      </c>
      <c r="BF1821" s="75">
        <f t="shared" si="591"/>
        <v>10.259324519400002</v>
      </c>
      <c r="BG1821" s="75">
        <f t="shared" si="592"/>
        <v>33.995519999999999</v>
      </c>
      <c r="BH1821" s="11">
        <f t="shared" si="608"/>
        <v>72216.477291211864</v>
      </c>
      <c r="BI1821" s="95">
        <f t="shared" si="609"/>
        <v>8</v>
      </c>
      <c r="BJ1821" t="b">
        <f t="shared" si="610"/>
        <v>0</v>
      </c>
      <c r="BK1821" s="43">
        <v>-17568.785269656044</v>
      </c>
      <c r="BL1821" s="37">
        <f t="shared" si="593"/>
        <v>18492.100760122848</v>
      </c>
    </row>
    <row r="1822" spans="1:64" x14ac:dyDescent="0.35">
      <c r="A1822" s="3">
        <v>40000</v>
      </c>
      <c r="D1822" s="6">
        <v>180</v>
      </c>
      <c r="E1822" s="6"/>
      <c r="F1822" s="6">
        <f t="shared" si="566"/>
        <v>300</v>
      </c>
      <c r="G1822" s="7">
        <v>9</v>
      </c>
      <c r="H1822" s="79" cm="1">
        <f t="array" ref="H1822">INDEX(Archetypes!$F$8:$F$16,$G1822)</f>
        <v>312.60000000000002</v>
      </c>
      <c r="I1822" s="7">
        <f t="shared" si="567"/>
        <v>1</v>
      </c>
      <c r="J1822" s="27" cm="1">
        <f t="array" ref="J1822">INDEX(Archetypes!$G$8:$H$16,$G1822,($H$2+1))+$N$2</f>
        <v>27151</v>
      </c>
      <c r="K1822" s="41" cm="1">
        <f t="array" ref="K1822">INDEX(Archetypes!$J$8:$J$16,$G1822)</f>
        <v>3.1960000000000002</v>
      </c>
      <c r="L1822" s="24" cm="1">
        <f t="array" ref="L1822">INDEX(Archetypes!$I$8:$I$16,$G1822)</f>
        <v>98.868750000000006</v>
      </c>
      <c r="M1822" s="41">
        <f t="shared" si="594"/>
        <v>56.32</v>
      </c>
      <c r="N1822" s="84">
        <f t="shared" si="568"/>
        <v>0.56964409886844936</v>
      </c>
      <c r="O1822" s="41">
        <f t="shared" si="569"/>
        <v>56.32</v>
      </c>
      <c r="P1822" s="64">
        <f t="shared" si="607"/>
        <v>8.0457142857142863</v>
      </c>
      <c r="Q1822" s="80">
        <f t="shared" si="595"/>
        <v>7</v>
      </c>
      <c r="R1822" s="80">
        <f t="shared" si="596"/>
        <v>1.0457142857142863</v>
      </c>
      <c r="S1822" s="64">
        <f t="shared" si="597"/>
        <v>49</v>
      </c>
      <c r="T1822" s="64">
        <f t="shared" si="570"/>
        <v>7.3200000000000038</v>
      </c>
      <c r="U1822" s="64">
        <f t="shared" si="598"/>
        <v>0</v>
      </c>
      <c r="V1822" s="80">
        <f t="shared" si="599"/>
        <v>0.87002840909090906</v>
      </c>
      <c r="W1822" s="80">
        <f t="shared" si="600"/>
        <v>0.12997159090909097</v>
      </c>
      <c r="X1822" s="80">
        <f t="shared" si="601"/>
        <v>0</v>
      </c>
      <c r="Y1822" s="4">
        <f t="shared" si="571"/>
        <v>15.381981534090912</v>
      </c>
      <c r="Z1822" s="4">
        <f t="shared" si="572"/>
        <v>4.8128853360735011</v>
      </c>
      <c r="AA1822" s="64">
        <f t="shared" si="602"/>
        <v>12515.645</v>
      </c>
      <c r="AB1822" s="81">
        <f t="shared" si="603"/>
        <v>1925.1542027723726</v>
      </c>
      <c r="AC1822">
        <f t="shared" si="604"/>
        <v>0.99999996450000106</v>
      </c>
      <c r="AD1822" s="49">
        <f t="shared" si="573"/>
        <v>7700.6168110894905</v>
      </c>
      <c r="AE1822" s="3">
        <f t="shared" si="574"/>
        <v>160000</v>
      </c>
      <c r="AF1822" s="3">
        <f t="shared" si="575"/>
        <v>100000</v>
      </c>
      <c r="AG1822" s="2">
        <f t="shared" si="576"/>
        <v>1</v>
      </c>
      <c r="AH1822" s="49">
        <f t="shared" si="577"/>
        <v>26151</v>
      </c>
      <c r="AI1822" s="49">
        <f>$M$2*($J1822+AH1822)</f>
        <v>10354.981385210327</v>
      </c>
      <c r="AJ1822" s="27" cm="1">
        <f t="array" ref="AJ1822">INDEX(Archetypes!Q$8:Q$16,$G1822)</f>
        <v>1022</v>
      </c>
      <c r="AK1822" s="27" cm="1">
        <f t="array" ref="AK1822">INDEX(Archetypes!R$8:R$16,$G1822)</f>
        <v>1039</v>
      </c>
      <c r="AL1822" s="27" cm="1">
        <f t="array" ref="AL1822">INDEX(Archetypes!S$8:S$16,$G1822)</f>
        <v>1139</v>
      </c>
      <c r="AM1822" s="5">
        <f t="shared" si="605"/>
        <v>1039</v>
      </c>
      <c r="AN1822" s="5">
        <f t="shared" si="579"/>
        <v>4156</v>
      </c>
      <c r="AO1822" s="49">
        <f t="shared" si="580"/>
        <v>75513.598196299819</v>
      </c>
      <c r="AP1822" s="61" cm="1">
        <f t="array" ref="AP1822">INDEX(Archetypes!$K$8:$N$16,$G1822,$I$2+1+2*$H$2)</f>
        <v>20920</v>
      </c>
      <c r="AQ1822" s="41" cm="1">
        <f t="array" ref="AQ1822">INDEX(Archetypes!$O$8:$P$16,$G1822,$AB$2)</f>
        <v>50</v>
      </c>
      <c r="AR1822" s="4">
        <f t="shared" si="581"/>
        <v>12.348800000000001</v>
      </c>
      <c r="AS1822" s="5">
        <f t="shared" si="582"/>
        <v>4939.5200000000004</v>
      </c>
      <c r="AT1822" s="8">
        <f t="shared" si="583"/>
        <v>3632</v>
      </c>
      <c r="AU1822">
        <f t="shared" si="584"/>
        <v>1</v>
      </c>
      <c r="AV1822" s="49">
        <f t="shared" si="585"/>
        <v>19758.080000000002</v>
      </c>
      <c r="AW1822" s="49">
        <f t="shared" si="586"/>
        <v>20920</v>
      </c>
      <c r="AX1822" s="61">
        <f t="shared" si="587"/>
        <v>8128.2582484184468</v>
      </c>
      <c r="AY1822" s="27" cm="1">
        <f t="array" ref="AY1822">INDEX(Archetypes!T$8:T$16,$G1822)</f>
        <v>1012</v>
      </c>
      <c r="AZ1822" s="27" cm="1">
        <f t="array" ref="AZ1822">INDEX(Archetypes!U$8:U$16,$G1822)</f>
        <v>1497</v>
      </c>
      <c r="BA1822" s="27" cm="1">
        <f t="array" ref="BA1822">INDEX(Archetypes!V$8:V$16,$G1822)</f>
        <v>1668</v>
      </c>
      <c r="BB1822" s="5">
        <f t="shared" si="606"/>
        <v>1497</v>
      </c>
      <c r="BC1822" s="5">
        <f t="shared" si="588"/>
        <v>5988</v>
      </c>
      <c r="BD1822" s="60">
        <f t="shared" si="589"/>
        <v>75714.338248418455</v>
      </c>
      <c r="BE1822" s="28">
        <f t="shared" si="590"/>
        <v>200.7400521186355</v>
      </c>
      <c r="BF1822" s="75">
        <f t="shared" si="591"/>
        <v>10.259324519400002</v>
      </c>
      <c r="BG1822" s="75">
        <f t="shared" si="592"/>
        <v>33.995519999999999</v>
      </c>
      <c r="BH1822" s="11">
        <f>_xlfn.MINIFS($AO$1236:$AO$1822,$A$1236:$A$1822,$A1822,$D$1236:$D$1822,$D1822)</f>
        <v>75513.598196299819</v>
      </c>
      <c r="BI1822" s="95">
        <f>INDEX($G$1236:$G$1822,MATCH(BH1822,$AO$1236:$AO$1822,0))</f>
        <v>9</v>
      </c>
      <c r="BJ1822" t="b">
        <f>BH1822=AO1822</f>
        <v>1</v>
      </c>
      <c r="BK1822" s="43">
        <v>-19013.936146352411</v>
      </c>
      <c r="BL1822" s="37">
        <f t="shared" si="593"/>
        <v>19214.676198471047</v>
      </c>
    </row>
    <row r="1823" spans="1:64" x14ac:dyDescent="0.35">
      <c r="A1823" s="3"/>
      <c r="B1823" s="3"/>
      <c r="C1823" s="40"/>
      <c r="D1823" s="6"/>
      <c r="E1823" s="6"/>
      <c r="G1823" s="7"/>
      <c r="H1823" s="25"/>
      <c r="I1823" s="41"/>
      <c r="J1823" s="41"/>
      <c r="K1823" s="7"/>
      <c r="L1823" s="27"/>
      <c r="M1823" s="27"/>
      <c r="N1823" s="42"/>
      <c r="P1823" s="24"/>
      <c r="Q1823" s="39"/>
      <c r="R1823" s="39"/>
      <c r="S1823" s="4"/>
      <c r="T1823" s="4"/>
      <c r="U1823" s="4"/>
      <c r="V1823" s="8"/>
      <c r="W1823" s="8"/>
      <c r="X1823" s="8"/>
      <c r="Y1823" s="8"/>
      <c r="Z1823" s="8"/>
      <c r="AA1823" s="4"/>
      <c r="AC1823" s="5"/>
      <c r="AD1823" s="28"/>
      <c r="AE1823" s="3"/>
      <c r="AF1823" s="3"/>
      <c r="AG1823" s="2"/>
      <c r="AH1823" s="28"/>
      <c r="AS1823" s="5"/>
      <c r="AT1823" s="5"/>
      <c r="AU1823" s="5"/>
      <c r="AV1823" s="5"/>
      <c r="AW1823" s="28"/>
      <c r="AX1823" s="5"/>
      <c r="AY1823" s="5"/>
      <c r="AZ1823" s="5"/>
      <c r="BA1823" s="5"/>
      <c r="BB1823" s="5"/>
      <c r="BC1823" s="5"/>
      <c r="BD1823" s="5"/>
      <c r="BE1823" s="5"/>
      <c r="BF1823" s="5"/>
      <c r="BG1823" s="62"/>
      <c r="BI1823" s="62"/>
    </row>
    <row r="1824" spans="1:64" x14ac:dyDescent="0.35">
      <c r="A1824" s="21"/>
      <c r="L1824" s="37"/>
      <c r="V1824" s="4"/>
      <c r="W1824" s="4"/>
      <c r="X1824" s="4"/>
      <c r="Y1824" s="4"/>
      <c r="AA1824" s="8"/>
    </row>
    <row r="1825" spans="1:27" x14ac:dyDescent="0.35">
      <c r="A1825" s="21" t="s">
        <v>1460</v>
      </c>
      <c r="L1825" s="37"/>
      <c r="V1825" s="4"/>
      <c r="W1825" s="4"/>
      <c r="X1825" s="4"/>
      <c r="Y1825" s="4"/>
      <c r="AA1825" s="8"/>
    </row>
    <row r="1826" spans="1:27" ht="232" x14ac:dyDescent="0.35">
      <c r="A1826" s="1" t="str">
        <f>A17</f>
        <v>Annual mileage mi</v>
      </c>
      <c r="B1826" s="1" t="str">
        <f>B17</f>
        <v>Nominal regular range requirement mi for table (later adjusted)</v>
      </c>
      <c r="C1826" s="1"/>
      <c r="D1826" s="1" t="str">
        <f>D17</f>
        <v>Required Use Range mi (increased to daily avg where necessary)</v>
      </c>
      <c r="E1826" s="1"/>
      <c r="F1826" s="1" t="str">
        <f>F17</f>
        <v>Required Ecar Range mi (to give required range with 80-20% SOC)</v>
      </c>
      <c r="G1826" s="1" t="s">
        <v>1331</v>
      </c>
      <c r="H1826" s="1" t="str">
        <f>"Highest "&amp;$L$2&amp;" year cost saving for cheapest "&amp;IF(H2=1,"new ","4 year old used ")&amp;"electric car capable of range required "&amp;IF(E2=1,"with home charger "," with no home charger ")&amp;"vs "&amp;IF(I2=1,"equivalent ","cheapest ")&amp;IF(H2=1,"new ","used 4 year old used ")&amp;"petrol car with a "&amp;IF(F2=1,100*G2&amp;"% interest loan.","no loan.")&amp;" Grey = negative."</f>
        <v>Highest 4 year cost saving for cheapest new electric car capable of range required with home charger vs cheapest new petrol car with a 7.5% interest loan. Grey = negative.</v>
      </c>
      <c r="I1826" s="1" t="str">
        <f>H1826</f>
        <v>Highest 4 year cost saving for cheapest new electric car capable of range required with home charger vs cheapest new petrol car with a 7.5% interest loan. Grey = negative.</v>
      </c>
      <c r="J1826" s="1"/>
      <c r="L1826" s="1" t="s">
        <v>1330</v>
      </c>
      <c r="M1826" s="1" t="str">
        <f>"Index of electric car with required range with lowest "&amp;$L$2&amp;" year total cost."</f>
        <v>Index of electric car with required range with lowest 4 year total cost.</v>
      </c>
      <c r="N1826" s="1" t="s">
        <v>1338</v>
      </c>
      <c r="P1826" s="1"/>
    </row>
    <row r="1827" spans="1:27" x14ac:dyDescent="0.35">
      <c r="A1827" s="3">
        <v>5000</v>
      </c>
      <c r="B1827" s="3">
        <v>60</v>
      </c>
      <c r="D1827" s="6">
        <f>ROUND(MAX(B1827,A1827/365),1)</f>
        <v>60</v>
      </c>
      <c r="E1827" s="6"/>
      <c r="F1827" s="6">
        <f>ROUND(D1827/0.6,1)</f>
        <v>100</v>
      </c>
      <c r="G1827" s="10" cm="1">
        <f t="array" ref="G1827">MIN(IF(($A$1236:$A$1822=$A1827)*($D$1236:$D$1822=$D1827)*($J$1236:$J$1822&lt;&gt;0),$J$1236:$J$1822))</f>
        <v>11219</v>
      </c>
      <c r="H1827" s="10" cm="1">
        <f t="array" ref="H1827">MAX(IF(($A$1236:$A$1822=$A1827)*($D$1236:$D$1822=$D1827)*($J$1236:$J$1822&lt;&gt;0),$BE$1236:$BE$1822))</f>
        <v>-55.974592577287694</v>
      </c>
      <c r="I1827" t="str">
        <f>INDEX(Potential_Ranges_for_Chart1!$B$2:$B$16,MATCH(H1827,Potential_Ranges_for_Chart1!$A$2:$A$16,1))</f>
        <v>£1,000 - £0</v>
      </c>
      <c r="L1827" s="11">
        <f t="shared" ref="L1827:L1858" si="611">(G1827&lt;&gt;0)*(INDEX($G$1236:$G$1822,MATCH(G1827,$J$1236:$J$1822,0)))</f>
        <v>2</v>
      </c>
      <c r="M1827" s="11">
        <f t="shared" ref="M1827:M1858" si="612">(H1827&lt;&gt;0)*INDEX($G$1236:$G$1822,MATCH(H1827,$BE$1236:$BE$1822,0))</f>
        <v>3</v>
      </c>
      <c r="N1827" s="11" t="b">
        <f>IF(AND(L1827=0,M1827=0),0,L1827=M1827)</f>
        <v>0</v>
      </c>
    </row>
    <row r="1828" spans="1:27" x14ac:dyDescent="0.35">
      <c r="A1828" s="3">
        <v>5000</v>
      </c>
      <c r="B1828" s="3">
        <v>75</v>
      </c>
      <c r="D1828" s="6">
        <f t="shared" ref="D1828:D1838" si="613">ROUND(MAX(B1828,A1828/365),1)</f>
        <v>75</v>
      </c>
      <c r="E1828" s="6"/>
      <c r="F1828" s="6">
        <f t="shared" ref="F1828:F1891" si="614">ROUND(D1828/0.6,1)</f>
        <v>125</v>
      </c>
      <c r="G1828" s="10" cm="1">
        <f t="array" ref="G1828">MIN(IF(($A$1236:$A$1822=$A1828)*($D$1236:$D$1822=$D1828)*($J$1236:$J$1822&lt;&gt;0),$J$1236:$J$1822))</f>
        <v>11219</v>
      </c>
      <c r="H1828" s="10" cm="1">
        <f t="array" ref="H1828">MAX(IF(($A$1236:$A$1822=$A1828)*($D$1236:$D$1822=$D1828)*($J$1236:$J$1822&lt;&gt;0),$BE$1236:$BE$1822))</f>
        <v>-55.974592577287694</v>
      </c>
      <c r="I1828" t="str">
        <f>INDEX(Potential_Ranges_for_Chart1!$B$2:$B$16,MATCH(H1828,Potential_Ranges_for_Chart1!$A$2:$A$16,1))</f>
        <v>£1,000 - £0</v>
      </c>
      <c r="L1828" s="11">
        <f t="shared" si="611"/>
        <v>2</v>
      </c>
      <c r="M1828" s="11">
        <f t="shared" si="612"/>
        <v>3</v>
      </c>
      <c r="N1828" s="11" t="b">
        <f t="shared" ref="N1828:N1838" si="615">IF(AND(L1828=0,M1828=0),0,L1828=M1828)</f>
        <v>0</v>
      </c>
    </row>
    <row r="1829" spans="1:27" x14ac:dyDescent="0.35">
      <c r="A1829" s="3">
        <v>5000</v>
      </c>
      <c r="B1829" s="3">
        <v>90</v>
      </c>
      <c r="D1829" s="6">
        <f t="shared" si="613"/>
        <v>90</v>
      </c>
      <c r="E1829" s="6"/>
      <c r="F1829" s="6">
        <f t="shared" si="614"/>
        <v>150</v>
      </c>
      <c r="G1829" s="10" cm="1">
        <f t="array" ref="G1829">MIN(IF(($A$1236:$A$1822=$A1829)*($D$1236:$D$1822=$D1829)*($J$1236:$J$1822&lt;&gt;0),$J$1236:$J$1822))</f>
        <v>11221</v>
      </c>
      <c r="H1829" s="10" cm="1">
        <f t="array" ref="H1829">MAX(IF(($A$1236:$A$1822=$A1829)*($D$1236:$D$1822=$D1829)*($J$1236:$J$1822&lt;&gt;0),$BE$1236:$BE$1822))</f>
        <v>-55.974592577287694</v>
      </c>
      <c r="I1829" t="str">
        <f>INDEX(Potential_Ranges_for_Chart1!$B$2:$B$16,MATCH(H1829,Potential_Ranges_for_Chart1!$A$2:$A$16,1))</f>
        <v>£1,000 - £0</v>
      </c>
      <c r="L1829" s="11">
        <f t="shared" si="611"/>
        <v>3</v>
      </c>
      <c r="M1829" s="11">
        <f t="shared" si="612"/>
        <v>3</v>
      </c>
      <c r="N1829" s="11" t="b">
        <f t="shared" si="615"/>
        <v>1</v>
      </c>
    </row>
    <row r="1830" spans="1:27" x14ac:dyDescent="0.35">
      <c r="A1830" s="3">
        <v>5000</v>
      </c>
      <c r="B1830" s="3">
        <v>105</v>
      </c>
      <c r="D1830" s="6">
        <f t="shared" si="613"/>
        <v>105</v>
      </c>
      <c r="E1830" s="6"/>
      <c r="F1830" s="6">
        <f t="shared" si="614"/>
        <v>175</v>
      </c>
      <c r="G1830" s="10" cm="1">
        <f t="array" ref="G1830">MIN(IF(($A$1236:$A$1822=$A1830)*($D$1236:$D$1822=$D1830)*($J$1236:$J$1822&lt;&gt;0),$J$1236:$J$1822))</f>
        <v>14619</v>
      </c>
      <c r="H1830" s="10" cm="1">
        <f t="array" ref="H1830">MAX(IF(($A$1236:$A$1822=$A1830)*($D$1236:$D$1822=$D1830)*($J$1236:$J$1822&lt;&gt;0),$BE$1236:$BE$1822))</f>
        <v>-913.70636771755017</v>
      </c>
      <c r="I1830" t="str">
        <f>INDEX(Potential_Ranges_for_Chart1!$B$2:$B$16,MATCH(H1830,Potential_Ranges_for_Chart1!$A$2:$A$16,1))</f>
        <v>£1,000 - £0</v>
      </c>
      <c r="L1830" s="11">
        <f t="shared" si="611"/>
        <v>4</v>
      </c>
      <c r="M1830" s="11">
        <f t="shared" si="612"/>
        <v>4</v>
      </c>
      <c r="N1830" s="11" t="b">
        <f t="shared" si="615"/>
        <v>1</v>
      </c>
    </row>
    <row r="1831" spans="1:27" x14ac:dyDescent="0.35">
      <c r="A1831" s="3">
        <v>5000</v>
      </c>
      <c r="B1831" s="3">
        <v>120</v>
      </c>
      <c r="D1831" s="6">
        <f t="shared" si="613"/>
        <v>120</v>
      </c>
      <c r="E1831" s="6"/>
      <c r="F1831" s="6">
        <f t="shared" si="614"/>
        <v>200</v>
      </c>
      <c r="G1831" s="10" cm="1">
        <f t="array" ref="G1831">MIN(IF(($A$1236:$A$1822=$A1831)*($D$1236:$D$1822=$D1831)*($J$1236:$J$1822&lt;&gt;0),$J$1236:$J$1822))</f>
        <v>16092</v>
      </c>
      <c r="H1831" s="10" cm="1">
        <f t="array" ref="H1831">MAX(IF(($A$1236:$A$1822=$A1831)*($D$1236:$D$1822=$D1831)*($J$1236:$J$1822&lt;&gt;0),$BE$1236:$BE$1822))</f>
        <v>-1283.402071529872</v>
      </c>
      <c r="I1831" t="str">
        <f>INDEX(Potential_Ranges_for_Chart1!$B$2:$B$16,MATCH(H1831,Potential_Ranges_for_Chart1!$A$2:$A$16,1))</f>
        <v>-£1,000 - £10,000</v>
      </c>
      <c r="L1831" s="11">
        <f t="shared" si="611"/>
        <v>5</v>
      </c>
      <c r="M1831" s="11">
        <f t="shared" si="612"/>
        <v>5</v>
      </c>
      <c r="N1831" s="11" t="b">
        <f t="shared" si="615"/>
        <v>1</v>
      </c>
    </row>
    <row r="1832" spans="1:27" x14ac:dyDescent="0.35">
      <c r="A1832" s="3">
        <v>5000</v>
      </c>
      <c r="B1832" s="3">
        <v>135</v>
      </c>
      <c r="D1832" s="6">
        <f t="shared" si="613"/>
        <v>135</v>
      </c>
      <c r="E1832" s="6"/>
      <c r="F1832" s="6">
        <f t="shared" si="614"/>
        <v>225</v>
      </c>
      <c r="G1832" s="10" cm="1">
        <f t="array" ref="G1832">MIN(IF(($A$1236:$A$1822=$A1832)*($D$1236:$D$1822=$D1832)*($J$1236:$J$1822&lt;&gt;0),$J$1236:$J$1822))</f>
        <v>18581</v>
      </c>
      <c r="H1832" s="10" cm="1">
        <f t="array" ref="H1832">MAX(IF(($A$1236:$A$1822=$A1832)*($D$1236:$D$1822=$D1832)*($J$1236:$J$1822&lt;&gt;0),$BE$1236:$BE$1822))</f>
        <v>-1873.6492183350274</v>
      </c>
      <c r="I1832" t="str">
        <f>INDEX(Potential_Ranges_for_Chart1!$B$2:$B$16,MATCH(H1832,Potential_Ranges_for_Chart1!$A$2:$A$16,1))</f>
        <v>-£1,000 - £10,000</v>
      </c>
      <c r="L1832" s="11">
        <f t="shared" si="611"/>
        <v>6</v>
      </c>
      <c r="M1832" s="11">
        <f t="shared" si="612"/>
        <v>6</v>
      </c>
      <c r="N1832" s="11" t="b">
        <f t="shared" si="615"/>
        <v>1</v>
      </c>
    </row>
    <row r="1833" spans="1:27" x14ac:dyDescent="0.35">
      <c r="A1833" s="3">
        <v>5000</v>
      </c>
      <c r="B1833" s="3">
        <v>150</v>
      </c>
      <c r="D1833" s="6">
        <f t="shared" si="613"/>
        <v>150</v>
      </c>
      <c r="E1833" s="6"/>
      <c r="F1833" s="6">
        <f t="shared" si="614"/>
        <v>250</v>
      </c>
      <c r="G1833" s="10" cm="1">
        <f t="array" ref="G1833">MIN(IF(($A$1236:$A$1822=$A1833)*($D$1236:$D$1822=$D1833)*($J$1236:$J$1822&lt;&gt;0),$J$1236:$J$1822))</f>
        <v>22881</v>
      </c>
      <c r="H1833" s="10" cm="1">
        <f t="array" ref="H1833">MAX(IF(($A$1236:$A$1822=$A1833)*($D$1236:$D$1822=$D1833)*($J$1236:$J$1822&lt;&gt;0),$BE$1236:$BE$1822))</f>
        <v>-2922.9633441065344</v>
      </c>
      <c r="I1833" t="str">
        <f>INDEX(Potential_Ranges_for_Chart1!$B$2:$B$16,MATCH(H1833,Potential_Ranges_for_Chart1!$A$2:$A$16,1))</f>
        <v>-£1,000 - £10,000</v>
      </c>
      <c r="L1833" s="11">
        <f t="shared" si="611"/>
        <v>7</v>
      </c>
      <c r="M1833" s="11">
        <f t="shared" si="612"/>
        <v>7</v>
      </c>
      <c r="N1833" s="11" t="b">
        <f t="shared" si="615"/>
        <v>1</v>
      </c>
    </row>
    <row r="1834" spans="1:27" x14ac:dyDescent="0.35">
      <c r="A1834" s="3">
        <v>5000</v>
      </c>
      <c r="B1834" s="3">
        <v>165</v>
      </c>
      <c r="D1834" s="6">
        <f t="shared" si="613"/>
        <v>165</v>
      </c>
      <c r="E1834" s="6"/>
      <c r="F1834" s="6">
        <f t="shared" si="614"/>
        <v>275</v>
      </c>
      <c r="G1834" s="10" cm="1">
        <f t="array" ref="G1834">MIN(IF(($A$1236:$A$1822=$A1834)*($D$1236:$D$1822=$D1834)*($J$1236:$J$1822&lt;&gt;0),$J$1236:$J$1822))</f>
        <v>26124</v>
      </c>
      <c r="H1834" s="10" cm="1">
        <f t="array" ref="H1834">MAX(IF(($A$1236:$A$1822=$A1834)*($D$1236:$D$1822=$D1834)*($J$1236:$J$1822&lt;&gt;0),$BE$1236:$BE$1822))</f>
        <v>-3750.7827782120075</v>
      </c>
      <c r="I1834" t="str">
        <f>INDEX(Potential_Ranges_for_Chart1!$B$2:$B$16,MATCH(H1834,Potential_Ranges_for_Chart1!$A$2:$A$16,1))</f>
        <v>-£1,000 - £10,000</v>
      </c>
      <c r="L1834" s="11">
        <f t="shared" si="611"/>
        <v>8</v>
      </c>
      <c r="M1834" s="11">
        <f t="shared" si="612"/>
        <v>8</v>
      </c>
      <c r="N1834" s="11" t="b">
        <f t="shared" si="615"/>
        <v>1</v>
      </c>
    </row>
    <row r="1835" spans="1:27" x14ac:dyDescent="0.35">
      <c r="A1835" s="3">
        <v>5000</v>
      </c>
      <c r="B1835" s="3">
        <v>180</v>
      </c>
      <c r="D1835" s="6">
        <f t="shared" si="613"/>
        <v>180</v>
      </c>
      <c r="E1835" s="6"/>
      <c r="F1835" s="6">
        <f t="shared" si="614"/>
        <v>300</v>
      </c>
      <c r="G1835" s="10" cm="1">
        <f t="array" ref="G1835">MIN(IF(($A$1236:$A$1822=$A1835)*($D$1236:$D$1822=$D1835)*($J$1236:$J$1822&lt;&gt;0),$J$1236:$J$1822))</f>
        <v>27151</v>
      </c>
      <c r="H1835" s="10" cm="1">
        <f t="array" ref="H1835">MAX(IF(($A$1236:$A$1822=$A1835)*($D$1236:$D$1822=$D1835)*($J$1236:$J$1822&lt;&gt;0),$BE$1236:$BE$1822))</f>
        <v>-4102.3139178208658</v>
      </c>
      <c r="I1835" t="str">
        <f>INDEX(Potential_Ranges_for_Chart1!$B$2:$B$16,MATCH(H1835,Potential_Ranges_for_Chart1!$A$2:$A$16,1))</f>
        <v>-£1,000 - £10,000</v>
      </c>
      <c r="L1835" s="11">
        <f t="shared" si="611"/>
        <v>9</v>
      </c>
      <c r="M1835" s="11">
        <f t="shared" si="612"/>
        <v>9</v>
      </c>
      <c r="N1835" s="11" t="b">
        <f t="shared" si="615"/>
        <v>1</v>
      </c>
    </row>
    <row r="1836" spans="1:27" x14ac:dyDescent="0.35">
      <c r="A1836" s="3">
        <v>7500</v>
      </c>
      <c r="B1836" s="3">
        <v>60</v>
      </c>
      <c r="D1836" s="6">
        <f t="shared" si="613"/>
        <v>60</v>
      </c>
      <c r="E1836" s="6"/>
      <c r="F1836" s="6">
        <f t="shared" si="614"/>
        <v>100</v>
      </c>
      <c r="G1836" s="10" cm="1">
        <f t="array" ref="G1836">MIN(IF(($A$1236:$A$1822=$A1836)*($D$1236:$D$1822=$D1836)*($J$1236:$J$1822&lt;&gt;0),$J$1236:$J$1822))</f>
        <v>11219</v>
      </c>
      <c r="H1836" s="10" cm="1">
        <f t="array" ref="H1836">MAX(IF(($A$1236:$A$1822=$A1836)*($D$1236:$D$1822=$D1836)*($J$1236:$J$1822&lt;&gt;0),$BE$1236:$BE$1822))</f>
        <v>817.71710382270976</v>
      </c>
      <c r="I1836" t="str">
        <f>INDEX(Potential_Ranges_for_Chart1!$B$2:$B$16,MATCH(H1836,Potential_Ranges_for_Chart1!$A$2:$A$16,1))</f>
        <v>£0 - £1,000</v>
      </c>
      <c r="L1836" s="11">
        <f t="shared" si="611"/>
        <v>2</v>
      </c>
      <c r="M1836" s="11">
        <f t="shared" si="612"/>
        <v>3</v>
      </c>
      <c r="N1836" s="11" t="b">
        <f t="shared" si="615"/>
        <v>0</v>
      </c>
    </row>
    <row r="1837" spans="1:27" x14ac:dyDescent="0.35">
      <c r="A1837" s="3">
        <v>7500</v>
      </c>
      <c r="B1837" s="3">
        <v>75</v>
      </c>
      <c r="D1837" s="6">
        <f t="shared" si="613"/>
        <v>75</v>
      </c>
      <c r="E1837" s="6"/>
      <c r="F1837" s="6">
        <f t="shared" si="614"/>
        <v>125</v>
      </c>
      <c r="G1837" s="10" cm="1">
        <f t="array" ref="G1837">MIN(IF(($A$1236:$A$1822=$A1837)*($D$1236:$D$1822=$D1837)*($J$1236:$J$1822&lt;&gt;0),$J$1236:$J$1822))</f>
        <v>11219</v>
      </c>
      <c r="H1837" s="10" cm="1">
        <f t="array" ref="H1837">MAX(IF(($A$1236:$A$1822=$A1837)*($D$1236:$D$1822=$D1837)*($J$1236:$J$1822&lt;&gt;0),$BE$1236:$BE$1822))</f>
        <v>817.71710382270976</v>
      </c>
      <c r="I1837" t="str">
        <f>INDEX(Potential_Ranges_for_Chart1!$B$2:$B$16,MATCH(H1837,Potential_Ranges_for_Chart1!$A$2:$A$16,1))</f>
        <v>£0 - £1,000</v>
      </c>
      <c r="L1837" s="11">
        <f t="shared" si="611"/>
        <v>2</v>
      </c>
      <c r="M1837" s="11">
        <f t="shared" si="612"/>
        <v>3</v>
      </c>
      <c r="N1837" s="11" t="b">
        <f t="shared" si="615"/>
        <v>0</v>
      </c>
    </row>
    <row r="1838" spans="1:27" x14ac:dyDescent="0.35">
      <c r="A1838" s="3">
        <v>7500</v>
      </c>
      <c r="B1838" s="3">
        <v>90</v>
      </c>
      <c r="D1838" s="6">
        <f t="shared" si="613"/>
        <v>90</v>
      </c>
      <c r="E1838" s="6"/>
      <c r="F1838" s="6">
        <f t="shared" si="614"/>
        <v>150</v>
      </c>
      <c r="G1838" s="10" cm="1">
        <f t="array" ref="G1838">MIN(IF(($A$1236:$A$1822=$A1838)*($D$1236:$D$1822=$D1838)*($J$1236:$J$1822&lt;&gt;0),$J$1236:$J$1822))</f>
        <v>11221</v>
      </c>
      <c r="H1838" s="10" cm="1">
        <f t="array" ref="H1838">MAX(IF(($A$1236:$A$1822=$A1838)*($D$1236:$D$1822=$D1838)*($J$1236:$J$1822&lt;&gt;0),$BE$1236:$BE$1822))</f>
        <v>817.71710382270976</v>
      </c>
      <c r="I1838" t="str">
        <f>INDEX(Potential_Ranges_for_Chart1!$B$2:$B$16,MATCH(H1838,Potential_Ranges_for_Chart1!$A$2:$A$16,1))</f>
        <v>£0 - £1,000</v>
      </c>
      <c r="L1838" s="11">
        <f t="shared" si="611"/>
        <v>3</v>
      </c>
      <c r="M1838" s="11">
        <f t="shared" si="612"/>
        <v>3</v>
      </c>
      <c r="N1838" s="11" t="b">
        <f t="shared" si="615"/>
        <v>1</v>
      </c>
    </row>
    <row r="1839" spans="1:27" x14ac:dyDescent="0.35">
      <c r="A1839" s="3">
        <v>7500</v>
      </c>
      <c r="B1839" s="3">
        <v>105</v>
      </c>
      <c r="D1839" s="6">
        <f t="shared" ref="D1839:D1850" si="616">ROUND(MAX(B1839,A1839/365),1)</f>
        <v>105</v>
      </c>
      <c r="E1839" s="6"/>
      <c r="F1839" s="6">
        <f t="shared" si="614"/>
        <v>175</v>
      </c>
      <c r="G1839" s="10" cm="1">
        <f t="array" ref="G1839">MIN(IF(($A$1236:$A$1822=$A1839)*($D$1236:$D$1822=$D1839)*($J$1236:$J$1822&lt;&gt;0),$J$1236:$J$1822))</f>
        <v>14619</v>
      </c>
      <c r="H1839" s="10" cm="1">
        <f t="array" ref="H1839">MAX(IF(($A$1236:$A$1822=$A1839)*($D$1236:$D$1822=$D1839)*($J$1236:$J$1822&lt;&gt;0),$BE$1236:$BE$1822))</f>
        <v>-62.828486917551345</v>
      </c>
      <c r="I1839" t="str">
        <f>INDEX(Potential_Ranges_for_Chart1!$B$2:$B$16,MATCH(H1839,Potential_Ranges_for_Chart1!$A$2:$A$16,1))</f>
        <v>£1,000 - £0</v>
      </c>
      <c r="L1839" s="11">
        <f t="shared" si="611"/>
        <v>4</v>
      </c>
      <c r="M1839" s="11">
        <f t="shared" si="612"/>
        <v>4</v>
      </c>
      <c r="N1839" s="11" t="b">
        <f t="shared" ref="N1839:N1850" si="617">IF(AND(L1839=0,M1839=0),0,L1839=M1839)</f>
        <v>1</v>
      </c>
    </row>
    <row r="1840" spans="1:27" x14ac:dyDescent="0.35">
      <c r="A1840" s="3">
        <v>7500</v>
      </c>
      <c r="B1840" s="3">
        <v>120</v>
      </c>
      <c r="D1840" s="6">
        <f t="shared" si="616"/>
        <v>120</v>
      </c>
      <c r="E1840" s="6"/>
      <c r="F1840" s="6">
        <f t="shared" si="614"/>
        <v>200</v>
      </c>
      <c r="G1840" s="10" cm="1">
        <f t="array" ref="G1840">MIN(IF(($A$1236:$A$1822=$A1840)*($D$1236:$D$1822=$D1840)*($J$1236:$J$1822&lt;&gt;0),$J$1236:$J$1822))</f>
        <v>16092</v>
      </c>
      <c r="H1840" s="10" cm="1">
        <f t="array" ref="H1840">MAX(IF(($A$1236:$A$1822=$A1840)*($D$1236:$D$1822=$D1840)*($J$1236:$J$1822&lt;&gt;0),$BE$1236:$BE$1822))</f>
        <v>-441.21747272986977</v>
      </c>
      <c r="I1840" t="str">
        <f>INDEX(Potential_Ranges_for_Chart1!$B$2:$B$16,MATCH(H1840,Potential_Ranges_for_Chart1!$A$2:$A$16,1))</f>
        <v>£1,000 - £0</v>
      </c>
      <c r="L1840" s="11">
        <f t="shared" si="611"/>
        <v>5</v>
      </c>
      <c r="M1840" s="11">
        <f t="shared" si="612"/>
        <v>5</v>
      </c>
      <c r="N1840" s="11" t="b">
        <f t="shared" si="617"/>
        <v>1</v>
      </c>
    </row>
    <row r="1841" spans="1:14" x14ac:dyDescent="0.35">
      <c r="A1841" s="3">
        <v>7500</v>
      </c>
      <c r="B1841" s="3">
        <v>135</v>
      </c>
      <c r="D1841" s="6">
        <f t="shared" si="616"/>
        <v>135</v>
      </c>
      <c r="E1841" s="6"/>
      <c r="F1841" s="6">
        <f t="shared" si="614"/>
        <v>225</v>
      </c>
      <c r="G1841" s="10" cm="1">
        <f t="array" ref="G1841">MIN(IF(($A$1236:$A$1822=$A1841)*($D$1236:$D$1822=$D1841)*($J$1236:$J$1822&lt;&gt;0),$J$1236:$J$1822))</f>
        <v>18581</v>
      </c>
      <c r="H1841" s="10" cm="1">
        <f t="array" ref="H1841">MAX(IF(($A$1236:$A$1822=$A1841)*($D$1236:$D$1822=$D1841)*($J$1236:$J$1822&lt;&gt;0),$BE$1236:$BE$1822))</f>
        <v>-1029.8123495350301</v>
      </c>
      <c r="I1841" t="str">
        <f>INDEX(Potential_Ranges_for_Chart1!$B$2:$B$16,MATCH(H1841,Potential_Ranges_for_Chart1!$A$2:$A$16,1))</f>
        <v>-£1,000 - £10,000</v>
      </c>
      <c r="L1841" s="11">
        <f t="shared" si="611"/>
        <v>6</v>
      </c>
      <c r="M1841" s="11">
        <f t="shared" si="612"/>
        <v>6</v>
      </c>
      <c r="N1841" s="11" t="b">
        <f t="shared" si="617"/>
        <v>1</v>
      </c>
    </row>
    <row r="1842" spans="1:14" x14ac:dyDescent="0.35">
      <c r="A1842" s="3">
        <v>7500</v>
      </c>
      <c r="B1842" s="3">
        <v>150</v>
      </c>
      <c r="D1842" s="6">
        <f t="shared" si="616"/>
        <v>150</v>
      </c>
      <c r="E1842" s="6"/>
      <c r="F1842" s="6">
        <f t="shared" si="614"/>
        <v>250</v>
      </c>
      <c r="G1842" s="10" cm="1">
        <f t="array" ref="G1842">MIN(IF(($A$1236:$A$1822=$A1842)*($D$1236:$D$1822=$D1842)*($J$1236:$J$1822&lt;&gt;0),$J$1236:$J$1822))</f>
        <v>22881</v>
      </c>
      <c r="H1842" s="10" cm="1">
        <f t="array" ref="H1842">MAX(IF(($A$1236:$A$1822=$A1842)*($D$1236:$D$1822=$D1842)*($J$1236:$J$1822&lt;&gt;0),$BE$1236:$BE$1822))</f>
        <v>-2090.2474233065368</v>
      </c>
      <c r="I1842" t="str">
        <f>INDEX(Potential_Ranges_for_Chart1!$B$2:$B$16,MATCH(H1842,Potential_Ranges_for_Chart1!$A$2:$A$16,1))</f>
        <v>-£1,000 - £10,000</v>
      </c>
      <c r="L1842" s="11">
        <f t="shared" si="611"/>
        <v>7</v>
      </c>
      <c r="M1842" s="11">
        <f t="shared" si="612"/>
        <v>7</v>
      </c>
      <c r="N1842" s="11" t="b">
        <f t="shared" si="617"/>
        <v>1</v>
      </c>
    </row>
    <row r="1843" spans="1:14" x14ac:dyDescent="0.35">
      <c r="A1843" s="3">
        <v>7500</v>
      </c>
      <c r="B1843" s="3">
        <v>165</v>
      </c>
      <c r="D1843" s="6">
        <f t="shared" si="616"/>
        <v>165</v>
      </c>
      <c r="E1843" s="6"/>
      <c r="F1843" s="6">
        <f t="shared" si="614"/>
        <v>275</v>
      </c>
      <c r="G1843" s="10" cm="1">
        <f t="array" ref="G1843">MIN(IF(($A$1236:$A$1822=$A1843)*($D$1236:$D$1822=$D1843)*($J$1236:$J$1822&lt;&gt;0),$J$1236:$J$1822))</f>
        <v>26124</v>
      </c>
      <c r="H1843" s="10" cm="1">
        <f t="array" ref="H1843">MAX(IF(($A$1236:$A$1822=$A1843)*($D$1236:$D$1822=$D1843)*($J$1236:$J$1822&lt;&gt;0),$BE$1236:$BE$1822))</f>
        <v>-2944.4354119703057</v>
      </c>
      <c r="I1843" t="str">
        <f>INDEX(Potential_Ranges_for_Chart1!$B$2:$B$16,MATCH(H1843,Potential_Ranges_for_Chart1!$A$2:$A$16,1))</f>
        <v>-£1,000 - £10,000</v>
      </c>
      <c r="L1843" s="11">
        <f t="shared" si="611"/>
        <v>8</v>
      </c>
      <c r="M1843" s="11">
        <f t="shared" si="612"/>
        <v>8</v>
      </c>
      <c r="N1843" s="11" t="b">
        <f t="shared" si="617"/>
        <v>1</v>
      </c>
    </row>
    <row r="1844" spans="1:14" x14ac:dyDescent="0.35">
      <c r="A1844" s="3">
        <v>7500</v>
      </c>
      <c r="B1844" s="3">
        <v>180</v>
      </c>
      <c r="D1844" s="6">
        <f t="shared" si="616"/>
        <v>180</v>
      </c>
      <c r="E1844" s="6"/>
      <c r="F1844" s="6">
        <f t="shared" si="614"/>
        <v>300</v>
      </c>
      <c r="G1844" s="10" cm="1">
        <f t="array" ref="G1844">MIN(IF(($A$1236:$A$1822=$A1844)*($D$1236:$D$1822=$D1844)*($J$1236:$J$1822&lt;&gt;0),$J$1236:$J$1822))</f>
        <v>27151</v>
      </c>
      <c r="H1844" s="10" cm="1">
        <f t="array" ref="H1844">MAX(IF(($A$1236:$A$1822=$A1844)*($D$1236:$D$1822=$D1844)*($J$1236:$J$1822&lt;&gt;0),$BE$1236:$BE$1822))</f>
        <v>-3348.7219685995515</v>
      </c>
      <c r="I1844" t="str">
        <f>INDEX(Potential_Ranges_for_Chart1!$B$2:$B$16,MATCH(H1844,Potential_Ranges_for_Chart1!$A$2:$A$16,1))</f>
        <v>-£1,000 - £10,000</v>
      </c>
      <c r="L1844" s="11">
        <f t="shared" si="611"/>
        <v>9</v>
      </c>
      <c r="M1844" s="11">
        <f t="shared" si="612"/>
        <v>9</v>
      </c>
      <c r="N1844" s="11" t="b">
        <f t="shared" si="617"/>
        <v>1</v>
      </c>
    </row>
    <row r="1845" spans="1:14" x14ac:dyDescent="0.35">
      <c r="A1845" s="3">
        <v>10000</v>
      </c>
      <c r="B1845" s="3">
        <v>60</v>
      </c>
      <c r="D1845" s="6">
        <f t="shared" si="616"/>
        <v>60</v>
      </c>
      <c r="E1845" s="6"/>
      <c r="F1845" s="6">
        <f t="shared" si="614"/>
        <v>100</v>
      </c>
      <c r="G1845" s="10" cm="1">
        <f t="array" ref="G1845">MIN(IF(($A$1236:$A$1822=$A1845)*($D$1236:$D$1822=$D1845)*($J$1236:$J$1822&lt;&gt;0),$J$1236:$J$1822))</f>
        <v>11219</v>
      </c>
      <c r="H1845" s="10" cm="1">
        <f t="array" ref="H1845">MAX(IF(($A$1236:$A$1822=$A1845)*($D$1236:$D$1822=$D1845)*($J$1236:$J$1822&lt;&gt;0),$BE$1236:$BE$1822))</f>
        <v>1691.4093206227153</v>
      </c>
      <c r="I1845" t="str">
        <f>INDEX(Potential_Ranges_for_Chart1!$B$2:$B$16,MATCH(H1845,Potential_Ranges_for_Chart1!$A$2:$A$16,1))</f>
        <v>£1,000 - £2,000</v>
      </c>
      <c r="L1845" s="11">
        <f t="shared" si="611"/>
        <v>2</v>
      </c>
      <c r="M1845" s="11">
        <f t="shared" si="612"/>
        <v>3</v>
      </c>
      <c r="N1845" s="11" t="b">
        <f t="shared" si="617"/>
        <v>0</v>
      </c>
    </row>
    <row r="1846" spans="1:14" x14ac:dyDescent="0.35">
      <c r="A1846" s="3">
        <v>10000</v>
      </c>
      <c r="B1846" s="3">
        <v>75</v>
      </c>
      <c r="D1846" s="6">
        <f t="shared" si="616"/>
        <v>75</v>
      </c>
      <c r="E1846" s="6"/>
      <c r="F1846" s="6">
        <f t="shared" si="614"/>
        <v>125</v>
      </c>
      <c r="G1846" s="10" cm="1">
        <f t="array" ref="G1846">MIN(IF(($A$1236:$A$1822=$A1846)*($D$1236:$D$1822=$D1846)*($J$1236:$J$1822&lt;&gt;0),$J$1236:$J$1822))</f>
        <v>11219</v>
      </c>
      <c r="H1846" s="10" cm="1">
        <f t="array" ref="H1846">MAX(IF(($A$1236:$A$1822=$A1846)*($D$1236:$D$1822=$D1846)*($J$1236:$J$1822&lt;&gt;0),$BE$1236:$BE$1822))</f>
        <v>1691.4093206227153</v>
      </c>
      <c r="I1846" t="str">
        <f>INDEX(Potential_Ranges_for_Chart1!$B$2:$B$16,MATCH(H1846,Potential_Ranges_for_Chart1!$A$2:$A$16,1))</f>
        <v>£1,000 - £2,000</v>
      </c>
      <c r="L1846" s="11">
        <f t="shared" si="611"/>
        <v>2</v>
      </c>
      <c r="M1846" s="11">
        <f t="shared" si="612"/>
        <v>3</v>
      </c>
      <c r="N1846" s="11" t="b">
        <f t="shared" si="617"/>
        <v>0</v>
      </c>
    </row>
    <row r="1847" spans="1:14" x14ac:dyDescent="0.35">
      <c r="A1847" s="3">
        <v>10000</v>
      </c>
      <c r="B1847" s="3">
        <v>90</v>
      </c>
      <c r="D1847" s="6">
        <f t="shared" si="616"/>
        <v>90</v>
      </c>
      <c r="E1847" s="6"/>
      <c r="F1847" s="6">
        <f t="shared" si="614"/>
        <v>150</v>
      </c>
      <c r="G1847" s="10" cm="1">
        <f t="array" ref="G1847">MIN(IF(($A$1236:$A$1822=$A1847)*($D$1236:$D$1822=$D1847)*($J$1236:$J$1822&lt;&gt;0),$J$1236:$J$1822))</f>
        <v>11221</v>
      </c>
      <c r="H1847" s="10" cm="1">
        <f t="array" ref="H1847">MAX(IF(($A$1236:$A$1822=$A1847)*($D$1236:$D$1822=$D1847)*($J$1236:$J$1822&lt;&gt;0),$BE$1236:$BE$1822))</f>
        <v>1691.4093206227153</v>
      </c>
      <c r="I1847" t="str">
        <f>INDEX(Potential_Ranges_for_Chart1!$B$2:$B$16,MATCH(H1847,Potential_Ranges_for_Chart1!$A$2:$A$16,1))</f>
        <v>£1,000 - £2,000</v>
      </c>
      <c r="L1847" s="11">
        <f t="shared" si="611"/>
        <v>3</v>
      </c>
      <c r="M1847" s="11">
        <f t="shared" si="612"/>
        <v>3</v>
      </c>
      <c r="N1847" s="11" t="b">
        <f t="shared" si="617"/>
        <v>1</v>
      </c>
    </row>
    <row r="1848" spans="1:14" x14ac:dyDescent="0.35">
      <c r="A1848" s="3">
        <v>10000</v>
      </c>
      <c r="B1848" s="3">
        <v>105</v>
      </c>
      <c r="D1848" s="6">
        <f t="shared" si="616"/>
        <v>105</v>
      </c>
      <c r="E1848" s="6"/>
      <c r="F1848" s="6">
        <f t="shared" si="614"/>
        <v>175</v>
      </c>
      <c r="G1848" s="10" cm="1">
        <f t="array" ref="G1848">MIN(IF(($A$1236:$A$1822=$A1848)*($D$1236:$D$1822=$D1848)*($J$1236:$J$1822&lt;&gt;0),$J$1236:$J$1822))</f>
        <v>14619</v>
      </c>
      <c r="H1848" s="10" cm="1">
        <f t="array" ref="H1848">MAX(IF(($A$1236:$A$1822=$A1848)*($D$1236:$D$1822=$D1848)*($J$1236:$J$1822&lt;&gt;0),$BE$1236:$BE$1822))</f>
        <v>788.04887348245029</v>
      </c>
      <c r="I1848" t="str">
        <f>INDEX(Potential_Ranges_for_Chart1!$B$2:$B$16,MATCH(H1848,Potential_Ranges_for_Chart1!$A$2:$A$16,1))</f>
        <v>£0 - £1,000</v>
      </c>
      <c r="L1848" s="11">
        <f t="shared" si="611"/>
        <v>4</v>
      </c>
      <c r="M1848" s="11">
        <f t="shared" si="612"/>
        <v>4</v>
      </c>
      <c r="N1848" s="11" t="b">
        <f t="shared" si="617"/>
        <v>1</v>
      </c>
    </row>
    <row r="1849" spans="1:14" x14ac:dyDescent="0.35">
      <c r="A1849" s="3">
        <v>10000</v>
      </c>
      <c r="B1849" s="3">
        <v>120</v>
      </c>
      <c r="D1849" s="6">
        <f t="shared" si="616"/>
        <v>120</v>
      </c>
      <c r="E1849" s="6"/>
      <c r="F1849" s="6">
        <f t="shared" si="614"/>
        <v>200</v>
      </c>
      <c r="G1849" s="10" cm="1">
        <f t="array" ref="G1849">MIN(IF(($A$1236:$A$1822=$A1849)*($D$1236:$D$1822=$D1849)*($J$1236:$J$1822&lt;&gt;0),$J$1236:$J$1822))</f>
        <v>16092</v>
      </c>
      <c r="H1849" s="10" cm="1">
        <f t="array" ref="H1849">MAX(IF(($A$1236:$A$1822=$A1849)*($D$1236:$D$1822=$D1849)*($J$1236:$J$1822&lt;&gt;0),$BE$1236:$BE$1822))</f>
        <v>400.96712607013251</v>
      </c>
      <c r="I1849" t="str">
        <f>INDEX(Potential_Ranges_for_Chart1!$B$2:$B$16,MATCH(H1849,Potential_Ranges_for_Chart1!$A$2:$A$16,1))</f>
        <v>£0 - £1,000</v>
      </c>
      <c r="L1849" s="11">
        <f t="shared" si="611"/>
        <v>5</v>
      </c>
      <c r="M1849" s="11">
        <f t="shared" si="612"/>
        <v>5</v>
      </c>
      <c r="N1849" s="11" t="b">
        <f t="shared" si="617"/>
        <v>1</v>
      </c>
    </row>
    <row r="1850" spans="1:14" x14ac:dyDescent="0.35">
      <c r="A1850" s="3">
        <v>10000</v>
      </c>
      <c r="B1850" s="3">
        <v>135</v>
      </c>
      <c r="D1850" s="6">
        <f t="shared" si="616"/>
        <v>135</v>
      </c>
      <c r="E1850" s="6"/>
      <c r="F1850" s="6">
        <f t="shared" si="614"/>
        <v>225</v>
      </c>
      <c r="G1850" s="10" cm="1">
        <f t="array" ref="G1850">MIN(IF(($A$1236:$A$1822=$A1850)*($D$1236:$D$1822=$D1850)*($J$1236:$J$1822&lt;&gt;0),$J$1236:$J$1822))</f>
        <v>18581</v>
      </c>
      <c r="H1850" s="10" cm="1">
        <f t="array" ref="H1850">MAX(IF(($A$1236:$A$1822=$A1850)*($D$1236:$D$1822=$D1850)*($J$1236:$J$1822&lt;&gt;0),$BE$1236:$BE$1822))</f>
        <v>-185.97548073502912</v>
      </c>
      <c r="I1850" t="str">
        <f>INDEX(Potential_Ranges_for_Chart1!$B$2:$B$16,MATCH(H1850,Potential_Ranges_for_Chart1!$A$2:$A$16,1))</f>
        <v>£1,000 - £0</v>
      </c>
      <c r="L1850" s="11">
        <f t="shared" si="611"/>
        <v>6</v>
      </c>
      <c r="M1850" s="11">
        <f t="shared" si="612"/>
        <v>6</v>
      </c>
      <c r="N1850" s="11" t="b">
        <f t="shared" si="617"/>
        <v>1</v>
      </c>
    </row>
    <row r="1851" spans="1:14" x14ac:dyDescent="0.35">
      <c r="A1851" s="3">
        <v>10000</v>
      </c>
      <c r="B1851" s="3">
        <v>150</v>
      </c>
      <c r="D1851" s="6">
        <f t="shared" ref="D1851:D1864" si="618">ROUND(MAX(B1851,A1851/365),1)</f>
        <v>150</v>
      </c>
      <c r="E1851" s="6"/>
      <c r="F1851" s="6">
        <f t="shared" si="614"/>
        <v>250</v>
      </c>
      <c r="G1851" s="10" cm="1">
        <f t="array" ref="G1851">MIN(IF(($A$1236:$A$1822=$A1851)*($D$1236:$D$1822=$D1851)*($J$1236:$J$1822&lt;&gt;0),$J$1236:$J$1822))</f>
        <v>22881</v>
      </c>
      <c r="H1851" s="10" cm="1">
        <f t="array" ref="H1851">MAX(IF(($A$1236:$A$1822=$A1851)*($D$1236:$D$1822=$D1851)*($J$1236:$J$1822&lt;&gt;0),$BE$1236:$BE$1822))</f>
        <v>-1257.5309821065384</v>
      </c>
      <c r="I1851" t="str">
        <f>INDEX(Potential_Ranges_for_Chart1!$B$2:$B$16,MATCH(H1851,Potential_Ranges_for_Chart1!$A$2:$A$16,1))</f>
        <v>-£1,000 - £10,000</v>
      </c>
      <c r="L1851" s="11">
        <f t="shared" si="611"/>
        <v>7</v>
      </c>
      <c r="M1851" s="11">
        <f t="shared" si="612"/>
        <v>7</v>
      </c>
      <c r="N1851" s="11" t="b">
        <f t="shared" ref="N1851:N1864" si="619">IF(AND(L1851=0,M1851=0),0,L1851=M1851)</f>
        <v>1</v>
      </c>
    </row>
    <row r="1852" spans="1:14" x14ac:dyDescent="0.35">
      <c r="A1852" s="3">
        <v>10000</v>
      </c>
      <c r="B1852" s="3">
        <v>165</v>
      </c>
      <c r="D1852" s="6">
        <f t="shared" si="618"/>
        <v>165</v>
      </c>
      <c r="E1852" s="6"/>
      <c r="F1852" s="6">
        <f t="shared" si="614"/>
        <v>275</v>
      </c>
      <c r="G1852" s="10" cm="1">
        <f t="array" ref="G1852">MIN(IF(($A$1236:$A$1822=$A1852)*($D$1236:$D$1822=$D1852)*($J$1236:$J$1822&lt;&gt;0),$J$1236:$J$1822))</f>
        <v>26124</v>
      </c>
      <c r="H1852" s="10" cm="1">
        <f t="array" ref="H1852">MAX(IF(($A$1236:$A$1822=$A1852)*($D$1236:$D$1822=$D1852)*($J$1236:$J$1822&lt;&gt;0),$BE$1236:$BE$1822))</f>
        <v>-2138.0885978503793</v>
      </c>
      <c r="I1852" t="str">
        <f>INDEX(Potential_Ranges_for_Chart1!$B$2:$B$16,MATCH(H1852,Potential_Ranges_for_Chart1!$A$2:$A$16,1))</f>
        <v>-£1,000 - £10,000</v>
      </c>
      <c r="L1852" s="11">
        <f t="shared" si="611"/>
        <v>8</v>
      </c>
      <c r="M1852" s="11">
        <f t="shared" si="612"/>
        <v>8</v>
      </c>
      <c r="N1852" s="11" t="b">
        <f t="shared" si="619"/>
        <v>1</v>
      </c>
    </row>
    <row r="1853" spans="1:14" x14ac:dyDescent="0.35">
      <c r="A1853" s="3">
        <v>10000</v>
      </c>
      <c r="B1853" s="3">
        <v>180</v>
      </c>
      <c r="D1853" s="6">
        <f t="shared" si="618"/>
        <v>180</v>
      </c>
      <c r="E1853" s="6"/>
      <c r="F1853" s="6">
        <f t="shared" si="614"/>
        <v>300</v>
      </c>
      <c r="G1853" s="10" cm="1">
        <f t="array" ref="G1853">MIN(IF(($A$1236:$A$1822=$A1853)*($D$1236:$D$1822=$D1853)*($J$1236:$J$1822&lt;&gt;0),$J$1236:$J$1822))</f>
        <v>27151</v>
      </c>
      <c r="H1853" s="10" cm="1">
        <f t="array" ref="H1853">MAX(IF(($A$1236:$A$1822=$A1853)*($D$1236:$D$1822=$D1853)*($J$1236:$J$1822&lt;&gt;0),$BE$1236:$BE$1822))</f>
        <v>-2595.1306346575147</v>
      </c>
      <c r="I1853" t="str">
        <f>INDEX(Potential_Ranges_for_Chart1!$B$2:$B$16,MATCH(H1853,Potential_Ranges_for_Chart1!$A$2:$A$16,1))</f>
        <v>-£1,000 - £10,000</v>
      </c>
      <c r="L1853" s="11">
        <f t="shared" si="611"/>
        <v>9</v>
      </c>
      <c r="M1853" s="11">
        <f t="shared" si="612"/>
        <v>9</v>
      </c>
      <c r="N1853" s="11" t="b">
        <f t="shared" si="619"/>
        <v>1</v>
      </c>
    </row>
    <row r="1854" spans="1:14" x14ac:dyDescent="0.35">
      <c r="A1854" s="3">
        <v>12500</v>
      </c>
      <c r="B1854" s="3">
        <v>60</v>
      </c>
      <c r="D1854" s="6">
        <f t="shared" si="618"/>
        <v>60</v>
      </c>
      <c r="E1854" s="6"/>
      <c r="F1854" s="6">
        <f t="shared" si="614"/>
        <v>100</v>
      </c>
      <c r="G1854" s="10" cm="1">
        <f t="array" ref="G1854">MIN(IF(($A$1236:$A$1822=$A1854)*($D$1236:$D$1822=$D1854)*($J$1236:$J$1822&lt;&gt;0),$J$1236:$J$1822))</f>
        <v>11219</v>
      </c>
      <c r="H1854" s="10" cm="1">
        <f t="array" ref="H1854">MAX(IF(($A$1236:$A$1822=$A1854)*($D$1236:$D$1822=$D1854)*($J$1236:$J$1822&lt;&gt;0),$BE$1236:$BE$1822))</f>
        <v>2565.1010170227128</v>
      </c>
      <c r="I1854" t="str">
        <f>INDEX(Potential_Ranges_for_Chart1!$B$2:$B$16,MATCH(H1854,Potential_Ranges_for_Chart1!$A$2:$A$16,1))</f>
        <v>£2,000 - £3,000</v>
      </c>
      <c r="L1854" s="11">
        <f t="shared" si="611"/>
        <v>2</v>
      </c>
      <c r="M1854" s="11">
        <f t="shared" si="612"/>
        <v>3</v>
      </c>
      <c r="N1854" s="11" t="b">
        <f t="shared" si="619"/>
        <v>0</v>
      </c>
    </row>
    <row r="1855" spans="1:14" x14ac:dyDescent="0.35">
      <c r="A1855" s="3">
        <v>12500</v>
      </c>
      <c r="B1855" s="3">
        <v>75</v>
      </c>
      <c r="D1855" s="6">
        <f t="shared" si="618"/>
        <v>75</v>
      </c>
      <c r="E1855" s="6"/>
      <c r="F1855" s="6">
        <f t="shared" si="614"/>
        <v>125</v>
      </c>
      <c r="G1855" s="10" cm="1">
        <f t="array" ref="G1855">MIN(IF(($A$1236:$A$1822=$A1855)*($D$1236:$D$1822=$D1855)*($J$1236:$J$1822&lt;&gt;0),$J$1236:$J$1822))</f>
        <v>11219</v>
      </c>
      <c r="H1855" s="10" cm="1">
        <f t="array" ref="H1855">MAX(IF(($A$1236:$A$1822=$A1855)*($D$1236:$D$1822=$D1855)*($J$1236:$J$1822&lt;&gt;0),$BE$1236:$BE$1822))</f>
        <v>2565.1010170227128</v>
      </c>
      <c r="I1855" t="str">
        <f>INDEX(Potential_Ranges_for_Chart1!$B$2:$B$16,MATCH(H1855,Potential_Ranges_for_Chart1!$A$2:$A$16,1))</f>
        <v>£2,000 - £3,000</v>
      </c>
      <c r="L1855" s="11">
        <f t="shared" si="611"/>
        <v>2</v>
      </c>
      <c r="M1855" s="11">
        <f t="shared" si="612"/>
        <v>3</v>
      </c>
      <c r="N1855" s="11" t="b">
        <f t="shared" si="619"/>
        <v>0</v>
      </c>
    </row>
    <row r="1856" spans="1:14" x14ac:dyDescent="0.35">
      <c r="A1856" s="3">
        <v>12500</v>
      </c>
      <c r="B1856" s="3">
        <v>90</v>
      </c>
      <c r="D1856" s="6">
        <f t="shared" si="618"/>
        <v>90</v>
      </c>
      <c r="E1856" s="6"/>
      <c r="F1856" s="6">
        <f t="shared" si="614"/>
        <v>150</v>
      </c>
      <c r="G1856" s="10" cm="1">
        <f t="array" ref="G1856">MIN(IF(($A$1236:$A$1822=$A1856)*($D$1236:$D$1822=$D1856)*($J$1236:$J$1822&lt;&gt;0),$J$1236:$J$1822))</f>
        <v>11221</v>
      </c>
      <c r="H1856" s="10" cm="1">
        <f t="array" ref="H1856">MAX(IF(($A$1236:$A$1822=$A1856)*($D$1236:$D$1822=$D1856)*($J$1236:$J$1822&lt;&gt;0),$BE$1236:$BE$1822))</f>
        <v>2565.1010170227128</v>
      </c>
      <c r="I1856" t="str">
        <f>INDEX(Potential_Ranges_for_Chart1!$B$2:$B$16,MATCH(H1856,Potential_Ranges_for_Chart1!$A$2:$A$16,1))</f>
        <v>£2,000 - £3,000</v>
      </c>
      <c r="L1856" s="11">
        <f t="shared" si="611"/>
        <v>3</v>
      </c>
      <c r="M1856" s="11">
        <f t="shared" si="612"/>
        <v>3</v>
      </c>
      <c r="N1856" s="11" t="b">
        <f t="shared" si="619"/>
        <v>1</v>
      </c>
    </row>
    <row r="1857" spans="1:14" x14ac:dyDescent="0.35">
      <c r="A1857" s="3">
        <v>12500</v>
      </c>
      <c r="B1857" s="3">
        <v>105</v>
      </c>
      <c r="D1857" s="6">
        <f t="shared" si="618"/>
        <v>105</v>
      </c>
      <c r="E1857" s="6"/>
      <c r="F1857" s="6">
        <f t="shared" si="614"/>
        <v>175</v>
      </c>
      <c r="G1857" s="10" cm="1">
        <f t="array" ref="G1857">MIN(IF(($A$1236:$A$1822=$A1857)*($D$1236:$D$1822=$D1857)*($J$1236:$J$1822&lt;&gt;0),$J$1236:$J$1822))</f>
        <v>14619</v>
      </c>
      <c r="H1857" s="10" cm="1">
        <f t="array" ref="H1857">MAX(IF(($A$1236:$A$1822=$A1857)*($D$1236:$D$1822=$D1857)*($J$1236:$J$1822&lt;&gt;0),$BE$1236:$BE$1822))</f>
        <v>1638.9267542824527</v>
      </c>
      <c r="I1857" t="str">
        <f>INDEX(Potential_Ranges_for_Chart1!$B$2:$B$16,MATCH(H1857,Potential_Ranges_for_Chart1!$A$2:$A$16,1))</f>
        <v>£1,000 - £2,000</v>
      </c>
      <c r="L1857" s="11">
        <f t="shared" si="611"/>
        <v>4</v>
      </c>
      <c r="M1857" s="11">
        <f t="shared" si="612"/>
        <v>4</v>
      </c>
      <c r="N1857" s="11" t="b">
        <f t="shared" si="619"/>
        <v>1</v>
      </c>
    </row>
    <row r="1858" spans="1:14" x14ac:dyDescent="0.35">
      <c r="A1858" s="3">
        <v>12500</v>
      </c>
      <c r="B1858" s="3">
        <v>120</v>
      </c>
      <c r="D1858" s="6">
        <f t="shared" si="618"/>
        <v>120</v>
      </c>
      <c r="E1858" s="6"/>
      <c r="F1858" s="6">
        <f t="shared" si="614"/>
        <v>200</v>
      </c>
      <c r="G1858" s="10" cm="1">
        <f t="array" ref="G1858">MIN(IF(($A$1236:$A$1822=$A1858)*($D$1236:$D$1822=$D1858)*($J$1236:$J$1822&lt;&gt;0),$J$1236:$J$1822))</f>
        <v>16092</v>
      </c>
      <c r="H1858" s="10" cm="1">
        <f t="array" ref="H1858">MAX(IF(($A$1236:$A$1822=$A1858)*($D$1236:$D$1822=$D1858)*($J$1236:$J$1822&lt;&gt;0),$BE$1236:$BE$1822))</f>
        <v>1243.1517248701311</v>
      </c>
      <c r="I1858" t="str">
        <f>INDEX(Potential_Ranges_for_Chart1!$B$2:$B$16,MATCH(H1858,Potential_Ranges_for_Chart1!$A$2:$A$16,1))</f>
        <v>£1,000 - £2,000</v>
      </c>
      <c r="L1858" s="11">
        <f t="shared" si="611"/>
        <v>5</v>
      </c>
      <c r="M1858" s="11">
        <f t="shared" si="612"/>
        <v>5</v>
      </c>
      <c r="N1858" s="11" t="b">
        <f t="shared" si="619"/>
        <v>1</v>
      </c>
    </row>
    <row r="1859" spans="1:14" x14ac:dyDescent="0.35">
      <c r="A1859" s="3">
        <v>12500</v>
      </c>
      <c r="B1859" s="3">
        <v>135</v>
      </c>
      <c r="D1859" s="6">
        <f t="shared" si="618"/>
        <v>135</v>
      </c>
      <c r="E1859" s="6"/>
      <c r="F1859" s="6">
        <f t="shared" si="614"/>
        <v>225</v>
      </c>
      <c r="G1859" s="10" cm="1">
        <f t="array" ref="G1859">MIN(IF(($A$1236:$A$1822=$A1859)*($D$1236:$D$1822=$D1859)*($J$1236:$J$1822&lt;&gt;0),$J$1236:$J$1822))</f>
        <v>18581</v>
      </c>
      <c r="H1859" s="10" cm="1">
        <f t="array" ref="H1859">MAX(IF(($A$1236:$A$1822=$A1859)*($D$1236:$D$1822=$D1859)*($J$1236:$J$1822&lt;&gt;0),$BE$1236:$BE$1822))</f>
        <v>657.86138806497183</v>
      </c>
      <c r="I1859" t="str">
        <f>INDEX(Potential_Ranges_for_Chart1!$B$2:$B$16,MATCH(H1859,Potential_Ranges_for_Chart1!$A$2:$A$16,1))</f>
        <v>£0 - £1,000</v>
      </c>
      <c r="L1859" s="11">
        <f t="shared" ref="L1859:L1890" si="620">(G1859&lt;&gt;0)*(INDEX($G$1236:$G$1822,MATCH(G1859,$J$1236:$J$1822,0)))</f>
        <v>6</v>
      </c>
      <c r="M1859" s="11">
        <f t="shared" ref="M1859:M1890" si="621">(H1859&lt;&gt;0)*INDEX($G$1236:$G$1822,MATCH(H1859,$BE$1236:$BE$1822,0))</f>
        <v>6</v>
      </c>
      <c r="N1859" s="11" t="b">
        <f t="shared" si="619"/>
        <v>1</v>
      </c>
    </row>
    <row r="1860" spans="1:14" x14ac:dyDescent="0.35">
      <c r="A1860" s="3">
        <v>12500</v>
      </c>
      <c r="B1860" s="3">
        <v>150</v>
      </c>
      <c r="D1860" s="6">
        <f t="shared" si="618"/>
        <v>150</v>
      </c>
      <c r="E1860" s="6"/>
      <c r="F1860" s="6">
        <f t="shared" si="614"/>
        <v>250</v>
      </c>
      <c r="G1860" s="10" cm="1">
        <f t="array" ref="G1860">MIN(IF(($A$1236:$A$1822=$A1860)*($D$1236:$D$1822=$D1860)*($J$1236:$J$1822&lt;&gt;0),$J$1236:$J$1822))</f>
        <v>22881</v>
      </c>
      <c r="H1860" s="10" cm="1">
        <f t="array" ref="H1860">MAX(IF(($A$1236:$A$1822=$A1860)*($D$1236:$D$1822=$D1860)*($J$1236:$J$1822&lt;&gt;0),$BE$1236:$BE$1822))</f>
        <v>-424.81506130653725</v>
      </c>
      <c r="I1860" t="str">
        <f>INDEX(Potential_Ranges_for_Chart1!$B$2:$B$16,MATCH(H1860,Potential_Ranges_for_Chart1!$A$2:$A$16,1))</f>
        <v>£1,000 - £0</v>
      </c>
      <c r="L1860" s="11">
        <f t="shared" si="620"/>
        <v>7</v>
      </c>
      <c r="M1860" s="11">
        <f t="shared" si="621"/>
        <v>7</v>
      </c>
      <c r="N1860" s="11" t="b">
        <f t="shared" si="619"/>
        <v>1</v>
      </c>
    </row>
    <row r="1861" spans="1:14" x14ac:dyDescent="0.35">
      <c r="A1861" s="3">
        <v>12500</v>
      </c>
      <c r="B1861" s="3">
        <v>165</v>
      </c>
      <c r="D1861" s="6">
        <f t="shared" si="618"/>
        <v>165</v>
      </c>
      <c r="E1861" s="6"/>
      <c r="F1861" s="6">
        <f t="shared" si="614"/>
        <v>275</v>
      </c>
      <c r="G1861" s="10" cm="1">
        <f t="array" ref="G1861">MIN(IF(($A$1236:$A$1822=$A1861)*($D$1236:$D$1822=$D1861)*($J$1236:$J$1822&lt;&gt;0),$J$1236:$J$1822))</f>
        <v>26124</v>
      </c>
      <c r="H1861" s="10" cm="1">
        <f t="array" ref="H1861">MAX(IF(($A$1236:$A$1822=$A1861)*($D$1236:$D$1822=$D1861)*($J$1236:$J$1822&lt;&gt;0),$BE$1236:$BE$1822))</f>
        <v>-1331.7412316086775</v>
      </c>
      <c r="I1861" t="str">
        <f>INDEX(Potential_Ranges_for_Chart1!$B$2:$B$16,MATCH(H1861,Potential_Ranges_for_Chart1!$A$2:$A$16,1))</f>
        <v>-£1,000 - £10,000</v>
      </c>
      <c r="L1861" s="11">
        <f t="shared" si="620"/>
        <v>8</v>
      </c>
      <c r="M1861" s="11">
        <f t="shared" si="621"/>
        <v>8</v>
      </c>
      <c r="N1861" s="11" t="b">
        <f t="shared" si="619"/>
        <v>1</v>
      </c>
    </row>
    <row r="1862" spans="1:14" x14ac:dyDescent="0.35">
      <c r="A1862" s="3">
        <v>12500</v>
      </c>
      <c r="B1862" s="3">
        <v>180</v>
      </c>
      <c r="D1862" s="6">
        <f t="shared" si="618"/>
        <v>180</v>
      </c>
      <c r="E1862" s="6"/>
      <c r="F1862" s="6">
        <f t="shared" si="614"/>
        <v>300</v>
      </c>
      <c r="G1862" s="10" cm="1">
        <f t="array" ref="G1862">MIN(IF(($A$1236:$A$1822=$A1862)*($D$1236:$D$1822=$D1862)*($J$1236:$J$1822&lt;&gt;0),$J$1236:$J$1822))</f>
        <v>27151</v>
      </c>
      <c r="H1862" s="10" cm="1">
        <f t="array" ref="H1862">MAX(IF(($A$1236:$A$1822=$A1862)*($D$1236:$D$1822=$D1862)*($J$1236:$J$1822&lt;&gt;0),$BE$1236:$BE$1822))</f>
        <v>-1841.5393007154707</v>
      </c>
      <c r="I1862" t="str">
        <f>INDEX(Potential_Ranges_for_Chart1!$B$2:$B$16,MATCH(H1862,Potential_Ranges_for_Chart1!$A$2:$A$16,1))</f>
        <v>-£1,000 - £10,000</v>
      </c>
      <c r="L1862" s="11">
        <f t="shared" si="620"/>
        <v>9</v>
      </c>
      <c r="M1862" s="11">
        <f t="shared" si="621"/>
        <v>9</v>
      </c>
      <c r="N1862" s="11" t="b">
        <f t="shared" si="619"/>
        <v>1</v>
      </c>
    </row>
    <row r="1863" spans="1:14" x14ac:dyDescent="0.35">
      <c r="A1863" s="3">
        <v>15000</v>
      </c>
      <c r="B1863" s="3">
        <v>60</v>
      </c>
      <c r="D1863" s="6">
        <f t="shared" si="618"/>
        <v>60</v>
      </c>
      <c r="E1863" s="6"/>
      <c r="F1863" s="6">
        <f t="shared" si="614"/>
        <v>100</v>
      </c>
      <c r="G1863" s="10" cm="1">
        <f t="array" ref="G1863">MIN(IF(($A$1236:$A$1822=$A1863)*($D$1236:$D$1822=$D1863)*($J$1236:$J$1822&lt;&gt;0),$J$1236:$J$1822))</f>
        <v>11219</v>
      </c>
      <c r="H1863" s="10" cm="1">
        <f t="array" ref="H1863">MAX(IF(($A$1236:$A$1822=$A1863)*($D$1236:$D$1822=$D1863)*($J$1236:$J$1822&lt;&gt;0),$BE$1236:$BE$1822))</f>
        <v>3438.7927134227066</v>
      </c>
      <c r="I1863" t="str">
        <f>INDEX(Potential_Ranges_for_Chart1!$B$2:$B$16,MATCH(H1863,Potential_Ranges_for_Chart1!$A$2:$A$16,1))</f>
        <v>£3,000 - £4,000</v>
      </c>
      <c r="L1863" s="11">
        <f t="shared" si="620"/>
        <v>2</v>
      </c>
      <c r="M1863" s="11">
        <f t="shared" si="621"/>
        <v>3</v>
      </c>
      <c r="N1863" s="11" t="b">
        <f t="shared" si="619"/>
        <v>0</v>
      </c>
    </row>
    <row r="1864" spans="1:14" x14ac:dyDescent="0.35">
      <c r="A1864" s="3">
        <v>15000</v>
      </c>
      <c r="B1864" s="3">
        <v>75</v>
      </c>
      <c r="D1864" s="6">
        <f t="shared" si="618"/>
        <v>75</v>
      </c>
      <c r="E1864" s="6"/>
      <c r="F1864" s="6">
        <f t="shared" si="614"/>
        <v>125</v>
      </c>
      <c r="G1864" s="10" cm="1">
        <f t="array" ref="G1864">MIN(IF(($A$1236:$A$1822=$A1864)*($D$1236:$D$1822=$D1864)*($J$1236:$J$1822&lt;&gt;0),$J$1236:$J$1822))</f>
        <v>11219</v>
      </c>
      <c r="H1864" s="10" cm="1">
        <f t="array" ref="H1864">MAX(IF(($A$1236:$A$1822=$A1864)*($D$1236:$D$1822=$D1864)*($J$1236:$J$1822&lt;&gt;0),$BE$1236:$BE$1822))</f>
        <v>3438.7927134227066</v>
      </c>
      <c r="I1864" t="str">
        <f>INDEX(Potential_Ranges_for_Chart1!$B$2:$B$16,MATCH(H1864,Potential_Ranges_for_Chart1!$A$2:$A$16,1))</f>
        <v>£3,000 - £4,000</v>
      </c>
      <c r="L1864" s="11">
        <f t="shared" si="620"/>
        <v>2</v>
      </c>
      <c r="M1864" s="11">
        <f t="shared" si="621"/>
        <v>3</v>
      </c>
      <c r="N1864" s="11" t="b">
        <f t="shared" si="619"/>
        <v>0</v>
      </c>
    </row>
    <row r="1865" spans="1:14" x14ac:dyDescent="0.35">
      <c r="A1865" s="3">
        <v>15000</v>
      </c>
      <c r="B1865" s="3">
        <v>90</v>
      </c>
      <c r="D1865" s="6">
        <f t="shared" ref="D1865:D1876" si="622">ROUND(MAX(B1865,A1865/365),1)</f>
        <v>90</v>
      </c>
      <c r="E1865" s="6"/>
      <c r="F1865" s="6">
        <f t="shared" si="614"/>
        <v>150</v>
      </c>
      <c r="G1865" s="10" cm="1">
        <f t="array" ref="G1865">MIN(IF(($A$1236:$A$1822=$A1865)*($D$1236:$D$1822=$D1865)*($J$1236:$J$1822&lt;&gt;0),$J$1236:$J$1822))</f>
        <v>11221</v>
      </c>
      <c r="H1865" s="10" cm="1">
        <f t="array" ref="H1865">MAX(IF(($A$1236:$A$1822=$A1865)*($D$1236:$D$1822=$D1865)*($J$1236:$J$1822&lt;&gt;0),$BE$1236:$BE$1822))</f>
        <v>3438.7927134227066</v>
      </c>
      <c r="I1865" t="str">
        <f>INDEX(Potential_Ranges_for_Chart1!$B$2:$B$16,MATCH(H1865,Potential_Ranges_for_Chart1!$A$2:$A$16,1))</f>
        <v>£3,000 - £4,000</v>
      </c>
      <c r="L1865" s="11">
        <f t="shared" si="620"/>
        <v>3</v>
      </c>
      <c r="M1865" s="11">
        <f t="shared" si="621"/>
        <v>3</v>
      </c>
      <c r="N1865" s="11" t="b">
        <f t="shared" ref="N1865:N1876" si="623">IF(AND(L1865=0,M1865=0),0,L1865=M1865)</f>
        <v>1</v>
      </c>
    </row>
    <row r="1866" spans="1:14" x14ac:dyDescent="0.35">
      <c r="A1866" s="3">
        <v>15000</v>
      </c>
      <c r="B1866" s="3">
        <v>105</v>
      </c>
      <c r="D1866" s="6">
        <f t="shared" si="622"/>
        <v>105</v>
      </c>
      <c r="E1866" s="6"/>
      <c r="F1866" s="6">
        <f t="shared" si="614"/>
        <v>175</v>
      </c>
      <c r="G1866" s="10" cm="1">
        <f t="array" ref="G1866">MIN(IF(($A$1236:$A$1822=$A1866)*($D$1236:$D$1822=$D1866)*($J$1236:$J$1822&lt;&gt;0),$J$1236:$J$1822))</f>
        <v>14619</v>
      </c>
      <c r="H1866" s="10" cm="1">
        <f t="array" ref="H1866">MAX(IF(($A$1236:$A$1822=$A1866)*($D$1236:$D$1822=$D1866)*($J$1236:$J$1822&lt;&gt;0),$BE$1236:$BE$1822))</f>
        <v>2489.8041146824507</v>
      </c>
      <c r="I1866" t="str">
        <f>INDEX(Potential_Ranges_for_Chart1!$B$2:$B$16,MATCH(H1866,Potential_Ranges_for_Chart1!$A$2:$A$16,1))</f>
        <v>£2,000 - £3,000</v>
      </c>
      <c r="L1866" s="11">
        <f t="shared" si="620"/>
        <v>4</v>
      </c>
      <c r="M1866" s="11">
        <f t="shared" si="621"/>
        <v>4</v>
      </c>
      <c r="N1866" s="11" t="b">
        <f t="shared" si="623"/>
        <v>1</v>
      </c>
    </row>
    <row r="1867" spans="1:14" x14ac:dyDescent="0.35">
      <c r="A1867" s="3">
        <v>15000</v>
      </c>
      <c r="B1867" s="3">
        <v>120</v>
      </c>
      <c r="D1867" s="6">
        <f t="shared" si="622"/>
        <v>120</v>
      </c>
      <c r="E1867" s="6"/>
      <c r="F1867" s="6">
        <f t="shared" si="614"/>
        <v>200</v>
      </c>
      <c r="G1867" s="10" cm="1">
        <f t="array" ref="G1867">MIN(IF(($A$1236:$A$1822=$A1867)*($D$1236:$D$1822=$D1867)*($J$1236:$J$1822&lt;&gt;0),$J$1236:$J$1822))</f>
        <v>16092</v>
      </c>
      <c r="H1867" s="10" cm="1">
        <f t="array" ref="H1867">MAX(IF(($A$1236:$A$1822=$A1867)*($D$1236:$D$1822=$D1867)*($J$1236:$J$1822&lt;&gt;0),$BE$1236:$BE$1822))</f>
        <v>2085.3363236701298</v>
      </c>
      <c r="I1867" t="str">
        <f>INDEX(Potential_Ranges_for_Chart1!$B$2:$B$16,MATCH(H1867,Potential_Ranges_for_Chart1!$A$2:$A$16,1))</f>
        <v>£2,000 - £3,000</v>
      </c>
      <c r="L1867" s="11">
        <f t="shared" si="620"/>
        <v>5</v>
      </c>
      <c r="M1867" s="11">
        <f t="shared" si="621"/>
        <v>5</v>
      </c>
      <c r="N1867" s="11" t="b">
        <f t="shared" si="623"/>
        <v>1</v>
      </c>
    </row>
    <row r="1868" spans="1:14" x14ac:dyDescent="0.35">
      <c r="A1868" s="3">
        <v>15000</v>
      </c>
      <c r="B1868" s="3">
        <v>135</v>
      </c>
      <c r="D1868" s="6">
        <f t="shared" si="622"/>
        <v>135</v>
      </c>
      <c r="E1868" s="6"/>
      <c r="F1868" s="6">
        <f t="shared" si="614"/>
        <v>225</v>
      </c>
      <c r="G1868" s="10" cm="1">
        <f t="array" ref="G1868">MIN(IF(($A$1236:$A$1822=$A1868)*($D$1236:$D$1822=$D1868)*($J$1236:$J$1822&lt;&gt;0),$J$1236:$J$1822))</f>
        <v>18581</v>
      </c>
      <c r="H1868" s="10" cm="1">
        <f t="array" ref="H1868">MAX(IF(($A$1236:$A$1822=$A1868)*($D$1236:$D$1822=$D1868)*($J$1236:$J$1822&lt;&gt;0),$BE$1236:$BE$1822))</f>
        <v>1501.69877726497</v>
      </c>
      <c r="I1868" t="str">
        <f>INDEX(Potential_Ranges_for_Chart1!$B$2:$B$16,MATCH(H1868,Potential_Ranges_for_Chart1!$A$2:$A$16,1))</f>
        <v>£1,000 - £2,000</v>
      </c>
      <c r="L1868" s="11">
        <f t="shared" si="620"/>
        <v>6</v>
      </c>
      <c r="M1868" s="11">
        <f t="shared" si="621"/>
        <v>6</v>
      </c>
      <c r="N1868" s="11" t="b">
        <f t="shared" si="623"/>
        <v>1</v>
      </c>
    </row>
    <row r="1869" spans="1:14" x14ac:dyDescent="0.35">
      <c r="A1869" s="3">
        <v>15000</v>
      </c>
      <c r="B1869" s="3">
        <v>150</v>
      </c>
      <c r="D1869" s="6">
        <f t="shared" si="622"/>
        <v>150</v>
      </c>
      <c r="E1869" s="6"/>
      <c r="F1869" s="6">
        <f t="shared" si="614"/>
        <v>250</v>
      </c>
      <c r="G1869" s="10" cm="1">
        <f t="array" ref="G1869">MIN(IF(($A$1236:$A$1822=$A1869)*($D$1236:$D$1822=$D1869)*($J$1236:$J$1822&lt;&gt;0),$J$1236:$J$1822))</f>
        <v>22881</v>
      </c>
      <c r="H1869" s="10" cm="1">
        <f t="array" ref="H1869">MAX(IF(($A$1236:$A$1822=$A1869)*($D$1236:$D$1822=$D1869)*($J$1236:$J$1822&lt;&gt;0),$BE$1236:$BE$1822))</f>
        <v>407.90137989346113</v>
      </c>
      <c r="I1869" t="str">
        <f>INDEX(Potential_Ranges_for_Chart1!$B$2:$B$16,MATCH(H1869,Potential_Ranges_for_Chart1!$A$2:$A$16,1))</f>
        <v>£0 - £1,000</v>
      </c>
      <c r="L1869" s="11">
        <f t="shared" si="620"/>
        <v>7</v>
      </c>
      <c r="M1869" s="11">
        <f t="shared" si="621"/>
        <v>7</v>
      </c>
      <c r="N1869" s="11" t="b">
        <f t="shared" si="623"/>
        <v>1</v>
      </c>
    </row>
    <row r="1870" spans="1:14" x14ac:dyDescent="0.35">
      <c r="A1870" s="3">
        <v>15000</v>
      </c>
      <c r="B1870" s="3">
        <v>165</v>
      </c>
      <c r="D1870" s="6">
        <f t="shared" si="622"/>
        <v>165</v>
      </c>
      <c r="E1870" s="6"/>
      <c r="F1870" s="6">
        <f t="shared" si="614"/>
        <v>275</v>
      </c>
      <c r="G1870" s="10" cm="1">
        <f t="array" ref="G1870">MIN(IF(($A$1236:$A$1822=$A1870)*($D$1236:$D$1822=$D1870)*($J$1236:$J$1822&lt;&gt;0),$J$1236:$J$1822))</f>
        <v>26124</v>
      </c>
      <c r="H1870" s="10" cm="1">
        <f t="array" ref="H1870">MAX(IF(($A$1236:$A$1822=$A1870)*($D$1236:$D$1822=$D1870)*($J$1236:$J$1822&lt;&gt;0),$BE$1236:$BE$1822))</f>
        <v>-525.39441748875834</v>
      </c>
      <c r="I1870" t="str">
        <f>INDEX(Potential_Ranges_for_Chart1!$B$2:$B$16,MATCH(H1870,Potential_Ranges_for_Chart1!$A$2:$A$16,1))</f>
        <v>£1,000 - £0</v>
      </c>
      <c r="L1870" s="11">
        <f t="shared" si="620"/>
        <v>8</v>
      </c>
      <c r="M1870" s="11">
        <f t="shared" si="621"/>
        <v>8</v>
      </c>
      <c r="N1870" s="11" t="b">
        <f t="shared" si="623"/>
        <v>1</v>
      </c>
    </row>
    <row r="1871" spans="1:14" x14ac:dyDescent="0.35">
      <c r="A1871" s="3">
        <v>15000</v>
      </c>
      <c r="B1871" s="3">
        <v>180</v>
      </c>
      <c r="D1871" s="6">
        <f t="shared" si="622"/>
        <v>180</v>
      </c>
      <c r="E1871" s="6"/>
      <c r="F1871" s="6">
        <f t="shared" si="614"/>
        <v>300</v>
      </c>
      <c r="G1871" s="10" cm="1">
        <f t="array" ref="G1871">MIN(IF(($A$1236:$A$1822=$A1871)*($D$1236:$D$1822=$D1871)*($J$1236:$J$1822&lt;&gt;0),$J$1236:$J$1822))</f>
        <v>27151</v>
      </c>
      <c r="H1871" s="10" cm="1">
        <f t="array" ref="H1871">MAX(IF(($A$1236:$A$1822=$A1871)*($D$1236:$D$1822=$D1871)*($J$1236:$J$1822&lt;&gt;0),$BE$1236:$BE$1822))</f>
        <v>-1087.9479667734195</v>
      </c>
      <c r="I1871" t="str">
        <f>INDEX(Potential_Ranges_for_Chart1!$B$2:$B$16,MATCH(H1871,Potential_Ranges_for_Chart1!$A$2:$A$16,1))</f>
        <v>-£1,000 - £10,000</v>
      </c>
      <c r="L1871" s="11">
        <f t="shared" si="620"/>
        <v>9</v>
      </c>
      <c r="M1871" s="11">
        <f t="shared" si="621"/>
        <v>9</v>
      </c>
      <c r="N1871" s="11" t="b">
        <f t="shared" si="623"/>
        <v>1</v>
      </c>
    </row>
    <row r="1872" spans="1:14" x14ac:dyDescent="0.35">
      <c r="A1872" s="3">
        <v>17500</v>
      </c>
      <c r="B1872" s="3">
        <v>60</v>
      </c>
      <c r="D1872" s="6">
        <f t="shared" si="622"/>
        <v>60</v>
      </c>
      <c r="E1872" s="6"/>
      <c r="F1872" s="6">
        <f t="shared" si="614"/>
        <v>100</v>
      </c>
      <c r="G1872" s="10" cm="1">
        <f t="array" ref="G1872">MIN(IF(($A$1236:$A$1822=$A1872)*($D$1236:$D$1822=$D1872)*($J$1236:$J$1822&lt;&gt;0),$J$1236:$J$1822))</f>
        <v>11219</v>
      </c>
      <c r="H1872" s="10" cm="1">
        <f t="array" ref="H1872">MAX(IF(($A$1236:$A$1822=$A1872)*($D$1236:$D$1822=$D1872)*($J$1236:$J$1822&lt;&gt;0),$BE$1236:$BE$1822))</f>
        <v>4312.4844098227077</v>
      </c>
      <c r="I1872" t="str">
        <f>INDEX(Potential_Ranges_for_Chart1!$B$2:$B$16,MATCH(H1872,Potential_Ranges_for_Chart1!$A$2:$A$16,1))</f>
        <v>£4,000 - £5,000</v>
      </c>
      <c r="L1872" s="11">
        <f t="shared" si="620"/>
        <v>2</v>
      </c>
      <c r="M1872" s="11">
        <f t="shared" si="621"/>
        <v>3</v>
      </c>
      <c r="N1872" s="11" t="b">
        <f t="shared" si="623"/>
        <v>0</v>
      </c>
    </row>
    <row r="1873" spans="1:14" x14ac:dyDescent="0.35">
      <c r="A1873" s="3">
        <v>17500</v>
      </c>
      <c r="B1873" s="3">
        <v>75</v>
      </c>
      <c r="D1873" s="6">
        <f t="shared" si="622"/>
        <v>75</v>
      </c>
      <c r="E1873" s="6"/>
      <c r="F1873" s="6">
        <f t="shared" si="614"/>
        <v>125</v>
      </c>
      <c r="G1873" s="10" cm="1">
        <f t="array" ref="G1873">MIN(IF(($A$1236:$A$1822=$A1873)*($D$1236:$D$1822=$D1873)*($J$1236:$J$1822&lt;&gt;0),$J$1236:$J$1822))</f>
        <v>11219</v>
      </c>
      <c r="H1873" s="10" cm="1">
        <f t="array" ref="H1873">MAX(IF(($A$1236:$A$1822=$A1873)*($D$1236:$D$1822=$D1873)*($J$1236:$J$1822&lt;&gt;0),$BE$1236:$BE$1822))</f>
        <v>4312.4844098227077</v>
      </c>
      <c r="I1873" t="str">
        <f>INDEX(Potential_Ranges_for_Chart1!$B$2:$B$16,MATCH(H1873,Potential_Ranges_for_Chart1!$A$2:$A$16,1))</f>
        <v>£4,000 - £5,000</v>
      </c>
      <c r="L1873" s="11">
        <f t="shared" si="620"/>
        <v>2</v>
      </c>
      <c r="M1873" s="11">
        <f t="shared" si="621"/>
        <v>3</v>
      </c>
      <c r="N1873" s="11" t="b">
        <f t="shared" si="623"/>
        <v>0</v>
      </c>
    </row>
    <row r="1874" spans="1:14" x14ac:dyDescent="0.35">
      <c r="A1874" s="3">
        <v>17500</v>
      </c>
      <c r="B1874" s="3">
        <v>90</v>
      </c>
      <c r="D1874" s="6">
        <f t="shared" si="622"/>
        <v>90</v>
      </c>
      <c r="E1874" s="6"/>
      <c r="F1874" s="6">
        <f t="shared" si="614"/>
        <v>150</v>
      </c>
      <c r="G1874" s="10" cm="1">
        <f t="array" ref="G1874">MIN(IF(($A$1236:$A$1822=$A1874)*($D$1236:$D$1822=$D1874)*($J$1236:$J$1822&lt;&gt;0),$J$1236:$J$1822))</f>
        <v>11221</v>
      </c>
      <c r="H1874" s="10" cm="1">
        <f t="array" ref="H1874">MAX(IF(($A$1236:$A$1822=$A1874)*($D$1236:$D$1822=$D1874)*($J$1236:$J$1822&lt;&gt;0),$BE$1236:$BE$1822))</f>
        <v>4312.4844098227077</v>
      </c>
      <c r="I1874" t="str">
        <f>INDEX(Potential_Ranges_for_Chart1!$B$2:$B$16,MATCH(H1874,Potential_Ranges_for_Chart1!$A$2:$A$16,1))</f>
        <v>£4,000 - £5,000</v>
      </c>
      <c r="L1874" s="11">
        <f t="shared" si="620"/>
        <v>3</v>
      </c>
      <c r="M1874" s="11">
        <f t="shared" si="621"/>
        <v>3</v>
      </c>
      <c r="N1874" s="11" t="b">
        <f t="shared" si="623"/>
        <v>1</v>
      </c>
    </row>
    <row r="1875" spans="1:14" x14ac:dyDescent="0.35">
      <c r="A1875" s="3">
        <v>17500</v>
      </c>
      <c r="B1875" s="3">
        <v>105</v>
      </c>
      <c r="D1875" s="6">
        <f t="shared" si="622"/>
        <v>105</v>
      </c>
      <c r="E1875" s="6"/>
      <c r="F1875" s="6">
        <f t="shared" si="614"/>
        <v>175</v>
      </c>
      <c r="G1875" s="10" cm="1">
        <f t="array" ref="G1875">MIN(IF(($A$1236:$A$1822=$A1875)*($D$1236:$D$1822=$D1875)*($J$1236:$J$1822&lt;&gt;0),$J$1236:$J$1822))</f>
        <v>14619</v>
      </c>
      <c r="H1875" s="10" cm="1">
        <f t="array" ref="H1875">MAX(IF(($A$1236:$A$1822=$A1875)*($D$1236:$D$1822=$D1875)*($J$1236:$J$1822&lt;&gt;0),$BE$1236:$BE$1822))</f>
        <v>3340.6819954824496</v>
      </c>
      <c r="I1875" t="str">
        <f>INDEX(Potential_Ranges_for_Chart1!$B$2:$B$16,MATCH(H1875,Potential_Ranges_for_Chart1!$A$2:$A$16,1))</f>
        <v>£3,000 - £4,000</v>
      </c>
      <c r="L1875" s="11">
        <f t="shared" si="620"/>
        <v>4</v>
      </c>
      <c r="M1875" s="11">
        <f t="shared" si="621"/>
        <v>4</v>
      </c>
      <c r="N1875" s="11" t="b">
        <f t="shared" si="623"/>
        <v>1</v>
      </c>
    </row>
    <row r="1876" spans="1:14" x14ac:dyDescent="0.35">
      <c r="A1876" s="3">
        <v>17500</v>
      </c>
      <c r="B1876" s="3">
        <v>120</v>
      </c>
      <c r="D1876" s="6">
        <f t="shared" si="622"/>
        <v>120</v>
      </c>
      <c r="E1876" s="6"/>
      <c r="F1876" s="6">
        <f t="shared" si="614"/>
        <v>200</v>
      </c>
      <c r="G1876" s="10" cm="1">
        <f t="array" ref="G1876">MIN(IF(($A$1236:$A$1822=$A1876)*($D$1236:$D$1822=$D1876)*($J$1236:$J$1822&lt;&gt;0),$J$1236:$J$1822))</f>
        <v>16092</v>
      </c>
      <c r="H1876" s="10" cm="1">
        <f t="array" ref="H1876">MAX(IF(($A$1236:$A$1822=$A1876)*($D$1236:$D$1822=$D1876)*($J$1236:$J$1822&lt;&gt;0),$BE$1236:$BE$1822))</f>
        <v>2927.5204020701312</v>
      </c>
      <c r="I1876" t="str">
        <f>INDEX(Potential_Ranges_for_Chart1!$B$2:$B$16,MATCH(H1876,Potential_Ranges_for_Chart1!$A$2:$A$16,1))</f>
        <v>£2,000 - £3,000</v>
      </c>
      <c r="L1876" s="11">
        <f t="shared" si="620"/>
        <v>5</v>
      </c>
      <c r="M1876" s="11">
        <f t="shared" si="621"/>
        <v>5</v>
      </c>
      <c r="N1876" s="11" t="b">
        <f t="shared" si="623"/>
        <v>1</v>
      </c>
    </row>
    <row r="1877" spans="1:14" x14ac:dyDescent="0.35">
      <c r="A1877" s="3">
        <v>17500</v>
      </c>
      <c r="B1877" s="3">
        <v>135</v>
      </c>
      <c r="D1877" s="6">
        <f t="shared" ref="D1877:D1890" si="624">ROUND(MAX(B1877,A1877/365),1)</f>
        <v>135</v>
      </c>
      <c r="E1877" s="6"/>
      <c r="F1877" s="6">
        <f t="shared" si="614"/>
        <v>225</v>
      </c>
      <c r="G1877" s="10" cm="1">
        <f t="array" ref="G1877">MIN(IF(($A$1236:$A$1822=$A1877)*($D$1236:$D$1822=$D1877)*($J$1236:$J$1822&lt;&gt;0),$J$1236:$J$1822))</f>
        <v>18581</v>
      </c>
      <c r="H1877" s="10" cm="1">
        <f t="array" ref="H1877">MAX(IF(($A$1236:$A$1822=$A1877)*($D$1236:$D$1822=$D1877)*($J$1236:$J$1822&lt;&gt;0),$BE$1236:$BE$1822))</f>
        <v>2345.5356460649709</v>
      </c>
      <c r="I1877" t="str">
        <f>INDEX(Potential_Ranges_for_Chart1!$B$2:$B$16,MATCH(H1877,Potential_Ranges_for_Chart1!$A$2:$A$16,1))</f>
        <v>£2,000 - £3,000</v>
      </c>
      <c r="L1877" s="11">
        <f t="shared" si="620"/>
        <v>6</v>
      </c>
      <c r="M1877" s="11">
        <f t="shared" si="621"/>
        <v>6</v>
      </c>
      <c r="N1877" s="11" t="b">
        <f t="shared" ref="N1877:N1890" si="625">IF(AND(L1877=0,M1877=0),0,L1877=M1877)</f>
        <v>1</v>
      </c>
    </row>
    <row r="1878" spans="1:14" x14ac:dyDescent="0.35">
      <c r="A1878" s="3">
        <v>17500</v>
      </c>
      <c r="B1878" s="3">
        <v>150</v>
      </c>
      <c r="D1878" s="6">
        <f t="shared" si="624"/>
        <v>150</v>
      </c>
      <c r="E1878" s="6"/>
      <c r="F1878" s="6">
        <f t="shared" si="614"/>
        <v>250</v>
      </c>
      <c r="G1878" s="10" cm="1">
        <f t="array" ref="G1878">MIN(IF(($A$1236:$A$1822=$A1878)*($D$1236:$D$1822=$D1878)*($J$1236:$J$1822&lt;&gt;0),$J$1236:$J$1822))</f>
        <v>22881</v>
      </c>
      <c r="H1878" s="10" cm="1">
        <f t="array" ref="H1878">MAX(IF(($A$1236:$A$1822=$A1878)*($D$1236:$D$1822=$D1878)*($J$1236:$J$1822&lt;&gt;0),$BE$1236:$BE$1822))</f>
        <v>1240.6173006934623</v>
      </c>
      <c r="I1878" t="str">
        <f>INDEX(Potential_Ranges_for_Chart1!$B$2:$B$16,MATCH(H1878,Potential_Ranges_for_Chart1!$A$2:$A$16,1))</f>
        <v>£1,000 - £2,000</v>
      </c>
      <c r="L1878" s="11">
        <f t="shared" si="620"/>
        <v>7</v>
      </c>
      <c r="M1878" s="11">
        <f t="shared" si="621"/>
        <v>7</v>
      </c>
      <c r="N1878" s="11" t="b">
        <f t="shared" si="625"/>
        <v>1</v>
      </c>
    </row>
    <row r="1879" spans="1:14" x14ac:dyDescent="0.35">
      <c r="A1879" s="3">
        <v>17500</v>
      </c>
      <c r="B1879" s="3">
        <v>165</v>
      </c>
      <c r="D1879" s="6">
        <f t="shared" si="624"/>
        <v>165</v>
      </c>
      <c r="E1879" s="6"/>
      <c r="F1879" s="6">
        <f t="shared" si="614"/>
        <v>275</v>
      </c>
      <c r="G1879" s="10" cm="1">
        <f t="array" ref="G1879">MIN(IF(($A$1236:$A$1822=$A1879)*($D$1236:$D$1822=$D1879)*($J$1236:$J$1822&lt;&gt;0),$J$1236:$J$1822))</f>
        <v>26124</v>
      </c>
      <c r="H1879" s="10" cm="1">
        <f t="array" ref="H1879">MAX(IF(($A$1236:$A$1822=$A1879)*($D$1236:$D$1822=$D1879)*($J$1236:$J$1822&lt;&gt;0),$BE$1236:$BE$1822))</f>
        <v>280.95294875295076</v>
      </c>
      <c r="I1879" t="str">
        <f>INDEX(Potential_Ranges_for_Chart1!$B$2:$B$16,MATCH(H1879,Potential_Ranges_for_Chart1!$A$2:$A$16,1))</f>
        <v>£0 - £1,000</v>
      </c>
      <c r="L1879" s="11">
        <f t="shared" si="620"/>
        <v>8</v>
      </c>
      <c r="M1879" s="11">
        <f t="shared" si="621"/>
        <v>8</v>
      </c>
      <c r="N1879" s="11" t="b">
        <f t="shared" si="625"/>
        <v>1</v>
      </c>
    </row>
    <row r="1880" spans="1:14" x14ac:dyDescent="0.35">
      <c r="A1880" s="3">
        <v>17500</v>
      </c>
      <c r="B1880" s="3">
        <v>180</v>
      </c>
      <c r="D1880" s="6">
        <f t="shared" si="624"/>
        <v>180</v>
      </c>
      <c r="E1880" s="6"/>
      <c r="F1880" s="6">
        <f t="shared" si="614"/>
        <v>300</v>
      </c>
      <c r="G1880" s="10" cm="1">
        <f t="array" ref="G1880">MIN(IF(($A$1236:$A$1822=$A1880)*($D$1236:$D$1822=$D1880)*($J$1236:$J$1822&lt;&gt;0),$J$1236:$J$1822))</f>
        <v>27151</v>
      </c>
      <c r="H1880" s="10" cm="1">
        <f t="array" ref="H1880">MAX(IF(($A$1236:$A$1822=$A1880)*($D$1236:$D$1822=$D1880)*($J$1236:$J$1822&lt;&gt;0),$BE$1236:$BE$1822))</f>
        <v>-334.35601755211246</v>
      </c>
      <c r="I1880" t="str">
        <f>INDEX(Potential_Ranges_for_Chart1!$B$2:$B$16,MATCH(H1880,Potential_Ranges_for_Chart1!$A$2:$A$16,1))</f>
        <v>£1,000 - £0</v>
      </c>
      <c r="L1880" s="11">
        <f t="shared" si="620"/>
        <v>9</v>
      </c>
      <c r="M1880" s="11">
        <f t="shared" si="621"/>
        <v>9</v>
      </c>
      <c r="N1880" s="11" t="b">
        <f t="shared" si="625"/>
        <v>1</v>
      </c>
    </row>
    <row r="1881" spans="1:14" x14ac:dyDescent="0.35">
      <c r="A1881" s="3">
        <v>20000</v>
      </c>
      <c r="B1881" s="3">
        <v>60</v>
      </c>
      <c r="D1881" s="6">
        <f t="shared" si="624"/>
        <v>60</v>
      </c>
      <c r="E1881" s="6"/>
      <c r="F1881" s="6">
        <f t="shared" si="614"/>
        <v>100</v>
      </c>
      <c r="G1881" s="10" cm="1">
        <f t="array" ref="G1881">MIN(IF(($A$1236:$A$1822=$A1881)*($D$1236:$D$1822=$D1881)*($J$1236:$J$1822&lt;&gt;0),$J$1236:$J$1822))</f>
        <v>11219</v>
      </c>
      <c r="H1881" s="10" cm="1">
        <f t="array" ref="H1881">MAX(IF(($A$1236:$A$1822=$A1881)*($D$1236:$D$1822=$D1881)*($J$1236:$J$1822&lt;&gt;0),$BE$1236:$BE$1822))</f>
        <v>5186.1761062227124</v>
      </c>
      <c r="I1881" t="str">
        <f>INDEX(Potential_Ranges_for_Chart1!$B$2:$B$16,MATCH(H1881,Potential_Ranges_for_Chart1!$A$2:$A$16,1))</f>
        <v>£5,000 - £6,000</v>
      </c>
      <c r="L1881" s="11">
        <f t="shared" si="620"/>
        <v>2</v>
      </c>
      <c r="M1881" s="11">
        <f t="shared" si="621"/>
        <v>3</v>
      </c>
      <c r="N1881" s="11" t="b">
        <f t="shared" si="625"/>
        <v>0</v>
      </c>
    </row>
    <row r="1882" spans="1:14" x14ac:dyDescent="0.35">
      <c r="A1882" s="3">
        <v>20000</v>
      </c>
      <c r="B1882" s="3">
        <v>75</v>
      </c>
      <c r="D1882" s="6">
        <f t="shared" si="624"/>
        <v>75</v>
      </c>
      <c r="E1882" s="6"/>
      <c r="F1882" s="6">
        <f t="shared" si="614"/>
        <v>125</v>
      </c>
      <c r="G1882" s="10" cm="1">
        <f t="array" ref="G1882">MIN(IF(($A$1236:$A$1822=$A1882)*($D$1236:$D$1822=$D1882)*($J$1236:$J$1822&lt;&gt;0),$J$1236:$J$1822))</f>
        <v>11219</v>
      </c>
      <c r="H1882" s="10" cm="1">
        <f t="array" ref="H1882">MAX(IF(($A$1236:$A$1822=$A1882)*($D$1236:$D$1822=$D1882)*($J$1236:$J$1822&lt;&gt;0),$BE$1236:$BE$1822))</f>
        <v>5186.1761062227124</v>
      </c>
      <c r="I1882" t="str">
        <f>INDEX(Potential_Ranges_for_Chart1!$B$2:$B$16,MATCH(H1882,Potential_Ranges_for_Chart1!$A$2:$A$16,1))</f>
        <v>£5,000 - £6,000</v>
      </c>
      <c r="L1882" s="11">
        <f t="shared" si="620"/>
        <v>2</v>
      </c>
      <c r="M1882" s="11">
        <f t="shared" si="621"/>
        <v>3</v>
      </c>
      <c r="N1882" s="11" t="b">
        <f t="shared" si="625"/>
        <v>0</v>
      </c>
    </row>
    <row r="1883" spans="1:14" x14ac:dyDescent="0.35">
      <c r="A1883" s="3">
        <v>20000</v>
      </c>
      <c r="B1883" s="3">
        <v>90</v>
      </c>
      <c r="D1883" s="6">
        <f t="shared" si="624"/>
        <v>90</v>
      </c>
      <c r="E1883" s="6"/>
      <c r="F1883" s="6">
        <f t="shared" si="614"/>
        <v>150</v>
      </c>
      <c r="G1883" s="10" cm="1">
        <f t="array" ref="G1883">MIN(IF(($A$1236:$A$1822=$A1883)*($D$1236:$D$1822=$D1883)*($J$1236:$J$1822&lt;&gt;0),$J$1236:$J$1822))</f>
        <v>11221</v>
      </c>
      <c r="H1883" s="10" cm="1">
        <f t="array" ref="H1883">MAX(IF(($A$1236:$A$1822=$A1883)*($D$1236:$D$1822=$D1883)*($J$1236:$J$1822&lt;&gt;0),$BE$1236:$BE$1822))</f>
        <v>5186.1761062227124</v>
      </c>
      <c r="I1883" t="str">
        <f>INDEX(Potential_Ranges_for_Chart1!$B$2:$B$16,MATCH(H1883,Potential_Ranges_for_Chart1!$A$2:$A$16,1))</f>
        <v>£5,000 - £6,000</v>
      </c>
      <c r="L1883" s="11">
        <f t="shared" si="620"/>
        <v>3</v>
      </c>
      <c r="M1883" s="11">
        <f t="shared" si="621"/>
        <v>3</v>
      </c>
      <c r="N1883" s="11" t="b">
        <f t="shared" si="625"/>
        <v>1</v>
      </c>
    </row>
    <row r="1884" spans="1:14" x14ac:dyDescent="0.35">
      <c r="A1884" s="3">
        <v>20000</v>
      </c>
      <c r="B1884" s="3">
        <v>105</v>
      </c>
      <c r="D1884" s="6">
        <f t="shared" si="624"/>
        <v>105</v>
      </c>
      <c r="E1884" s="6"/>
      <c r="F1884" s="6">
        <f t="shared" si="614"/>
        <v>175</v>
      </c>
      <c r="G1884" s="10" cm="1">
        <f t="array" ref="G1884">MIN(IF(($A$1236:$A$1822=$A1884)*($D$1236:$D$1822=$D1884)*($J$1236:$J$1822&lt;&gt;0),$J$1236:$J$1822))</f>
        <v>14619</v>
      </c>
      <c r="H1884" s="10" cm="1">
        <f t="array" ref="H1884">MAX(IF(($A$1236:$A$1822=$A1884)*($D$1236:$D$1822=$D1884)*($J$1236:$J$1822&lt;&gt;0),$BE$1236:$BE$1822))</f>
        <v>4191.5593558824512</v>
      </c>
      <c r="I1884" t="str">
        <f>INDEX(Potential_Ranges_for_Chart1!$B$2:$B$16,MATCH(H1884,Potential_Ranges_for_Chart1!$A$2:$A$16,1))</f>
        <v>£4,000 - £5,000</v>
      </c>
      <c r="L1884" s="11">
        <f t="shared" si="620"/>
        <v>4</v>
      </c>
      <c r="M1884" s="11">
        <f t="shared" si="621"/>
        <v>4</v>
      </c>
      <c r="N1884" s="11" t="b">
        <f t="shared" si="625"/>
        <v>1</v>
      </c>
    </row>
    <row r="1885" spans="1:14" x14ac:dyDescent="0.35">
      <c r="A1885" s="3">
        <v>20000</v>
      </c>
      <c r="B1885" s="3">
        <v>120</v>
      </c>
      <c r="D1885" s="6">
        <f t="shared" si="624"/>
        <v>120</v>
      </c>
      <c r="E1885" s="6"/>
      <c r="F1885" s="6">
        <f t="shared" si="614"/>
        <v>200</v>
      </c>
      <c r="G1885" s="10" cm="1">
        <f t="array" ref="G1885">MIN(IF(($A$1236:$A$1822=$A1885)*($D$1236:$D$1822=$D1885)*($J$1236:$J$1822&lt;&gt;0),$J$1236:$J$1822))</f>
        <v>16092</v>
      </c>
      <c r="H1885" s="10" cm="1">
        <f t="array" ref="H1885">MAX(IF(($A$1236:$A$1822=$A1885)*($D$1236:$D$1822=$D1885)*($J$1236:$J$1822&lt;&gt;0),$BE$1236:$BE$1822))</f>
        <v>3769.7050008701299</v>
      </c>
      <c r="I1885" t="str">
        <f>INDEX(Potential_Ranges_for_Chart1!$B$2:$B$16,MATCH(H1885,Potential_Ranges_for_Chart1!$A$2:$A$16,1))</f>
        <v>£3,000 - £4,000</v>
      </c>
      <c r="L1885" s="11">
        <f t="shared" si="620"/>
        <v>5</v>
      </c>
      <c r="M1885" s="11">
        <f t="shared" si="621"/>
        <v>5</v>
      </c>
      <c r="N1885" s="11" t="b">
        <f t="shared" si="625"/>
        <v>1</v>
      </c>
    </row>
    <row r="1886" spans="1:14" x14ac:dyDescent="0.35">
      <c r="A1886" s="3">
        <v>20000</v>
      </c>
      <c r="B1886" s="3">
        <v>135</v>
      </c>
      <c r="D1886" s="6">
        <f t="shared" si="624"/>
        <v>135</v>
      </c>
      <c r="E1886" s="6"/>
      <c r="F1886" s="6">
        <f t="shared" si="614"/>
        <v>225</v>
      </c>
      <c r="G1886" s="10" cm="1">
        <f t="array" ref="G1886">MIN(IF(($A$1236:$A$1822=$A1886)*($D$1236:$D$1822=$D1886)*($J$1236:$J$1822&lt;&gt;0),$J$1236:$J$1822))</f>
        <v>18581</v>
      </c>
      <c r="H1886" s="10" cm="1">
        <f t="array" ref="H1886">MAX(IF(($A$1236:$A$1822=$A1886)*($D$1236:$D$1822=$D1886)*($J$1236:$J$1822&lt;&gt;0),$BE$1236:$BE$1822))</f>
        <v>3189.3725148649719</v>
      </c>
      <c r="I1886" t="str">
        <f>INDEX(Potential_Ranges_for_Chart1!$B$2:$B$16,MATCH(H1886,Potential_Ranges_for_Chart1!$A$2:$A$16,1))</f>
        <v>£3,000 - £4,000</v>
      </c>
      <c r="L1886" s="11">
        <f t="shared" si="620"/>
        <v>6</v>
      </c>
      <c r="M1886" s="11">
        <f t="shared" si="621"/>
        <v>6</v>
      </c>
      <c r="N1886" s="11" t="b">
        <f t="shared" si="625"/>
        <v>1</v>
      </c>
    </row>
    <row r="1887" spans="1:14" x14ac:dyDescent="0.35">
      <c r="A1887" s="3">
        <v>20000</v>
      </c>
      <c r="B1887" s="3">
        <v>150</v>
      </c>
      <c r="D1887" s="6">
        <f t="shared" si="624"/>
        <v>150</v>
      </c>
      <c r="E1887" s="6"/>
      <c r="F1887" s="6">
        <f t="shared" si="614"/>
        <v>250</v>
      </c>
      <c r="G1887" s="10" cm="1">
        <f t="array" ref="G1887">MIN(IF(($A$1236:$A$1822=$A1887)*($D$1236:$D$1822=$D1887)*($J$1236:$J$1822&lt;&gt;0),$J$1236:$J$1822))</f>
        <v>22881</v>
      </c>
      <c r="H1887" s="10" cm="1">
        <f t="array" ref="H1887">MAX(IF(($A$1236:$A$1822=$A1887)*($D$1236:$D$1822=$D1887)*($J$1236:$J$1822&lt;&gt;0),$BE$1236:$BE$1822))</f>
        <v>2073.3337418934607</v>
      </c>
      <c r="I1887" t="str">
        <f>INDEX(Potential_Ranges_for_Chart1!$B$2:$B$16,MATCH(H1887,Potential_Ranges_for_Chart1!$A$2:$A$16,1))</f>
        <v>£2,000 - £3,000</v>
      </c>
      <c r="L1887" s="11">
        <f t="shared" si="620"/>
        <v>7</v>
      </c>
      <c r="M1887" s="11">
        <f t="shared" si="621"/>
        <v>7</v>
      </c>
      <c r="N1887" s="11" t="b">
        <f t="shared" si="625"/>
        <v>1</v>
      </c>
    </row>
    <row r="1888" spans="1:14" x14ac:dyDescent="0.35">
      <c r="A1888" s="3">
        <v>20000</v>
      </c>
      <c r="B1888" s="3">
        <v>165</v>
      </c>
      <c r="D1888" s="6">
        <f t="shared" si="624"/>
        <v>165</v>
      </c>
      <c r="E1888" s="6"/>
      <c r="F1888" s="6">
        <f t="shared" si="614"/>
        <v>275</v>
      </c>
      <c r="G1888" s="10" cm="1">
        <f t="array" ref="G1888">MIN(IF(($A$1236:$A$1822=$A1888)*($D$1236:$D$1822=$D1888)*($J$1236:$J$1822&lt;&gt;0),$J$1236:$J$1822))</f>
        <v>26124</v>
      </c>
      <c r="H1888" s="10" cm="1">
        <f t="array" ref="H1888">MAX(IF(($A$1236:$A$1822=$A1888)*($D$1236:$D$1822=$D1888)*($J$1236:$J$1822&lt;&gt;0),$BE$1236:$BE$1822))</f>
        <v>1087.2997628728772</v>
      </c>
      <c r="I1888" t="str">
        <f>INDEX(Potential_Ranges_for_Chart1!$B$2:$B$16,MATCH(H1888,Potential_Ranges_for_Chart1!$A$2:$A$16,1))</f>
        <v>£1,000 - £2,000</v>
      </c>
      <c r="L1888" s="11">
        <f t="shared" si="620"/>
        <v>8</v>
      </c>
      <c r="M1888" s="11">
        <f t="shared" si="621"/>
        <v>8</v>
      </c>
      <c r="N1888" s="11" t="b">
        <f t="shared" si="625"/>
        <v>1</v>
      </c>
    </row>
    <row r="1889" spans="1:14" x14ac:dyDescent="0.35">
      <c r="A1889" s="3">
        <v>20000</v>
      </c>
      <c r="B1889" s="3">
        <v>180</v>
      </c>
      <c r="D1889" s="6">
        <f t="shared" si="624"/>
        <v>180</v>
      </c>
      <c r="E1889" s="6"/>
      <c r="F1889" s="6">
        <f t="shared" si="614"/>
        <v>300</v>
      </c>
      <c r="G1889" s="10" cm="1">
        <f t="array" ref="G1889">MIN(IF(($A$1236:$A$1822=$A1889)*($D$1236:$D$1822=$D1889)*($J$1236:$J$1822&lt;&gt;0),$J$1236:$J$1822))</f>
        <v>27151</v>
      </c>
      <c r="H1889" s="10" cm="1">
        <f t="array" ref="H1889">MAX(IF(($A$1236:$A$1822=$A1889)*($D$1236:$D$1822=$D1889)*($J$1236:$J$1822&lt;&gt;0),$BE$1236:$BE$1822))</f>
        <v>419.23531638993154</v>
      </c>
      <c r="I1889" t="str">
        <f>INDEX(Potential_Ranges_for_Chart1!$B$2:$B$16,MATCH(H1889,Potential_Ranges_for_Chart1!$A$2:$A$16,1))</f>
        <v>£0 - £1,000</v>
      </c>
      <c r="L1889" s="11">
        <f t="shared" si="620"/>
        <v>9</v>
      </c>
      <c r="M1889" s="11">
        <f t="shared" si="621"/>
        <v>9</v>
      </c>
      <c r="N1889" s="11" t="b">
        <f t="shared" si="625"/>
        <v>1</v>
      </c>
    </row>
    <row r="1890" spans="1:14" x14ac:dyDescent="0.35">
      <c r="A1890" s="3">
        <v>22500</v>
      </c>
      <c r="B1890" s="3">
        <v>60</v>
      </c>
      <c r="D1890" s="6">
        <f t="shared" si="624"/>
        <v>61.6</v>
      </c>
      <c r="E1890" s="6"/>
      <c r="F1890" s="6">
        <f t="shared" si="614"/>
        <v>102.7</v>
      </c>
      <c r="G1890" s="10" cm="1">
        <f t="array" ref="G1890">MIN(IF(($A$1236:$A$1822=$A1890)*($D$1236:$D$1822=$D1890)*($J$1236:$J$1822&lt;&gt;0),$J$1236:$J$1822))</f>
        <v>11219</v>
      </c>
      <c r="H1890" s="10" cm="1">
        <f t="array" ref="H1890">MAX(IF(($A$1236:$A$1822=$A1890)*($D$1236:$D$1822=$D1890)*($J$1236:$J$1822&lt;&gt;0),$BE$1236:$BE$1822))</f>
        <v>6059.8678026227062</v>
      </c>
      <c r="I1890" t="str">
        <f>INDEX(Potential_Ranges_for_Chart1!$B$2:$B$16,MATCH(H1890,Potential_Ranges_for_Chart1!$A$2:$A$16,1))</f>
        <v>£6,000 - £7,000</v>
      </c>
      <c r="L1890" s="11">
        <f t="shared" si="620"/>
        <v>2</v>
      </c>
      <c r="M1890" s="11">
        <f t="shared" si="621"/>
        <v>3</v>
      </c>
      <c r="N1890" s="11" t="b">
        <f t="shared" si="625"/>
        <v>0</v>
      </c>
    </row>
    <row r="1891" spans="1:14" x14ac:dyDescent="0.35">
      <c r="A1891" s="3">
        <v>22500</v>
      </c>
      <c r="B1891" s="3">
        <v>75</v>
      </c>
      <c r="D1891" s="6">
        <f t="shared" ref="D1891:D1902" si="626">ROUND(MAX(B1891,A1891/365),1)</f>
        <v>75</v>
      </c>
      <c r="E1891" s="6"/>
      <c r="F1891" s="6">
        <f t="shared" si="614"/>
        <v>125</v>
      </c>
      <c r="G1891" s="10" cm="1">
        <f t="array" ref="G1891">MIN(IF(($A$1236:$A$1822=$A1891)*($D$1236:$D$1822=$D1891)*($J$1236:$J$1822&lt;&gt;0),$J$1236:$J$1822))</f>
        <v>11219</v>
      </c>
      <c r="H1891" s="10" cm="1">
        <f t="array" ref="H1891">MAX(IF(($A$1236:$A$1822=$A1891)*($D$1236:$D$1822=$D1891)*($J$1236:$J$1822&lt;&gt;0),$BE$1236:$BE$1822))</f>
        <v>6059.8678026227062</v>
      </c>
      <c r="I1891" t="str">
        <f>INDEX(Potential_Ranges_for_Chart1!$B$2:$B$16,MATCH(H1891,Potential_Ranges_for_Chart1!$A$2:$A$16,1))</f>
        <v>£6,000 - £7,000</v>
      </c>
      <c r="L1891" s="11">
        <f t="shared" ref="L1891:L1922" si="627">(G1891&lt;&gt;0)*(INDEX($G$1236:$G$1822,MATCH(G1891,$J$1236:$J$1822,0)))</f>
        <v>2</v>
      </c>
      <c r="M1891" s="11">
        <f t="shared" ref="M1891:M1922" si="628">(H1891&lt;&gt;0)*INDEX($G$1236:$G$1822,MATCH(H1891,$BE$1236:$BE$1822,0))</f>
        <v>3</v>
      </c>
      <c r="N1891" s="11" t="b">
        <f t="shared" ref="N1891:N1902" si="629">IF(AND(L1891=0,M1891=0),0,L1891=M1891)</f>
        <v>0</v>
      </c>
    </row>
    <row r="1892" spans="1:14" x14ac:dyDescent="0.35">
      <c r="A1892" s="3">
        <v>22500</v>
      </c>
      <c r="B1892" s="3">
        <v>90</v>
      </c>
      <c r="D1892" s="6">
        <f t="shared" si="626"/>
        <v>90</v>
      </c>
      <c r="E1892" s="6"/>
      <c r="F1892" s="6">
        <f t="shared" ref="F1892:F1951" si="630">ROUND(D1892/0.6,1)</f>
        <v>150</v>
      </c>
      <c r="G1892" s="10" cm="1">
        <f t="array" ref="G1892">MIN(IF(($A$1236:$A$1822=$A1892)*($D$1236:$D$1822=$D1892)*($J$1236:$J$1822&lt;&gt;0),$J$1236:$J$1822))</f>
        <v>11221</v>
      </c>
      <c r="H1892" s="10" cm="1">
        <f t="array" ref="H1892">MAX(IF(($A$1236:$A$1822=$A1892)*($D$1236:$D$1822=$D1892)*($J$1236:$J$1822&lt;&gt;0),$BE$1236:$BE$1822))</f>
        <v>6059.8678026227062</v>
      </c>
      <c r="I1892" t="str">
        <f>INDEX(Potential_Ranges_for_Chart1!$B$2:$B$16,MATCH(H1892,Potential_Ranges_for_Chart1!$A$2:$A$16,1))</f>
        <v>£6,000 - £7,000</v>
      </c>
      <c r="L1892" s="11">
        <f t="shared" si="627"/>
        <v>3</v>
      </c>
      <c r="M1892" s="11">
        <f t="shared" si="628"/>
        <v>3</v>
      </c>
      <c r="N1892" s="11" t="b">
        <f t="shared" si="629"/>
        <v>1</v>
      </c>
    </row>
    <row r="1893" spans="1:14" x14ac:dyDescent="0.35">
      <c r="A1893" s="3">
        <v>22500</v>
      </c>
      <c r="B1893" s="3">
        <v>105</v>
      </c>
      <c r="D1893" s="6">
        <f t="shared" si="626"/>
        <v>105</v>
      </c>
      <c r="E1893" s="6"/>
      <c r="F1893" s="6">
        <f t="shared" si="630"/>
        <v>175</v>
      </c>
      <c r="G1893" s="10" cm="1">
        <f t="array" ref="G1893">MIN(IF(($A$1236:$A$1822=$A1893)*($D$1236:$D$1822=$D1893)*($J$1236:$J$1822&lt;&gt;0),$J$1236:$J$1822))</f>
        <v>14619</v>
      </c>
      <c r="H1893" s="10" cm="1">
        <f t="array" ref="H1893">MAX(IF(($A$1236:$A$1822=$A1893)*($D$1236:$D$1822=$D1893)*($J$1236:$J$1822&lt;&gt;0),$BE$1236:$BE$1822))</f>
        <v>5042.43723668245</v>
      </c>
      <c r="I1893" t="str">
        <f>INDEX(Potential_Ranges_for_Chart1!$B$2:$B$16,MATCH(H1893,Potential_Ranges_for_Chart1!$A$2:$A$16,1))</f>
        <v>£5,000 - £6,000</v>
      </c>
      <c r="L1893" s="11">
        <f t="shared" si="627"/>
        <v>4</v>
      </c>
      <c r="M1893" s="11">
        <f t="shared" si="628"/>
        <v>4</v>
      </c>
      <c r="N1893" s="11" t="b">
        <f t="shared" si="629"/>
        <v>1</v>
      </c>
    </row>
    <row r="1894" spans="1:14" x14ac:dyDescent="0.35">
      <c r="A1894" s="3">
        <v>22500</v>
      </c>
      <c r="B1894" s="3">
        <v>120</v>
      </c>
      <c r="D1894" s="6">
        <f t="shared" si="626"/>
        <v>120</v>
      </c>
      <c r="E1894" s="6"/>
      <c r="F1894" s="6">
        <f t="shared" si="630"/>
        <v>200</v>
      </c>
      <c r="G1894" s="10" cm="1">
        <f t="array" ref="G1894">MIN(IF(($A$1236:$A$1822=$A1894)*($D$1236:$D$1822=$D1894)*($J$1236:$J$1822&lt;&gt;0),$J$1236:$J$1822))</f>
        <v>16092</v>
      </c>
      <c r="H1894" s="10" cm="1">
        <f t="array" ref="H1894">MAX(IF(($A$1236:$A$1822=$A1894)*($D$1236:$D$1822=$D1894)*($J$1236:$J$1822&lt;&gt;0),$BE$1236:$BE$1822))</f>
        <v>4611.8895996701285</v>
      </c>
      <c r="I1894" t="str">
        <f>INDEX(Potential_Ranges_for_Chart1!$B$2:$B$16,MATCH(H1894,Potential_Ranges_for_Chart1!$A$2:$A$16,1))</f>
        <v>£4,000 - £5,000</v>
      </c>
      <c r="L1894" s="11">
        <f t="shared" si="627"/>
        <v>5</v>
      </c>
      <c r="M1894" s="11">
        <f t="shared" si="628"/>
        <v>5</v>
      </c>
      <c r="N1894" s="11" t="b">
        <f t="shared" si="629"/>
        <v>1</v>
      </c>
    </row>
    <row r="1895" spans="1:14" x14ac:dyDescent="0.35">
      <c r="A1895" s="3">
        <v>22500</v>
      </c>
      <c r="B1895" s="3">
        <v>135</v>
      </c>
      <c r="D1895" s="6">
        <f t="shared" si="626"/>
        <v>135</v>
      </c>
      <c r="E1895" s="6"/>
      <c r="F1895" s="6">
        <f t="shared" si="630"/>
        <v>225</v>
      </c>
      <c r="G1895" s="10" cm="1">
        <f t="array" ref="G1895">MIN(IF(($A$1236:$A$1822=$A1895)*($D$1236:$D$1822=$D1895)*($J$1236:$J$1822&lt;&gt;0),$J$1236:$J$1822))</f>
        <v>18581</v>
      </c>
      <c r="H1895" s="10" cm="1">
        <f t="array" ref="H1895">MAX(IF(($A$1236:$A$1822=$A1895)*($D$1236:$D$1822=$D1895)*($J$1236:$J$1822&lt;&gt;0),$BE$1236:$BE$1822))</f>
        <v>4033.20990406497</v>
      </c>
      <c r="I1895" t="str">
        <f>INDEX(Potential_Ranges_for_Chart1!$B$2:$B$16,MATCH(H1895,Potential_Ranges_for_Chart1!$A$2:$A$16,1))</f>
        <v>£4,000 - £5,000</v>
      </c>
      <c r="L1895" s="11">
        <f t="shared" si="627"/>
        <v>6</v>
      </c>
      <c r="M1895" s="11">
        <f t="shared" si="628"/>
        <v>6</v>
      </c>
      <c r="N1895" s="11" t="b">
        <f t="shared" si="629"/>
        <v>1</v>
      </c>
    </row>
    <row r="1896" spans="1:14" x14ac:dyDescent="0.35">
      <c r="A1896" s="3">
        <v>22500</v>
      </c>
      <c r="B1896" s="3">
        <v>150</v>
      </c>
      <c r="D1896" s="6">
        <f t="shared" si="626"/>
        <v>150</v>
      </c>
      <c r="E1896" s="6"/>
      <c r="F1896" s="6">
        <f t="shared" si="630"/>
        <v>250</v>
      </c>
      <c r="G1896" s="10" cm="1">
        <f t="array" ref="G1896">MIN(IF(($A$1236:$A$1822=$A1896)*($D$1236:$D$1822=$D1896)*($J$1236:$J$1822&lt;&gt;0),$J$1236:$J$1822))</f>
        <v>22881</v>
      </c>
      <c r="H1896" s="10" cm="1">
        <f t="array" ref="H1896">MAX(IF(($A$1236:$A$1822=$A1896)*($D$1236:$D$1822=$D1896)*($J$1236:$J$1822&lt;&gt;0),$BE$1236:$BE$1822))</f>
        <v>2906.0496626934619</v>
      </c>
      <c r="I1896" t="str">
        <f>INDEX(Potential_Ranges_for_Chart1!$B$2:$B$16,MATCH(H1896,Potential_Ranges_for_Chart1!$A$2:$A$16,1))</f>
        <v>£2,000 - £3,000</v>
      </c>
      <c r="L1896" s="11">
        <f t="shared" si="627"/>
        <v>7</v>
      </c>
      <c r="M1896" s="11">
        <f t="shared" si="628"/>
        <v>7</v>
      </c>
      <c r="N1896" s="11" t="b">
        <f t="shared" si="629"/>
        <v>1</v>
      </c>
    </row>
    <row r="1897" spans="1:14" x14ac:dyDescent="0.35">
      <c r="A1897" s="3">
        <v>22500</v>
      </c>
      <c r="B1897" s="3">
        <v>165</v>
      </c>
      <c r="D1897" s="6">
        <f t="shared" si="626"/>
        <v>165</v>
      </c>
      <c r="E1897" s="6"/>
      <c r="F1897" s="6">
        <f t="shared" si="630"/>
        <v>275</v>
      </c>
      <c r="G1897" s="10" cm="1">
        <f t="array" ref="G1897">MIN(IF(($A$1236:$A$1822=$A1897)*($D$1236:$D$1822=$D1897)*($J$1236:$J$1822&lt;&gt;0),$J$1236:$J$1822))</f>
        <v>26124</v>
      </c>
      <c r="H1897" s="10" cm="1">
        <f t="array" ref="H1897">MAX(IF(($A$1236:$A$1822=$A1897)*($D$1236:$D$1822=$D1897)*($J$1236:$J$1822&lt;&gt;0),$BE$1236:$BE$1822))</f>
        <v>1893.647129114579</v>
      </c>
      <c r="I1897" t="str">
        <f>INDEX(Potential_Ranges_for_Chart1!$B$2:$B$16,MATCH(H1897,Potential_Ranges_for_Chart1!$A$2:$A$16,1))</f>
        <v>£1,000 - £2,000</v>
      </c>
      <c r="L1897" s="11">
        <f t="shared" si="627"/>
        <v>8</v>
      </c>
      <c r="M1897" s="11">
        <f t="shared" si="628"/>
        <v>8</v>
      </c>
      <c r="N1897" s="11" t="b">
        <f t="shared" si="629"/>
        <v>1</v>
      </c>
    </row>
    <row r="1898" spans="1:14" x14ac:dyDescent="0.35">
      <c r="A1898" s="3">
        <v>22500</v>
      </c>
      <c r="B1898" s="3">
        <v>180</v>
      </c>
      <c r="D1898" s="6">
        <f t="shared" si="626"/>
        <v>180</v>
      </c>
      <c r="E1898" s="6"/>
      <c r="F1898" s="6">
        <f t="shared" si="630"/>
        <v>300</v>
      </c>
      <c r="G1898" s="10" cm="1">
        <f t="array" ref="G1898">MIN(IF(($A$1236:$A$1822=$A1898)*($D$1236:$D$1822=$D1898)*($J$1236:$J$1822&lt;&gt;0),$J$1236:$J$1822))</f>
        <v>27151</v>
      </c>
      <c r="H1898" s="10" cm="1">
        <f t="array" ref="H1898">MAX(IF(($A$1236:$A$1822=$A1898)*($D$1236:$D$1822=$D1898)*($J$1236:$J$1822&lt;&gt;0),$BE$1236:$BE$1822))</f>
        <v>1172.8266503319755</v>
      </c>
      <c r="I1898" t="str">
        <f>INDEX(Potential_Ranges_for_Chart1!$B$2:$B$16,MATCH(H1898,Potential_Ranges_for_Chart1!$A$2:$A$16,1))</f>
        <v>£1,000 - £2,000</v>
      </c>
      <c r="L1898" s="11">
        <f t="shared" si="627"/>
        <v>9</v>
      </c>
      <c r="M1898" s="11">
        <f t="shared" si="628"/>
        <v>9</v>
      </c>
      <c r="N1898" s="11" t="b">
        <f t="shared" si="629"/>
        <v>1</v>
      </c>
    </row>
    <row r="1899" spans="1:14" x14ac:dyDescent="0.35">
      <c r="A1899" s="3">
        <v>25000</v>
      </c>
      <c r="B1899" s="3">
        <v>60</v>
      </c>
      <c r="D1899" s="6">
        <f t="shared" si="626"/>
        <v>68.5</v>
      </c>
      <c r="E1899" s="6"/>
      <c r="F1899" s="6">
        <f t="shared" si="630"/>
        <v>114.2</v>
      </c>
      <c r="G1899" s="10" cm="1">
        <f t="array" ref="G1899">MIN(IF(($A$1236:$A$1822=$A1899)*($D$1236:$D$1822=$D1899)*($J$1236:$J$1822&lt;&gt;0),$J$1236:$J$1822))</f>
        <v>11219</v>
      </c>
      <c r="H1899" s="10" cm="1">
        <f t="array" ref="H1899">MAX(IF(($A$1236:$A$1822=$A1899)*($D$1236:$D$1822=$D1899)*($J$1236:$J$1822&lt;&gt;0),$BE$1236:$BE$1822))</f>
        <v>6933.5594990227073</v>
      </c>
      <c r="I1899" t="str">
        <f>INDEX(Potential_Ranges_for_Chart1!$B$2:$B$16,MATCH(H1899,Potential_Ranges_for_Chart1!$A$2:$A$16,1))</f>
        <v>£6,000 - £7,000</v>
      </c>
      <c r="L1899" s="11">
        <f t="shared" si="627"/>
        <v>2</v>
      </c>
      <c r="M1899" s="11">
        <f t="shared" si="628"/>
        <v>3</v>
      </c>
      <c r="N1899" s="11" t="b">
        <f t="shared" si="629"/>
        <v>0</v>
      </c>
    </row>
    <row r="1900" spans="1:14" x14ac:dyDescent="0.35">
      <c r="A1900" s="3">
        <v>25000</v>
      </c>
      <c r="B1900" s="3">
        <v>75</v>
      </c>
      <c r="D1900" s="6">
        <f t="shared" si="626"/>
        <v>75</v>
      </c>
      <c r="E1900" s="6"/>
      <c r="F1900" s="6">
        <f t="shared" si="630"/>
        <v>125</v>
      </c>
      <c r="G1900" s="10" cm="1">
        <f t="array" ref="G1900">MIN(IF(($A$1236:$A$1822=$A1900)*($D$1236:$D$1822=$D1900)*($J$1236:$J$1822&lt;&gt;0),$J$1236:$J$1822))</f>
        <v>11219</v>
      </c>
      <c r="H1900" s="10" cm="1">
        <f t="array" ref="H1900">MAX(IF(($A$1236:$A$1822=$A1900)*($D$1236:$D$1822=$D1900)*($J$1236:$J$1822&lt;&gt;0),$BE$1236:$BE$1822))</f>
        <v>6933.5594990227073</v>
      </c>
      <c r="I1900" t="str">
        <f>INDEX(Potential_Ranges_for_Chart1!$B$2:$B$16,MATCH(H1900,Potential_Ranges_for_Chart1!$A$2:$A$16,1))</f>
        <v>£6,000 - £7,000</v>
      </c>
      <c r="L1900" s="11">
        <f t="shared" si="627"/>
        <v>2</v>
      </c>
      <c r="M1900" s="11">
        <f t="shared" si="628"/>
        <v>3</v>
      </c>
      <c r="N1900" s="11" t="b">
        <f t="shared" si="629"/>
        <v>0</v>
      </c>
    </row>
    <row r="1901" spans="1:14" x14ac:dyDescent="0.35">
      <c r="A1901" s="3">
        <v>25000</v>
      </c>
      <c r="B1901" s="3">
        <v>90</v>
      </c>
      <c r="D1901" s="6">
        <f t="shared" si="626"/>
        <v>90</v>
      </c>
      <c r="E1901" s="6"/>
      <c r="F1901" s="6">
        <f t="shared" si="630"/>
        <v>150</v>
      </c>
      <c r="G1901" s="10" cm="1">
        <f t="array" ref="G1901">MIN(IF(($A$1236:$A$1822=$A1901)*($D$1236:$D$1822=$D1901)*($J$1236:$J$1822&lt;&gt;0),$J$1236:$J$1822))</f>
        <v>11221</v>
      </c>
      <c r="H1901" s="10" cm="1">
        <f t="array" ref="H1901">MAX(IF(($A$1236:$A$1822=$A1901)*($D$1236:$D$1822=$D1901)*($J$1236:$J$1822&lt;&gt;0),$BE$1236:$BE$1822))</f>
        <v>6933.5594990227073</v>
      </c>
      <c r="I1901" t="str">
        <f>INDEX(Potential_Ranges_for_Chart1!$B$2:$B$16,MATCH(H1901,Potential_Ranges_for_Chart1!$A$2:$A$16,1))</f>
        <v>£6,000 - £7,000</v>
      </c>
      <c r="L1901" s="11">
        <f t="shared" si="627"/>
        <v>3</v>
      </c>
      <c r="M1901" s="11">
        <f t="shared" si="628"/>
        <v>3</v>
      </c>
      <c r="N1901" s="11" t="b">
        <f t="shared" si="629"/>
        <v>1</v>
      </c>
    </row>
    <row r="1902" spans="1:14" x14ac:dyDescent="0.35">
      <c r="A1902" s="3">
        <v>25000</v>
      </c>
      <c r="B1902" s="3">
        <v>105</v>
      </c>
      <c r="D1902" s="6">
        <f t="shared" si="626"/>
        <v>105</v>
      </c>
      <c r="E1902" s="6"/>
      <c r="F1902" s="6">
        <f t="shared" si="630"/>
        <v>175</v>
      </c>
      <c r="G1902" s="10" cm="1">
        <f t="array" ref="G1902">MIN(IF(($A$1236:$A$1822=$A1902)*($D$1236:$D$1822=$D1902)*($J$1236:$J$1822&lt;&gt;0),$J$1236:$J$1822))</f>
        <v>14619</v>
      </c>
      <c r="H1902" s="10" cm="1">
        <f t="array" ref="H1902">MAX(IF(($A$1236:$A$1822=$A1902)*($D$1236:$D$1822=$D1902)*($J$1236:$J$1822&lt;&gt;0),$BE$1236:$BE$1822))</f>
        <v>5893.314597082448</v>
      </c>
      <c r="I1902" t="str">
        <f>INDEX(Potential_Ranges_for_Chart1!$B$2:$B$16,MATCH(H1902,Potential_Ranges_for_Chart1!$A$2:$A$16,1))</f>
        <v>£5,000 - £6,000</v>
      </c>
      <c r="L1902" s="11">
        <f t="shared" si="627"/>
        <v>4</v>
      </c>
      <c r="M1902" s="11">
        <f t="shared" si="628"/>
        <v>4</v>
      </c>
      <c r="N1902" s="11" t="b">
        <f t="shared" si="629"/>
        <v>1</v>
      </c>
    </row>
    <row r="1903" spans="1:14" x14ac:dyDescent="0.35">
      <c r="A1903" s="3">
        <v>25000</v>
      </c>
      <c r="B1903" s="3">
        <v>120</v>
      </c>
      <c r="D1903" s="6">
        <f t="shared" ref="D1903:D1917" si="631">ROUND(MAX(B1903,A1903/365),1)</f>
        <v>120</v>
      </c>
      <c r="E1903" s="6"/>
      <c r="F1903" s="6">
        <f t="shared" si="630"/>
        <v>200</v>
      </c>
      <c r="G1903" s="10" cm="1">
        <f t="array" ref="G1903">MIN(IF(($A$1236:$A$1822=$A1903)*($D$1236:$D$1822=$D1903)*($J$1236:$J$1822&lt;&gt;0),$J$1236:$J$1822))</f>
        <v>16092</v>
      </c>
      <c r="H1903" s="10" cm="1">
        <f t="array" ref="H1903">MAX(IF(($A$1236:$A$1822=$A1903)*($D$1236:$D$1822=$D1903)*($J$1236:$J$1822&lt;&gt;0),$BE$1236:$BE$1822))</f>
        <v>5454.0741984701308</v>
      </c>
      <c r="I1903" t="str">
        <f>INDEX(Potential_Ranges_for_Chart1!$B$2:$B$16,MATCH(H1903,Potential_Ranges_for_Chart1!$A$2:$A$16,1))</f>
        <v>£5,000 - £6,000</v>
      </c>
      <c r="L1903" s="11">
        <f t="shared" si="627"/>
        <v>5</v>
      </c>
      <c r="M1903" s="11">
        <f t="shared" si="628"/>
        <v>5</v>
      </c>
      <c r="N1903" s="11" t="b">
        <f t="shared" ref="N1903:N1917" si="632">IF(AND(L1903=0,M1903=0),0,L1903=M1903)</f>
        <v>1</v>
      </c>
    </row>
    <row r="1904" spans="1:14" x14ac:dyDescent="0.35">
      <c r="A1904" s="3">
        <v>25000</v>
      </c>
      <c r="B1904" s="3">
        <v>135</v>
      </c>
      <c r="D1904" s="6">
        <f t="shared" si="631"/>
        <v>135</v>
      </c>
      <c r="E1904" s="6"/>
      <c r="F1904" s="6">
        <f t="shared" si="630"/>
        <v>225</v>
      </c>
      <c r="G1904" s="10" cm="1">
        <f t="array" ref="G1904">MIN(IF(($A$1236:$A$1822=$A1904)*($D$1236:$D$1822=$D1904)*($J$1236:$J$1822&lt;&gt;0),$J$1236:$J$1822))</f>
        <v>18581</v>
      </c>
      <c r="H1904" s="10" cm="1">
        <f t="array" ref="H1904">MAX(IF(($A$1236:$A$1822=$A1904)*($D$1236:$D$1822=$D1904)*($J$1236:$J$1822&lt;&gt;0),$BE$1236:$BE$1822))</f>
        <v>4877.0467728649674</v>
      </c>
      <c r="I1904" t="str">
        <f>INDEX(Potential_Ranges_for_Chart1!$B$2:$B$16,MATCH(H1904,Potential_Ranges_for_Chart1!$A$2:$A$16,1))</f>
        <v>£4,000 - £5,000</v>
      </c>
      <c r="L1904" s="11">
        <f t="shared" si="627"/>
        <v>6</v>
      </c>
      <c r="M1904" s="11">
        <f t="shared" si="628"/>
        <v>6</v>
      </c>
      <c r="N1904" s="11" t="b">
        <f t="shared" si="632"/>
        <v>1</v>
      </c>
    </row>
    <row r="1905" spans="1:14" x14ac:dyDescent="0.35">
      <c r="A1905" s="3">
        <v>25000</v>
      </c>
      <c r="B1905" s="3">
        <v>150</v>
      </c>
      <c r="D1905" s="6">
        <f t="shared" si="631"/>
        <v>150</v>
      </c>
      <c r="E1905" s="6"/>
      <c r="F1905" s="6">
        <f t="shared" si="630"/>
        <v>250</v>
      </c>
      <c r="G1905" s="10" cm="1">
        <f t="array" ref="G1905">MIN(IF(($A$1236:$A$1822=$A1905)*($D$1236:$D$1822=$D1905)*($J$1236:$J$1822&lt;&gt;0),$J$1236:$J$1822))</f>
        <v>22881</v>
      </c>
      <c r="H1905" s="10" cm="1">
        <f t="array" ref="H1905">MAX(IF(($A$1236:$A$1822=$A1905)*($D$1236:$D$1822=$D1905)*($J$1236:$J$1822&lt;&gt;0),$BE$1236:$BE$1822))</f>
        <v>3738.7661038934602</v>
      </c>
      <c r="I1905" t="str">
        <f>INDEX(Potential_Ranges_for_Chart1!$B$2:$B$16,MATCH(H1905,Potential_Ranges_for_Chart1!$A$2:$A$16,1))</f>
        <v>£3,000 - £4,000</v>
      </c>
      <c r="L1905" s="11">
        <f t="shared" si="627"/>
        <v>7</v>
      </c>
      <c r="M1905" s="11">
        <f t="shared" si="628"/>
        <v>7</v>
      </c>
      <c r="N1905" s="11" t="b">
        <f t="shared" si="632"/>
        <v>1</v>
      </c>
    </row>
    <row r="1906" spans="1:14" x14ac:dyDescent="0.35">
      <c r="A1906" s="3">
        <v>25000</v>
      </c>
      <c r="B1906" s="3">
        <v>165</v>
      </c>
      <c r="D1906" s="6">
        <f t="shared" si="631"/>
        <v>165</v>
      </c>
      <c r="E1906" s="6"/>
      <c r="F1906" s="6">
        <f t="shared" si="630"/>
        <v>275</v>
      </c>
      <c r="G1906" s="10" cm="1">
        <f t="array" ref="G1906">MIN(IF(($A$1236:$A$1822=$A1906)*($D$1236:$D$1822=$D1906)*($J$1236:$J$1822&lt;&gt;0),$J$1236:$J$1822))</f>
        <v>26124</v>
      </c>
      <c r="H1906" s="10" cm="1">
        <f t="array" ref="H1906">MAX(IF(($A$1236:$A$1822=$A1906)*($D$1236:$D$1822=$D1906)*($J$1236:$J$1822&lt;&gt;0),$BE$1236:$BE$1822))</f>
        <v>2699.9939432345054</v>
      </c>
      <c r="I1906" t="str">
        <f>INDEX(Potential_Ranges_for_Chart1!$B$2:$B$16,MATCH(H1906,Potential_Ranges_for_Chart1!$A$2:$A$16,1))</f>
        <v>£2,000 - £3,000</v>
      </c>
      <c r="L1906" s="11">
        <f t="shared" si="627"/>
        <v>8</v>
      </c>
      <c r="M1906" s="11">
        <f t="shared" si="628"/>
        <v>8</v>
      </c>
      <c r="N1906" s="11" t="b">
        <f t="shared" si="632"/>
        <v>1</v>
      </c>
    </row>
    <row r="1907" spans="1:14" x14ac:dyDescent="0.35">
      <c r="A1907" s="3">
        <v>25000</v>
      </c>
      <c r="B1907" s="3">
        <v>180</v>
      </c>
      <c r="D1907" s="6">
        <f t="shared" si="631"/>
        <v>180</v>
      </c>
      <c r="E1907" s="6"/>
      <c r="F1907" s="6">
        <f t="shared" si="630"/>
        <v>300</v>
      </c>
      <c r="G1907" s="10" cm="1">
        <f t="array" ref="G1907">MIN(IF(($A$1236:$A$1822=$A1907)*($D$1236:$D$1822=$D1907)*($J$1236:$J$1822&lt;&gt;0),$J$1236:$J$1822))</f>
        <v>27151</v>
      </c>
      <c r="H1907" s="10" cm="1">
        <f t="array" ref="H1907">MAX(IF(($A$1236:$A$1822=$A1907)*($D$1236:$D$1822=$D1907)*($J$1236:$J$1822&lt;&gt;0),$BE$1236:$BE$1822))</f>
        <v>1926.4179842740268</v>
      </c>
      <c r="I1907" t="str">
        <f>INDEX(Potential_Ranges_for_Chart1!$B$2:$B$16,MATCH(H1907,Potential_Ranges_for_Chart1!$A$2:$A$16,1))</f>
        <v>£1,000 - £2,000</v>
      </c>
      <c r="L1907" s="11">
        <f t="shared" si="627"/>
        <v>9</v>
      </c>
      <c r="M1907" s="11">
        <f t="shared" si="628"/>
        <v>9</v>
      </c>
      <c r="N1907" s="11" t="b">
        <f t="shared" si="632"/>
        <v>1</v>
      </c>
    </row>
    <row r="1908" spans="1:14" x14ac:dyDescent="0.35">
      <c r="A1908" s="3">
        <v>27500</v>
      </c>
      <c r="B1908" s="3">
        <v>60</v>
      </c>
      <c r="D1908" s="6">
        <f t="shared" si="631"/>
        <v>75.3</v>
      </c>
      <c r="E1908" s="6"/>
      <c r="F1908" s="6">
        <f t="shared" si="630"/>
        <v>125.5</v>
      </c>
      <c r="G1908" s="10" cm="1">
        <f t="array" ref="G1908">MIN(IF(($A$1236:$A$1822=$A1908)*($D$1236:$D$1822=$D1908)*($J$1236:$J$1822&lt;&gt;0),$J$1236:$J$1822))</f>
        <v>11219</v>
      </c>
      <c r="H1908" s="10" cm="1">
        <f t="array" ref="H1908">MAX(IF(($A$1236:$A$1822=$A1908)*($D$1236:$D$1822=$D1908)*($J$1236:$J$1822&lt;&gt;0),$BE$1236:$BE$1822))</f>
        <v>5366.1637650634584</v>
      </c>
      <c r="I1908" t="str">
        <f>INDEX(Potential_Ranges_for_Chart1!$B$2:$B$16,MATCH(H1908,Potential_Ranges_for_Chart1!$A$2:$A$16,1))</f>
        <v>£5,000 - £6,000</v>
      </c>
      <c r="L1908" s="11">
        <f t="shared" si="627"/>
        <v>2</v>
      </c>
      <c r="M1908" s="11">
        <f t="shared" si="628"/>
        <v>3</v>
      </c>
      <c r="N1908" s="11" t="b">
        <f t="shared" si="632"/>
        <v>0</v>
      </c>
    </row>
    <row r="1909" spans="1:14" x14ac:dyDescent="0.35">
      <c r="A1909" s="3">
        <v>27500</v>
      </c>
      <c r="B1909" s="3">
        <v>90</v>
      </c>
      <c r="D1909" s="6">
        <f t="shared" si="631"/>
        <v>90</v>
      </c>
      <c r="E1909" s="6"/>
      <c r="F1909" s="6">
        <f t="shared" si="630"/>
        <v>150</v>
      </c>
      <c r="G1909" s="10" cm="1">
        <f t="array" ref="G1909">MIN(IF(($A$1236:$A$1822=$A1909)*($D$1236:$D$1822=$D1909)*($J$1236:$J$1822&lt;&gt;0),$J$1236:$J$1822))</f>
        <v>11221</v>
      </c>
      <c r="H1909" s="10" cm="1">
        <f t="array" ref="H1909">MAX(IF(($A$1236:$A$1822=$A1909)*($D$1236:$D$1822=$D1909)*($J$1236:$J$1822&lt;&gt;0),$BE$1236:$BE$1822))</f>
        <v>5366.1637650634584</v>
      </c>
      <c r="I1909" t="str">
        <f>INDEX(Potential_Ranges_for_Chart1!$B$2:$B$16,MATCH(H1909,Potential_Ranges_for_Chart1!$A$2:$A$16,1))</f>
        <v>£5,000 - £6,000</v>
      </c>
      <c r="L1909" s="11">
        <f t="shared" si="627"/>
        <v>3</v>
      </c>
      <c r="M1909" s="11">
        <f t="shared" si="628"/>
        <v>3</v>
      </c>
      <c r="N1909" s="11" t="b">
        <f t="shared" si="632"/>
        <v>1</v>
      </c>
    </row>
    <row r="1910" spans="1:14" x14ac:dyDescent="0.35">
      <c r="A1910" s="3">
        <v>27500</v>
      </c>
      <c r="B1910" s="3">
        <v>105</v>
      </c>
      <c r="D1910" s="6">
        <f t="shared" si="631"/>
        <v>105</v>
      </c>
      <c r="E1910" s="6"/>
      <c r="F1910" s="6">
        <f t="shared" si="630"/>
        <v>175</v>
      </c>
      <c r="G1910" s="10" cm="1">
        <f t="array" ref="G1910">MIN(IF(($A$1236:$A$1822=$A1910)*($D$1236:$D$1822=$D1910)*($J$1236:$J$1822&lt;&gt;0),$J$1236:$J$1822))</f>
        <v>14619</v>
      </c>
      <c r="H1910" s="10" cm="1">
        <f t="array" ref="H1910">MAX(IF(($A$1236:$A$1822=$A1910)*($D$1236:$D$1822=$D1910)*($J$1236:$J$1822&lt;&gt;0),$BE$1236:$BE$1822))</f>
        <v>3491.0009035829353</v>
      </c>
      <c r="I1910" t="str">
        <f>INDEX(Potential_Ranges_for_Chart1!$B$2:$B$16,MATCH(H1910,Potential_Ranges_for_Chart1!$A$2:$A$16,1))</f>
        <v>£3,000 - £4,000</v>
      </c>
      <c r="L1910" s="11">
        <f t="shared" si="627"/>
        <v>4</v>
      </c>
      <c r="M1910" s="11">
        <f t="shared" si="628"/>
        <v>4</v>
      </c>
      <c r="N1910" s="11" t="b">
        <f t="shared" si="632"/>
        <v>1</v>
      </c>
    </row>
    <row r="1911" spans="1:14" x14ac:dyDescent="0.35">
      <c r="A1911" s="3">
        <v>27500</v>
      </c>
      <c r="B1911" s="3">
        <v>120</v>
      </c>
      <c r="D1911" s="6">
        <f t="shared" si="631"/>
        <v>120</v>
      </c>
      <c r="E1911" s="6"/>
      <c r="F1911" s="6">
        <f t="shared" si="630"/>
        <v>200</v>
      </c>
      <c r="G1911" s="10" cm="1">
        <f t="array" ref="G1911">MIN(IF(($A$1236:$A$1822=$A1911)*($D$1236:$D$1822=$D1911)*($J$1236:$J$1822&lt;&gt;0),$J$1236:$J$1822))</f>
        <v>16092</v>
      </c>
      <c r="H1911" s="10" cm="1">
        <f t="array" ref="H1911">MAX(IF(($A$1236:$A$1822=$A1911)*($D$1236:$D$1822=$D1911)*($J$1236:$J$1822&lt;&gt;0),$BE$1236:$BE$1822))</f>
        <v>2690.7575627582992</v>
      </c>
      <c r="I1911" t="str">
        <f>INDEX(Potential_Ranges_for_Chart1!$B$2:$B$16,MATCH(H1911,Potential_Ranges_for_Chart1!$A$2:$A$16,1))</f>
        <v>£2,000 - £3,000</v>
      </c>
      <c r="L1911" s="11">
        <f t="shared" si="627"/>
        <v>5</v>
      </c>
      <c r="M1911" s="11">
        <f t="shared" si="628"/>
        <v>5</v>
      </c>
      <c r="N1911" s="11" t="b">
        <f t="shared" si="632"/>
        <v>1</v>
      </c>
    </row>
    <row r="1912" spans="1:14" x14ac:dyDescent="0.35">
      <c r="A1912" s="3">
        <v>27500</v>
      </c>
      <c r="B1912" s="3">
        <v>135</v>
      </c>
      <c r="D1912" s="6">
        <f t="shared" si="631"/>
        <v>135</v>
      </c>
      <c r="E1912" s="6"/>
      <c r="F1912" s="6">
        <f t="shared" si="630"/>
        <v>225</v>
      </c>
      <c r="G1912" s="10" cm="1">
        <f t="array" ref="G1912">MIN(IF(($A$1236:$A$1822=$A1912)*($D$1236:$D$1822=$D1912)*($J$1236:$J$1822&lt;&gt;0),$J$1236:$J$1822))</f>
        <v>18581</v>
      </c>
      <c r="H1912" s="10" cm="1">
        <f t="array" ref="H1912">MAX(IF(($A$1236:$A$1822=$A1912)*($D$1236:$D$1822=$D1912)*($J$1236:$J$1822&lt;&gt;0),$BE$1236:$BE$1822))</f>
        <v>1521.8301999479663</v>
      </c>
      <c r="I1912" t="str">
        <f>INDEX(Potential_Ranges_for_Chart1!$B$2:$B$16,MATCH(H1912,Potential_Ranges_for_Chart1!$A$2:$A$16,1))</f>
        <v>£1,000 - £2,000</v>
      </c>
      <c r="L1912" s="11">
        <f t="shared" si="627"/>
        <v>6</v>
      </c>
      <c r="M1912" s="11">
        <f t="shared" si="628"/>
        <v>6</v>
      </c>
      <c r="N1912" s="11" t="b">
        <f t="shared" si="632"/>
        <v>1</v>
      </c>
    </row>
    <row r="1913" spans="1:14" x14ac:dyDescent="0.35">
      <c r="A1913" s="3">
        <v>27500</v>
      </c>
      <c r="B1913" s="3">
        <v>150</v>
      </c>
      <c r="D1913" s="6">
        <f t="shared" si="631"/>
        <v>150</v>
      </c>
      <c r="E1913" s="6"/>
      <c r="F1913" s="6">
        <f t="shared" si="630"/>
        <v>250</v>
      </c>
      <c r="G1913" s="10" cm="1">
        <f t="array" ref="G1913">MIN(IF(($A$1236:$A$1822=$A1913)*($D$1236:$D$1822=$D1913)*($J$1236:$J$1822&lt;&gt;0),$J$1236:$J$1822))</f>
        <v>22881</v>
      </c>
      <c r="H1913" s="10" cm="1">
        <f t="array" ref="H1913">MAX(IF(($A$1236:$A$1822=$A1913)*($D$1236:$D$1822=$D1913)*($J$1236:$J$1822&lt;&gt;0),$BE$1236:$BE$1822))</f>
        <v>-654.64364679504797</v>
      </c>
      <c r="I1913" t="str">
        <f>INDEX(Potential_Ranges_for_Chart1!$B$2:$B$16,MATCH(H1913,Potential_Ranges_for_Chart1!$A$2:$A$16,1))</f>
        <v>£1,000 - £0</v>
      </c>
      <c r="L1913" s="11">
        <f t="shared" si="627"/>
        <v>7</v>
      </c>
      <c r="M1913" s="11">
        <f t="shared" si="628"/>
        <v>7</v>
      </c>
      <c r="N1913" s="11" t="b">
        <f t="shared" si="632"/>
        <v>1</v>
      </c>
    </row>
    <row r="1914" spans="1:14" x14ac:dyDescent="0.35">
      <c r="A1914" s="3">
        <v>27500</v>
      </c>
      <c r="B1914" s="3">
        <v>165</v>
      </c>
      <c r="D1914" s="6">
        <f t="shared" si="631"/>
        <v>165</v>
      </c>
      <c r="E1914" s="6"/>
      <c r="F1914" s="6">
        <f t="shared" si="630"/>
        <v>275</v>
      </c>
      <c r="G1914" s="10" cm="1">
        <f t="array" ref="G1914">MIN(IF(($A$1236:$A$1822=$A1914)*($D$1236:$D$1822=$D1914)*($J$1236:$J$1822&lt;&gt;0),$J$1236:$J$1822))</f>
        <v>26124</v>
      </c>
      <c r="H1914" s="10" cm="1">
        <f t="array" ref="H1914">MAX(IF(($A$1236:$A$1822=$A1914)*($D$1236:$D$1822=$D1914)*($J$1236:$J$1822&lt;&gt;0),$BE$1236:$BE$1822))</f>
        <v>-2494.8656144794077</v>
      </c>
      <c r="I1914" t="str">
        <f>INDEX(Potential_Ranges_for_Chart1!$B$2:$B$16,MATCH(H1914,Potential_Ranges_for_Chart1!$A$2:$A$16,1))</f>
        <v>-£1,000 - £10,000</v>
      </c>
      <c r="L1914" s="11">
        <f t="shared" si="627"/>
        <v>8</v>
      </c>
      <c r="M1914" s="11">
        <f t="shared" si="628"/>
        <v>8</v>
      </c>
      <c r="N1914" s="11" t="b">
        <f t="shared" si="632"/>
        <v>1</v>
      </c>
    </row>
    <row r="1915" spans="1:14" x14ac:dyDescent="0.35">
      <c r="A1915" s="3">
        <v>27500</v>
      </c>
      <c r="B1915" s="3">
        <v>180</v>
      </c>
      <c r="D1915" s="6">
        <f t="shared" si="631"/>
        <v>180</v>
      </c>
      <c r="E1915" s="6"/>
      <c r="F1915" s="6">
        <f t="shared" si="630"/>
        <v>300</v>
      </c>
      <c r="G1915" s="10" cm="1">
        <f t="array" ref="G1915">MIN(IF(($A$1236:$A$1822=$A1915)*($D$1236:$D$1822=$D1915)*($J$1236:$J$1822&lt;&gt;0),$J$1236:$J$1822))</f>
        <v>27151</v>
      </c>
      <c r="H1915" s="10" cm="1">
        <f t="array" ref="H1915">MAX(IF(($A$1236:$A$1822=$A1915)*($D$1236:$D$1822=$D1915)*($J$1236:$J$1822&lt;&gt;0),$BE$1236:$BE$1822))</f>
        <v>-3567.2172328708548</v>
      </c>
      <c r="I1915" t="str">
        <f>INDEX(Potential_Ranges_for_Chart1!$B$2:$B$16,MATCH(H1915,Potential_Ranges_for_Chart1!$A$2:$A$16,1))</f>
        <v>-£1,000 - £10,000</v>
      </c>
      <c r="L1915" s="11">
        <f t="shared" si="627"/>
        <v>9</v>
      </c>
      <c r="M1915" s="11">
        <f t="shared" si="628"/>
        <v>9</v>
      </c>
      <c r="N1915" s="11" t="b">
        <f t="shared" si="632"/>
        <v>1</v>
      </c>
    </row>
    <row r="1916" spans="1:14" x14ac:dyDescent="0.35">
      <c r="A1916" s="3">
        <v>30000</v>
      </c>
      <c r="B1916" s="3">
        <v>60</v>
      </c>
      <c r="D1916" s="6">
        <f t="shared" si="631"/>
        <v>82.2</v>
      </c>
      <c r="E1916" s="6"/>
      <c r="F1916" s="6">
        <f t="shared" si="630"/>
        <v>137</v>
      </c>
      <c r="G1916" s="10" cm="1">
        <f t="array" ref="G1916">MIN(IF(($A$1236:$A$1822=$A1916)*($D$1236:$D$1822=$D1916)*($J$1236:$J$1822&lt;&gt;0),$J$1236:$J$1822))</f>
        <v>11219</v>
      </c>
      <c r="H1916" s="10" cm="1">
        <f t="array" ref="H1916">MAX(IF(($A$1236:$A$1822=$A1916)*($D$1236:$D$1822=$D1916)*($J$1236:$J$1822&lt;&gt;0),$BE$1236:$BE$1822))</f>
        <v>6239.8554614634486</v>
      </c>
      <c r="I1916" t="str">
        <f>INDEX(Potential_Ranges_for_Chart1!$B$2:$B$16,MATCH(H1916,Potential_Ranges_for_Chart1!$A$2:$A$16,1))</f>
        <v>£6,000 - £7,000</v>
      </c>
      <c r="L1916" s="11">
        <f t="shared" si="627"/>
        <v>2</v>
      </c>
      <c r="M1916" s="11">
        <f t="shared" si="628"/>
        <v>3</v>
      </c>
      <c r="N1916" s="11" t="b">
        <f t="shared" si="632"/>
        <v>0</v>
      </c>
    </row>
    <row r="1917" spans="1:14" x14ac:dyDescent="0.35">
      <c r="A1917" s="3">
        <v>30000</v>
      </c>
      <c r="B1917" s="3">
        <v>90</v>
      </c>
      <c r="D1917" s="6">
        <f t="shared" si="631"/>
        <v>90</v>
      </c>
      <c r="E1917" s="6"/>
      <c r="F1917" s="6">
        <f t="shared" si="630"/>
        <v>150</v>
      </c>
      <c r="G1917" s="10" cm="1">
        <f t="array" ref="G1917">MIN(IF(($A$1236:$A$1822=$A1917)*($D$1236:$D$1822=$D1917)*($J$1236:$J$1822&lt;&gt;0),$J$1236:$J$1822))</f>
        <v>11221</v>
      </c>
      <c r="H1917" s="10" cm="1">
        <f t="array" ref="H1917">MAX(IF(($A$1236:$A$1822=$A1917)*($D$1236:$D$1822=$D1917)*($J$1236:$J$1822&lt;&gt;0),$BE$1236:$BE$1822))</f>
        <v>6239.8554614634486</v>
      </c>
      <c r="I1917" t="str">
        <f>INDEX(Potential_Ranges_for_Chart1!$B$2:$B$16,MATCH(H1917,Potential_Ranges_for_Chart1!$A$2:$A$16,1))</f>
        <v>£6,000 - £7,000</v>
      </c>
      <c r="L1917" s="11">
        <f t="shared" si="627"/>
        <v>3</v>
      </c>
      <c r="M1917" s="11">
        <f t="shared" si="628"/>
        <v>3</v>
      </c>
      <c r="N1917" s="11" t="b">
        <f t="shared" si="632"/>
        <v>1</v>
      </c>
    </row>
    <row r="1918" spans="1:14" x14ac:dyDescent="0.35">
      <c r="A1918" s="3">
        <v>30000</v>
      </c>
      <c r="B1918" s="3">
        <v>105</v>
      </c>
      <c r="D1918" s="6">
        <f t="shared" ref="D1918:D1932" si="633">ROUND(MAX(B1918,A1918/365),1)</f>
        <v>105</v>
      </c>
      <c r="E1918" s="6"/>
      <c r="F1918" s="6">
        <f t="shared" si="630"/>
        <v>175</v>
      </c>
      <c r="G1918" s="10" cm="1">
        <f t="array" ref="G1918">MIN(IF(($A$1236:$A$1822=$A1918)*($D$1236:$D$1822=$D1918)*($J$1236:$J$1822&lt;&gt;0),$J$1236:$J$1822))</f>
        <v>14619</v>
      </c>
      <c r="H1918" s="10" cm="1">
        <f t="array" ref="H1918">MAX(IF(($A$1236:$A$1822=$A1918)*($D$1236:$D$1822=$D1918)*($J$1236:$J$1822&lt;&gt;0),$BE$1236:$BE$1822))</f>
        <v>4341.8782639829369</v>
      </c>
      <c r="I1918" t="str">
        <f>INDEX(Potential_Ranges_for_Chart1!$B$2:$B$16,MATCH(H1918,Potential_Ranges_for_Chart1!$A$2:$A$16,1))</f>
        <v>£4,000 - £5,000</v>
      </c>
      <c r="L1918" s="11">
        <f t="shared" si="627"/>
        <v>4</v>
      </c>
      <c r="M1918" s="11">
        <f t="shared" si="628"/>
        <v>4</v>
      </c>
      <c r="N1918" s="11" t="b">
        <f t="shared" ref="N1918:N1932" si="634">IF(AND(L1918=0,M1918=0),0,L1918=M1918)</f>
        <v>1</v>
      </c>
    </row>
    <row r="1919" spans="1:14" x14ac:dyDescent="0.35">
      <c r="A1919" s="3">
        <v>30000</v>
      </c>
      <c r="B1919" s="3">
        <v>120</v>
      </c>
      <c r="D1919" s="6">
        <f t="shared" si="633"/>
        <v>120</v>
      </c>
      <c r="E1919" s="6"/>
      <c r="F1919" s="6">
        <f t="shared" si="630"/>
        <v>200</v>
      </c>
      <c r="G1919" s="10" cm="1">
        <f t="array" ref="G1919">MIN(IF(($A$1236:$A$1822=$A1919)*($D$1236:$D$1822=$D1919)*($J$1236:$J$1822&lt;&gt;0),$J$1236:$J$1822))</f>
        <v>16092</v>
      </c>
      <c r="H1919" s="10" cm="1">
        <f t="array" ref="H1919">MAX(IF(($A$1236:$A$1822=$A1919)*($D$1236:$D$1822=$D1919)*($J$1236:$J$1822&lt;&gt;0),$BE$1236:$BE$1822))</f>
        <v>3532.9421615582905</v>
      </c>
      <c r="I1919" t="str">
        <f>INDEX(Potential_Ranges_for_Chart1!$B$2:$B$16,MATCH(H1919,Potential_Ranges_for_Chart1!$A$2:$A$16,1))</f>
        <v>£3,000 - £4,000</v>
      </c>
      <c r="L1919" s="11">
        <f t="shared" si="627"/>
        <v>5</v>
      </c>
      <c r="M1919" s="11">
        <f t="shared" si="628"/>
        <v>5</v>
      </c>
      <c r="N1919" s="11" t="b">
        <f t="shared" si="634"/>
        <v>1</v>
      </c>
    </row>
    <row r="1920" spans="1:14" x14ac:dyDescent="0.35">
      <c r="A1920" s="3">
        <v>30000</v>
      </c>
      <c r="B1920" s="3">
        <v>135</v>
      </c>
      <c r="D1920" s="6">
        <f t="shared" si="633"/>
        <v>135</v>
      </c>
      <c r="E1920" s="6"/>
      <c r="F1920" s="6">
        <f t="shared" si="630"/>
        <v>225</v>
      </c>
      <c r="G1920" s="10" cm="1">
        <f t="array" ref="G1920">MIN(IF(($A$1236:$A$1822=$A1920)*($D$1236:$D$1822=$D1920)*($J$1236:$J$1822&lt;&gt;0),$J$1236:$J$1822))</f>
        <v>18581</v>
      </c>
      <c r="H1920" s="10" cm="1">
        <f t="array" ref="H1920">MAX(IF(($A$1236:$A$1822=$A1920)*($D$1236:$D$1822=$D1920)*($J$1236:$J$1822&lt;&gt;0),$BE$1236:$BE$1822))</f>
        <v>2365.6670687479636</v>
      </c>
      <c r="I1920" t="str">
        <f>INDEX(Potential_Ranges_for_Chart1!$B$2:$B$16,MATCH(H1920,Potential_Ranges_for_Chart1!$A$2:$A$16,1))</f>
        <v>£2,000 - £3,000</v>
      </c>
      <c r="L1920" s="11">
        <f t="shared" si="627"/>
        <v>6</v>
      </c>
      <c r="M1920" s="11">
        <f t="shared" si="628"/>
        <v>6</v>
      </c>
      <c r="N1920" s="11" t="b">
        <f t="shared" si="634"/>
        <v>1</v>
      </c>
    </row>
    <row r="1921" spans="1:14" x14ac:dyDescent="0.35">
      <c r="A1921" s="3">
        <v>30000</v>
      </c>
      <c r="B1921" s="3">
        <v>150</v>
      </c>
      <c r="D1921" s="6">
        <f t="shared" si="633"/>
        <v>150</v>
      </c>
      <c r="E1921" s="6"/>
      <c r="F1921" s="6">
        <f t="shared" si="630"/>
        <v>250</v>
      </c>
      <c r="G1921" s="10" cm="1">
        <f t="array" ref="G1921">MIN(IF(($A$1236:$A$1822=$A1921)*($D$1236:$D$1822=$D1921)*($J$1236:$J$1822&lt;&gt;0),$J$1236:$J$1822))</f>
        <v>22881</v>
      </c>
      <c r="H1921" s="10" cm="1">
        <f t="array" ref="H1921">MAX(IF(($A$1236:$A$1822=$A1921)*($D$1236:$D$1822=$D1921)*($J$1236:$J$1822&lt;&gt;0),$BE$1236:$BE$1822))</f>
        <v>178.0727944049504</v>
      </c>
      <c r="I1921" t="str">
        <f>INDEX(Potential_Ranges_for_Chart1!$B$2:$B$16,MATCH(H1921,Potential_Ranges_for_Chart1!$A$2:$A$16,1))</f>
        <v>£0 - £1,000</v>
      </c>
      <c r="L1921" s="11">
        <f t="shared" si="627"/>
        <v>7</v>
      </c>
      <c r="M1921" s="11">
        <f t="shared" si="628"/>
        <v>7</v>
      </c>
      <c r="N1921" s="11" t="b">
        <f t="shared" si="634"/>
        <v>1</v>
      </c>
    </row>
    <row r="1922" spans="1:14" x14ac:dyDescent="0.35">
      <c r="A1922" s="3">
        <v>30000</v>
      </c>
      <c r="B1922" s="3">
        <v>165</v>
      </c>
      <c r="D1922" s="6">
        <f t="shared" si="633"/>
        <v>165</v>
      </c>
      <c r="E1922" s="6"/>
      <c r="F1922" s="6">
        <f t="shared" si="630"/>
        <v>275</v>
      </c>
      <c r="G1922" s="10" cm="1">
        <f t="array" ref="G1922">MIN(IF(($A$1236:$A$1822=$A1922)*($D$1236:$D$1822=$D1922)*($J$1236:$J$1822&lt;&gt;0),$J$1236:$J$1822))</f>
        <v>26124</v>
      </c>
      <c r="H1922" s="10" cm="1">
        <f t="array" ref="H1922">MAX(IF(($A$1236:$A$1822=$A1922)*($D$1236:$D$1822=$D1922)*($J$1236:$J$1822&lt;&gt;0),$BE$1236:$BE$1822))</f>
        <v>-1688.5188003594812</v>
      </c>
      <c r="I1922" t="str">
        <f>INDEX(Potential_Ranges_for_Chart1!$B$2:$B$16,MATCH(H1922,Potential_Ranges_for_Chart1!$A$2:$A$16,1))</f>
        <v>-£1,000 - £10,000</v>
      </c>
      <c r="L1922" s="11">
        <f t="shared" si="627"/>
        <v>8</v>
      </c>
      <c r="M1922" s="11">
        <f t="shared" si="628"/>
        <v>8</v>
      </c>
      <c r="N1922" s="11" t="b">
        <f t="shared" si="634"/>
        <v>1</v>
      </c>
    </row>
    <row r="1923" spans="1:14" x14ac:dyDescent="0.35">
      <c r="A1923" s="3">
        <v>30000</v>
      </c>
      <c r="B1923" s="3">
        <v>180</v>
      </c>
      <c r="D1923" s="6">
        <f t="shared" si="633"/>
        <v>180</v>
      </c>
      <c r="E1923" s="6"/>
      <c r="F1923" s="6">
        <f t="shared" si="630"/>
        <v>300</v>
      </c>
      <c r="G1923" s="10" cm="1">
        <f t="array" ref="G1923">MIN(IF(($A$1236:$A$1822=$A1923)*($D$1236:$D$1822=$D1923)*($J$1236:$J$1822&lt;&gt;0),$J$1236:$J$1822))</f>
        <v>27151</v>
      </c>
      <c r="H1923" s="10" cm="1">
        <f t="array" ref="H1923">MAX(IF(($A$1236:$A$1822=$A1923)*($D$1236:$D$1822=$D1923)*($J$1236:$J$1822&lt;&gt;0),$BE$1236:$BE$1822))</f>
        <v>-2813.6252836495551</v>
      </c>
      <c r="I1923" t="str">
        <f>INDEX(Potential_Ranges_for_Chart1!$B$2:$B$16,MATCH(H1923,Potential_Ranges_for_Chart1!$A$2:$A$16,1))</f>
        <v>-£1,000 - £10,000</v>
      </c>
      <c r="L1923" s="11">
        <f t="shared" ref="L1923:L1951" si="635">(G1923&lt;&gt;0)*(INDEX($G$1236:$G$1822,MATCH(G1923,$J$1236:$J$1822,0)))</f>
        <v>9</v>
      </c>
      <c r="M1923" s="11">
        <f t="shared" ref="M1923:M1951" si="636">(H1923&lt;&gt;0)*INDEX($G$1236:$G$1822,MATCH(H1923,$BE$1236:$BE$1822,0))</f>
        <v>9</v>
      </c>
      <c r="N1923" s="11" t="b">
        <f t="shared" si="634"/>
        <v>1</v>
      </c>
    </row>
    <row r="1924" spans="1:14" x14ac:dyDescent="0.35">
      <c r="A1924" s="3">
        <v>32500</v>
      </c>
      <c r="B1924" s="3">
        <v>60</v>
      </c>
      <c r="D1924" s="6">
        <f t="shared" si="633"/>
        <v>89</v>
      </c>
      <c r="E1924" s="6"/>
      <c r="F1924" s="6">
        <f t="shared" si="630"/>
        <v>148.30000000000001</v>
      </c>
      <c r="G1924" s="10" cm="1">
        <f t="array" ref="G1924">MIN(IF(($A$1236:$A$1822=$A1924)*($D$1236:$D$1822=$D1924)*($J$1236:$J$1822&lt;&gt;0),$J$1236:$J$1822))</f>
        <v>11221</v>
      </c>
      <c r="H1924" s="10" cm="1">
        <f t="array" ref="H1924">MAX(IF(($A$1236:$A$1822=$A1924)*($D$1236:$D$1822=$D1924)*($J$1236:$J$1822&lt;&gt;0),$BE$1236:$BE$1822))</f>
        <v>7113.5471578634533</v>
      </c>
      <c r="I1924" t="str">
        <f>INDEX(Potential_Ranges_for_Chart1!$B$2:$B$16,MATCH(H1924,Potential_Ranges_for_Chart1!$A$2:$A$16,1))</f>
        <v>£7,000 - £8,000</v>
      </c>
      <c r="L1924" s="11">
        <f t="shared" si="635"/>
        <v>3</v>
      </c>
      <c r="M1924" s="11">
        <f t="shared" si="636"/>
        <v>3</v>
      </c>
      <c r="N1924" s="11" t="b">
        <f t="shared" si="634"/>
        <v>1</v>
      </c>
    </row>
    <row r="1925" spans="1:14" x14ac:dyDescent="0.35">
      <c r="A1925" s="3">
        <v>32500</v>
      </c>
      <c r="B1925" s="3">
        <v>90</v>
      </c>
      <c r="D1925" s="6">
        <f t="shared" si="633"/>
        <v>90</v>
      </c>
      <c r="E1925" s="6"/>
      <c r="F1925" s="6">
        <f t="shared" si="630"/>
        <v>150</v>
      </c>
      <c r="G1925" s="10" cm="1">
        <f t="array" ref="G1925">MIN(IF(($A$1236:$A$1822=$A1925)*($D$1236:$D$1822=$D1925)*($J$1236:$J$1822&lt;&gt;0),$J$1236:$J$1822))</f>
        <v>11221</v>
      </c>
      <c r="H1925" s="10" cm="1">
        <f t="array" ref="H1925">MAX(IF(($A$1236:$A$1822=$A1925)*($D$1236:$D$1822=$D1925)*($J$1236:$J$1822&lt;&gt;0),$BE$1236:$BE$1822))</f>
        <v>7113.5471578634533</v>
      </c>
      <c r="I1925" t="str">
        <f>INDEX(Potential_Ranges_for_Chart1!$B$2:$B$16,MATCH(H1925,Potential_Ranges_for_Chart1!$A$2:$A$16,1))</f>
        <v>£7,000 - £8,000</v>
      </c>
      <c r="L1925" s="11">
        <f t="shared" si="635"/>
        <v>3</v>
      </c>
      <c r="M1925" s="11">
        <f t="shared" si="636"/>
        <v>3</v>
      </c>
      <c r="N1925" s="11" t="b">
        <f t="shared" si="634"/>
        <v>1</v>
      </c>
    </row>
    <row r="1926" spans="1:14" x14ac:dyDescent="0.35">
      <c r="A1926" s="3">
        <v>32500</v>
      </c>
      <c r="B1926" s="3">
        <v>105</v>
      </c>
      <c r="D1926" s="6">
        <f t="shared" si="633"/>
        <v>105</v>
      </c>
      <c r="E1926" s="6"/>
      <c r="F1926" s="6">
        <f t="shared" si="630"/>
        <v>175</v>
      </c>
      <c r="G1926" s="10" cm="1">
        <f t="array" ref="G1926">MIN(IF(($A$1236:$A$1822=$A1926)*($D$1236:$D$1822=$D1926)*($J$1236:$J$1822&lt;&gt;0),$J$1236:$J$1822))</f>
        <v>14619</v>
      </c>
      <c r="H1926" s="10" cm="1">
        <f t="array" ref="H1926">MAX(IF(($A$1236:$A$1822=$A1926)*($D$1236:$D$1822=$D1926)*($J$1236:$J$1822&lt;&gt;0),$BE$1236:$BE$1822))</f>
        <v>5192.7561447829357</v>
      </c>
      <c r="I1926" t="str">
        <f>INDEX(Potential_Ranges_for_Chart1!$B$2:$B$16,MATCH(H1926,Potential_Ranges_for_Chart1!$A$2:$A$16,1))</f>
        <v>£5,000 - £6,000</v>
      </c>
      <c r="L1926" s="11">
        <f t="shared" si="635"/>
        <v>4</v>
      </c>
      <c r="M1926" s="11">
        <f t="shared" si="636"/>
        <v>4</v>
      </c>
      <c r="N1926" s="11" t="b">
        <f t="shared" si="634"/>
        <v>1</v>
      </c>
    </row>
    <row r="1927" spans="1:14" x14ac:dyDescent="0.35">
      <c r="A1927" s="3">
        <v>32500</v>
      </c>
      <c r="B1927" s="3">
        <v>120</v>
      </c>
      <c r="D1927" s="6">
        <f t="shared" si="633"/>
        <v>120</v>
      </c>
      <c r="E1927" s="6"/>
      <c r="F1927" s="6">
        <f t="shared" si="630"/>
        <v>200</v>
      </c>
      <c r="G1927" s="10" cm="1">
        <f t="array" ref="G1927">MIN(IF(($A$1236:$A$1822=$A1927)*($D$1236:$D$1822=$D1927)*($J$1236:$J$1822&lt;&gt;0),$J$1236:$J$1822))</f>
        <v>16092</v>
      </c>
      <c r="H1927" s="10" cm="1">
        <f t="array" ref="H1927">MAX(IF(($A$1236:$A$1822=$A1927)*($D$1236:$D$1822=$D1927)*($J$1236:$J$1822&lt;&gt;0),$BE$1236:$BE$1822))</f>
        <v>4375.1267603583037</v>
      </c>
      <c r="I1927" t="str">
        <f>INDEX(Potential_Ranges_for_Chart1!$B$2:$B$16,MATCH(H1927,Potential_Ranges_for_Chart1!$A$2:$A$16,1))</f>
        <v>£4,000 - £5,000</v>
      </c>
      <c r="L1927" s="11">
        <f t="shared" si="635"/>
        <v>5</v>
      </c>
      <c r="M1927" s="11">
        <f t="shared" si="636"/>
        <v>5</v>
      </c>
      <c r="N1927" s="11" t="b">
        <f t="shared" si="634"/>
        <v>1</v>
      </c>
    </row>
    <row r="1928" spans="1:14" x14ac:dyDescent="0.35">
      <c r="A1928" s="3">
        <v>32500</v>
      </c>
      <c r="B1928" s="3">
        <v>135</v>
      </c>
      <c r="D1928" s="6">
        <f t="shared" si="633"/>
        <v>135</v>
      </c>
      <c r="E1928" s="6"/>
      <c r="F1928" s="6">
        <f t="shared" si="630"/>
        <v>225</v>
      </c>
      <c r="G1928" s="10" cm="1">
        <f t="array" ref="G1928">MIN(IF(($A$1236:$A$1822=$A1928)*($D$1236:$D$1822=$D1928)*($J$1236:$J$1822&lt;&gt;0),$J$1236:$J$1822))</f>
        <v>18581</v>
      </c>
      <c r="H1928" s="10" cm="1">
        <f t="array" ref="H1928">MAX(IF(($A$1236:$A$1822=$A1928)*($D$1236:$D$1822=$D1928)*($J$1236:$J$1822&lt;&gt;0),$BE$1236:$BE$1822))</f>
        <v>3209.5044579479727</v>
      </c>
      <c r="I1928" t="str">
        <f>INDEX(Potential_Ranges_for_Chart1!$B$2:$B$16,MATCH(H1928,Potential_Ranges_for_Chart1!$A$2:$A$16,1))</f>
        <v>£3,000 - £4,000</v>
      </c>
      <c r="L1928" s="11">
        <f t="shared" si="635"/>
        <v>6</v>
      </c>
      <c r="M1928" s="11">
        <f t="shared" si="636"/>
        <v>6</v>
      </c>
      <c r="N1928" s="11" t="b">
        <f t="shared" si="634"/>
        <v>1</v>
      </c>
    </row>
    <row r="1929" spans="1:14" x14ac:dyDescent="0.35">
      <c r="A1929" s="3">
        <v>32500</v>
      </c>
      <c r="B1929" s="3">
        <v>150</v>
      </c>
      <c r="D1929" s="6">
        <f t="shared" si="633"/>
        <v>150</v>
      </c>
      <c r="E1929" s="6"/>
      <c r="F1929" s="6">
        <f t="shared" si="630"/>
        <v>250</v>
      </c>
      <c r="G1929" s="10" cm="1">
        <f t="array" ref="G1929">MIN(IF(($A$1236:$A$1822=$A1929)*($D$1236:$D$1822=$D1929)*($J$1236:$J$1822&lt;&gt;0),$J$1236:$J$1822))</f>
        <v>22881</v>
      </c>
      <c r="H1929" s="10" cm="1">
        <f t="array" ref="H1929">MAX(IF(($A$1236:$A$1822=$A1929)*($D$1236:$D$1822=$D1929)*($J$1236:$J$1822&lt;&gt;0),$BE$1236:$BE$1822))</f>
        <v>1010.7887152049589</v>
      </c>
      <c r="I1929" t="str">
        <f>INDEX(Potential_Ranges_for_Chart1!$B$2:$B$16,MATCH(H1929,Potential_Ranges_for_Chart1!$A$2:$A$16,1))</f>
        <v>£1,000 - £2,000</v>
      </c>
      <c r="L1929" s="11">
        <f t="shared" si="635"/>
        <v>7</v>
      </c>
      <c r="M1929" s="11">
        <f t="shared" si="636"/>
        <v>7</v>
      </c>
      <c r="N1929" s="11" t="b">
        <f t="shared" si="634"/>
        <v>1</v>
      </c>
    </row>
    <row r="1930" spans="1:14" x14ac:dyDescent="0.35">
      <c r="A1930" s="3">
        <v>32500</v>
      </c>
      <c r="B1930" s="3">
        <v>165</v>
      </c>
      <c r="D1930" s="6">
        <f t="shared" si="633"/>
        <v>165</v>
      </c>
      <c r="E1930" s="6"/>
      <c r="F1930" s="6">
        <f t="shared" si="630"/>
        <v>275</v>
      </c>
      <c r="G1930" s="10" cm="1">
        <f t="array" ref="G1930">MIN(IF(($A$1236:$A$1822=$A1930)*($D$1236:$D$1822=$D1930)*($J$1236:$J$1822&lt;&gt;0),$J$1236:$J$1822))</f>
        <v>26124</v>
      </c>
      <c r="H1930" s="10" cm="1">
        <f t="array" ref="H1930">MAX(IF(($A$1236:$A$1822=$A1930)*($D$1236:$D$1822=$D1930)*($J$1236:$J$1822&lt;&gt;0),$BE$1236:$BE$1822))</f>
        <v>-882.17143411777215</v>
      </c>
      <c r="I1930" t="str">
        <f>INDEX(Potential_Ranges_for_Chart1!$B$2:$B$16,MATCH(H1930,Potential_Ranges_for_Chart1!$A$2:$A$16,1))</f>
        <v>£1,000 - £0</v>
      </c>
      <c r="L1930" s="11">
        <f t="shared" si="635"/>
        <v>8</v>
      </c>
      <c r="M1930" s="11">
        <f t="shared" si="636"/>
        <v>8</v>
      </c>
      <c r="N1930" s="11" t="b">
        <f t="shared" si="634"/>
        <v>1</v>
      </c>
    </row>
    <row r="1931" spans="1:14" x14ac:dyDescent="0.35">
      <c r="A1931" s="3">
        <v>32500</v>
      </c>
      <c r="B1931" s="3">
        <v>180</v>
      </c>
      <c r="D1931" s="6">
        <f t="shared" si="633"/>
        <v>180</v>
      </c>
      <c r="E1931" s="6"/>
      <c r="F1931" s="6">
        <f t="shared" si="630"/>
        <v>300</v>
      </c>
      <c r="G1931" s="10" cm="1">
        <f t="array" ref="G1931">MIN(IF(($A$1236:$A$1822=$A1931)*($D$1236:$D$1822=$D1931)*($J$1236:$J$1822&lt;&gt;0),$J$1236:$J$1822))</f>
        <v>27151</v>
      </c>
      <c r="H1931" s="10" cm="1">
        <f t="array" ref="H1931">MAX(IF(($A$1236:$A$1822=$A1931)*($D$1236:$D$1822=$D1931)*($J$1236:$J$1822&lt;&gt;0),$BE$1236:$BE$1822))</f>
        <v>-2060.0339497075038</v>
      </c>
      <c r="I1931" t="str">
        <f>INDEX(Potential_Ranges_for_Chart1!$B$2:$B$16,MATCH(H1931,Potential_Ranges_for_Chart1!$A$2:$A$16,1))</f>
        <v>-£1,000 - £10,000</v>
      </c>
      <c r="L1931" s="11">
        <f t="shared" si="635"/>
        <v>9</v>
      </c>
      <c r="M1931" s="11">
        <f t="shared" si="636"/>
        <v>9</v>
      </c>
      <c r="N1931" s="11" t="b">
        <f t="shared" si="634"/>
        <v>1</v>
      </c>
    </row>
    <row r="1932" spans="1:14" x14ac:dyDescent="0.35">
      <c r="A1932" s="3">
        <v>35000</v>
      </c>
      <c r="B1932" s="3">
        <v>60</v>
      </c>
      <c r="D1932" s="6">
        <f t="shared" si="633"/>
        <v>95.9</v>
      </c>
      <c r="E1932" s="6"/>
      <c r="F1932" s="6">
        <f t="shared" si="630"/>
        <v>159.80000000000001</v>
      </c>
      <c r="G1932" s="10" cm="1">
        <f t="array" ref="G1932">MIN(IF(($A$1236:$A$1822=$A1932)*($D$1236:$D$1822=$D1932)*($J$1236:$J$1822&lt;&gt;0),$J$1236:$J$1822))</f>
        <v>11221</v>
      </c>
      <c r="H1932" s="10" cm="1">
        <f t="array" ref="H1932">MAX(IF(($A$1236:$A$1822=$A1932)*($D$1236:$D$1822=$D1932)*($J$1236:$J$1822&lt;&gt;0),$BE$1236:$BE$1822))</f>
        <v>7987.2388542634508</v>
      </c>
      <c r="I1932" t="str">
        <f>INDEX(Potential_Ranges_for_Chart1!$B$2:$B$16,MATCH(H1932,Potential_Ranges_for_Chart1!$A$2:$A$16,1))</f>
        <v>£7,000 - £8,000</v>
      </c>
      <c r="L1932" s="11">
        <f t="shared" si="635"/>
        <v>3</v>
      </c>
      <c r="M1932" s="11">
        <f t="shared" si="636"/>
        <v>3</v>
      </c>
      <c r="N1932" s="11" t="b">
        <f t="shared" si="634"/>
        <v>1</v>
      </c>
    </row>
    <row r="1933" spans="1:14" x14ac:dyDescent="0.35">
      <c r="A1933" s="3">
        <v>35000</v>
      </c>
      <c r="B1933" s="3">
        <v>105</v>
      </c>
      <c r="D1933" s="6">
        <f t="shared" ref="D1933:D1947" si="637">ROUND(MAX(B1933,A1933/365),1)</f>
        <v>105</v>
      </c>
      <c r="E1933" s="6"/>
      <c r="F1933" s="6">
        <f t="shared" si="630"/>
        <v>175</v>
      </c>
      <c r="G1933" s="10" cm="1">
        <f t="array" ref="G1933">MIN(IF(($A$1236:$A$1822=$A1933)*($D$1236:$D$1822=$D1933)*($J$1236:$J$1822&lt;&gt;0),$J$1236:$J$1822))</f>
        <v>14619</v>
      </c>
      <c r="H1933" s="10" cm="1">
        <f t="array" ref="H1933">MAX(IF(($A$1236:$A$1822=$A1933)*($D$1236:$D$1822=$D1933)*($J$1236:$J$1822&lt;&gt;0),$BE$1236:$BE$1822))</f>
        <v>6043.6335051829374</v>
      </c>
      <c r="I1933" t="str">
        <f>INDEX(Potential_Ranges_for_Chart1!$B$2:$B$16,MATCH(H1933,Potential_Ranges_for_Chart1!$A$2:$A$16,1))</f>
        <v>£6,000 - £7,000</v>
      </c>
      <c r="L1933" s="11">
        <f t="shared" si="635"/>
        <v>4</v>
      </c>
      <c r="M1933" s="11">
        <f t="shared" si="636"/>
        <v>4</v>
      </c>
      <c r="N1933" s="11" t="b">
        <f t="shared" ref="N1933:N1947" si="638">IF(AND(L1933=0,M1933=0),0,L1933=M1933)</f>
        <v>1</v>
      </c>
    </row>
    <row r="1934" spans="1:14" x14ac:dyDescent="0.35">
      <c r="A1934" s="3">
        <v>35000</v>
      </c>
      <c r="B1934" s="3">
        <v>120</v>
      </c>
      <c r="D1934" s="6">
        <f t="shared" si="637"/>
        <v>120</v>
      </c>
      <c r="E1934" s="6"/>
      <c r="F1934" s="6">
        <f t="shared" si="630"/>
        <v>200</v>
      </c>
      <c r="G1934" s="10" cm="1">
        <f t="array" ref="G1934">MIN(IF(($A$1236:$A$1822=$A1934)*($D$1236:$D$1822=$D1934)*($J$1236:$J$1822&lt;&gt;0),$J$1236:$J$1822))</f>
        <v>16092</v>
      </c>
      <c r="H1934" s="10" cm="1">
        <f t="array" ref="H1934">MAX(IF(($A$1236:$A$1822=$A1934)*($D$1236:$D$1822=$D1934)*($J$1236:$J$1822&lt;&gt;0),$BE$1236:$BE$1822))</f>
        <v>5217.3113591582951</v>
      </c>
      <c r="I1934" t="str">
        <f>INDEX(Potential_Ranges_for_Chart1!$B$2:$B$16,MATCH(H1934,Potential_Ranges_for_Chart1!$A$2:$A$16,1))</f>
        <v>£5,000 - £6,000</v>
      </c>
      <c r="L1934" s="11">
        <f t="shared" si="635"/>
        <v>5</v>
      </c>
      <c r="M1934" s="11">
        <f t="shared" si="636"/>
        <v>5</v>
      </c>
      <c r="N1934" s="11" t="b">
        <f t="shared" si="638"/>
        <v>1</v>
      </c>
    </row>
    <row r="1935" spans="1:14" x14ac:dyDescent="0.35">
      <c r="A1935" s="3">
        <v>35000</v>
      </c>
      <c r="B1935" s="3">
        <v>135</v>
      </c>
      <c r="D1935" s="6">
        <f t="shared" si="637"/>
        <v>135</v>
      </c>
      <c r="E1935" s="6"/>
      <c r="F1935" s="6">
        <f t="shared" si="630"/>
        <v>225</v>
      </c>
      <c r="G1935" s="10" cm="1">
        <f t="array" ref="G1935">MIN(IF(($A$1236:$A$1822=$A1935)*($D$1236:$D$1822=$D1935)*($J$1236:$J$1822&lt;&gt;0),$J$1236:$J$1822))</f>
        <v>18581</v>
      </c>
      <c r="H1935" s="10" cm="1">
        <f t="array" ref="H1935">MAX(IF(($A$1236:$A$1822=$A1935)*($D$1236:$D$1822=$D1935)*($J$1236:$J$1822&lt;&gt;0),$BE$1236:$BE$1822))</f>
        <v>4053.34132674797</v>
      </c>
      <c r="I1935" t="str">
        <f>INDEX(Potential_Ranges_for_Chart1!$B$2:$B$16,MATCH(H1935,Potential_Ranges_for_Chart1!$A$2:$A$16,1))</f>
        <v>£4,000 - £5,000</v>
      </c>
      <c r="L1935" s="11">
        <f t="shared" si="635"/>
        <v>6</v>
      </c>
      <c r="M1935" s="11">
        <f t="shared" si="636"/>
        <v>6</v>
      </c>
      <c r="N1935" s="11" t="b">
        <f t="shared" si="638"/>
        <v>1</v>
      </c>
    </row>
    <row r="1936" spans="1:14" x14ac:dyDescent="0.35">
      <c r="A1936" s="3">
        <v>35000</v>
      </c>
      <c r="B1936" s="3">
        <v>150</v>
      </c>
      <c r="D1936" s="6">
        <f t="shared" si="637"/>
        <v>150</v>
      </c>
      <c r="E1936" s="6"/>
      <c r="F1936" s="6">
        <f t="shared" si="630"/>
        <v>250</v>
      </c>
      <c r="G1936" s="10" cm="1">
        <f t="array" ref="G1936">MIN(IF(($A$1236:$A$1822=$A1936)*($D$1236:$D$1822=$D1936)*($J$1236:$J$1822&lt;&gt;0),$J$1236:$J$1822))</f>
        <v>22881</v>
      </c>
      <c r="H1936" s="10" cm="1">
        <f t="array" ref="H1936">MAX(IF(($A$1236:$A$1822=$A1936)*($D$1236:$D$1822=$D1936)*($J$1236:$J$1822&lt;&gt;0),$BE$1236:$BE$1822))</f>
        <v>1843.50515640495</v>
      </c>
      <c r="I1936" t="str">
        <f>INDEX(Potential_Ranges_for_Chart1!$B$2:$B$16,MATCH(H1936,Potential_Ranges_for_Chart1!$A$2:$A$16,1))</f>
        <v>£1,000 - £2,000</v>
      </c>
      <c r="L1936" s="11">
        <f t="shared" si="635"/>
        <v>7</v>
      </c>
      <c r="M1936" s="11">
        <f t="shared" si="636"/>
        <v>7</v>
      </c>
      <c r="N1936" s="11" t="b">
        <f t="shared" si="638"/>
        <v>1</v>
      </c>
    </row>
    <row r="1937" spans="1:14" x14ac:dyDescent="0.35">
      <c r="A1937" s="3">
        <v>35000</v>
      </c>
      <c r="B1937" s="3">
        <v>165</v>
      </c>
      <c r="D1937" s="6">
        <f t="shared" si="637"/>
        <v>165</v>
      </c>
      <c r="E1937" s="6"/>
      <c r="F1937" s="6">
        <f t="shared" si="630"/>
        <v>275</v>
      </c>
      <c r="G1937" s="10" cm="1">
        <f t="array" ref="G1937">MIN(IF(($A$1236:$A$1822=$A1937)*($D$1236:$D$1822=$D1937)*($J$1236:$J$1822&lt;&gt;0),$J$1236:$J$1822))</f>
        <v>26124</v>
      </c>
      <c r="H1937" s="10" cm="1">
        <f t="array" ref="H1937">MAX(IF(($A$1236:$A$1822=$A1937)*($D$1236:$D$1822=$D1937)*($J$1236:$J$1822&lt;&gt;0),$BE$1236:$BE$1822))</f>
        <v>-75.82461999784573</v>
      </c>
      <c r="I1937" t="str">
        <f>INDEX(Potential_Ranges_for_Chart1!$B$2:$B$16,MATCH(H1937,Potential_Ranges_for_Chart1!$A$2:$A$16,1))</f>
        <v>£1,000 - £0</v>
      </c>
      <c r="L1937" s="11">
        <f t="shared" si="635"/>
        <v>8</v>
      </c>
      <c r="M1937" s="11">
        <f t="shared" si="636"/>
        <v>8</v>
      </c>
      <c r="N1937" s="11" t="b">
        <f t="shared" si="638"/>
        <v>1</v>
      </c>
    </row>
    <row r="1938" spans="1:14" x14ac:dyDescent="0.35">
      <c r="A1938" s="3">
        <v>35000</v>
      </c>
      <c r="B1938" s="3">
        <v>180</v>
      </c>
      <c r="D1938" s="6">
        <f t="shared" si="637"/>
        <v>180</v>
      </c>
      <c r="E1938" s="6"/>
      <c r="F1938" s="6">
        <f t="shared" si="630"/>
        <v>300</v>
      </c>
      <c r="G1938" s="10" cm="1">
        <f t="array" ref="G1938">MIN(IF(($A$1236:$A$1822=$A1938)*($D$1236:$D$1822=$D1938)*($J$1236:$J$1822&lt;&gt;0),$J$1236:$J$1822))</f>
        <v>27151</v>
      </c>
      <c r="H1938" s="10" cm="1">
        <f t="array" ref="H1938">MAX(IF(($A$1236:$A$1822=$A1938)*($D$1236:$D$1822=$D1938)*($J$1236:$J$1822&lt;&gt;0),$BE$1236:$BE$1822))</f>
        <v>-1306.4426157654671</v>
      </c>
      <c r="I1938" t="str">
        <f>INDEX(Potential_Ranges_for_Chart1!$B$2:$B$16,MATCH(H1938,Potential_Ranges_for_Chart1!$A$2:$A$16,1))</f>
        <v>-£1,000 - £10,000</v>
      </c>
      <c r="L1938" s="11">
        <f t="shared" si="635"/>
        <v>9</v>
      </c>
      <c r="M1938" s="11">
        <f t="shared" si="636"/>
        <v>9</v>
      </c>
      <c r="N1938" s="11" t="b">
        <f t="shared" si="638"/>
        <v>1</v>
      </c>
    </row>
    <row r="1939" spans="1:14" x14ac:dyDescent="0.35">
      <c r="A1939" s="3">
        <v>37500</v>
      </c>
      <c r="B1939" s="3">
        <v>60</v>
      </c>
      <c r="D1939" s="6">
        <f t="shared" si="637"/>
        <v>102.7</v>
      </c>
      <c r="E1939" s="6"/>
      <c r="F1939" s="6">
        <f t="shared" si="630"/>
        <v>171.2</v>
      </c>
      <c r="G1939" s="10" cm="1">
        <f t="array" ref="G1939">MIN(IF(($A$1236:$A$1822=$A1939)*($D$1236:$D$1822=$D1939)*($J$1236:$J$1822&lt;&gt;0),$J$1236:$J$1822))</f>
        <v>14619</v>
      </c>
      <c r="H1939" s="10" cm="1">
        <f t="array" ref="H1939">MAX(IF(($A$1236:$A$1822=$A1939)*($D$1236:$D$1822=$D1939)*($J$1236:$J$1822&lt;&gt;0),$BE$1236:$BE$1822))</f>
        <v>6894.5113859829362</v>
      </c>
      <c r="I1939" t="str">
        <f>INDEX(Potential_Ranges_for_Chart1!$B$2:$B$16,MATCH(H1939,Potential_Ranges_for_Chart1!$A$2:$A$16,1))</f>
        <v>£6,000 - £7,000</v>
      </c>
      <c r="L1939" s="11">
        <f t="shared" si="635"/>
        <v>4</v>
      </c>
      <c r="M1939" s="11">
        <f t="shared" si="636"/>
        <v>4</v>
      </c>
      <c r="N1939" s="11" t="b">
        <f t="shared" si="638"/>
        <v>1</v>
      </c>
    </row>
    <row r="1940" spans="1:14" x14ac:dyDescent="0.35">
      <c r="A1940" s="3">
        <v>37500</v>
      </c>
      <c r="B1940" s="3">
        <v>105</v>
      </c>
      <c r="D1940" s="6">
        <f t="shared" si="637"/>
        <v>105</v>
      </c>
      <c r="E1940" s="6"/>
      <c r="F1940" s="6">
        <f t="shared" si="630"/>
        <v>175</v>
      </c>
      <c r="G1940" s="10" cm="1">
        <f t="array" ref="G1940">MIN(IF(($A$1236:$A$1822=$A1940)*($D$1236:$D$1822=$D1940)*($J$1236:$J$1822&lt;&gt;0),$J$1236:$J$1822))</f>
        <v>14619</v>
      </c>
      <c r="H1940" s="10" cm="1">
        <f t="array" ref="H1940">MAX(IF(($A$1236:$A$1822=$A1940)*($D$1236:$D$1822=$D1940)*($J$1236:$J$1822&lt;&gt;0),$BE$1236:$BE$1822))</f>
        <v>6894.5113859829362</v>
      </c>
      <c r="I1940" t="str">
        <f>INDEX(Potential_Ranges_for_Chart1!$B$2:$B$16,MATCH(H1940,Potential_Ranges_for_Chart1!$A$2:$A$16,1))</f>
        <v>£6,000 - £7,000</v>
      </c>
      <c r="L1940" s="11">
        <f t="shared" si="635"/>
        <v>4</v>
      </c>
      <c r="M1940" s="11">
        <f t="shared" si="636"/>
        <v>4</v>
      </c>
      <c r="N1940" s="11" t="b">
        <f t="shared" si="638"/>
        <v>1</v>
      </c>
    </row>
    <row r="1941" spans="1:14" x14ac:dyDescent="0.35">
      <c r="A1941" s="3">
        <v>37500</v>
      </c>
      <c r="B1941" s="3">
        <v>120</v>
      </c>
      <c r="D1941" s="6">
        <f t="shared" si="637"/>
        <v>120</v>
      </c>
      <c r="E1941" s="6"/>
      <c r="F1941" s="6">
        <f t="shared" si="630"/>
        <v>200</v>
      </c>
      <c r="G1941" s="10" cm="1">
        <f t="array" ref="G1941">MIN(IF(($A$1236:$A$1822=$A1941)*($D$1236:$D$1822=$D1941)*($J$1236:$J$1822&lt;&gt;0),$J$1236:$J$1822))</f>
        <v>16092</v>
      </c>
      <c r="H1941" s="10" cm="1">
        <f t="array" ref="H1941">MAX(IF(($A$1236:$A$1822=$A1941)*($D$1236:$D$1822=$D1941)*($J$1236:$J$1822&lt;&gt;0),$BE$1236:$BE$1822))</f>
        <v>6059.4959579582865</v>
      </c>
      <c r="I1941" t="str">
        <f>INDEX(Potential_Ranges_for_Chart1!$B$2:$B$16,MATCH(H1941,Potential_Ranges_for_Chart1!$A$2:$A$16,1))</f>
        <v>£6,000 - £7,000</v>
      </c>
      <c r="L1941" s="11">
        <f t="shared" si="635"/>
        <v>5</v>
      </c>
      <c r="M1941" s="11">
        <f t="shared" si="636"/>
        <v>5</v>
      </c>
      <c r="N1941" s="11" t="b">
        <f t="shared" si="638"/>
        <v>1</v>
      </c>
    </row>
    <row r="1942" spans="1:14" x14ac:dyDescent="0.35">
      <c r="A1942" s="3">
        <v>37500</v>
      </c>
      <c r="B1942" s="3">
        <v>135</v>
      </c>
      <c r="D1942" s="6">
        <f t="shared" si="637"/>
        <v>135</v>
      </c>
      <c r="E1942" s="6"/>
      <c r="F1942" s="6">
        <f t="shared" si="630"/>
        <v>225</v>
      </c>
      <c r="G1942" s="10" cm="1">
        <f t="array" ref="G1942">MIN(IF(($A$1236:$A$1822=$A1942)*($D$1236:$D$1822=$D1942)*($J$1236:$J$1822&lt;&gt;0),$J$1236:$J$1822))</f>
        <v>18581</v>
      </c>
      <c r="H1942" s="10" cm="1">
        <f t="array" ref="H1942">MAX(IF(($A$1236:$A$1822=$A1942)*($D$1236:$D$1822=$D1942)*($J$1236:$J$1822&lt;&gt;0),$BE$1236:$BE$1822))</f>
        <v>4897.1781955479673</v>
      </c>
      <c r="I1942" t="str">
        <f>INDEX(Potential_Ranges_for_Chart1!$B$2:$B$16,MATCH(H1942,Potential_Ranges_for_Chart1!$A$2:$A$16,1))</f>
        <v>£4,000 - £5,000</v>
      </c>
      <c r="L1942" s="11">
        <f t="shared" si="635"/>
        <v>6</v>
      </c>
      <c r="M1942" s="11">
        <f t="shared" si="636"/>
        <v>6</v>
      </c>
      <c r="N1942" s="11" t="b">
        <f t="shared" si="638"/>
        <v>1</v>
      </c>
    </row>
    <row r="1943" spans="1:14" x14ac:dyDescent="0.35">
      <c r="A1943" s="3">
        <v>37500</v>
      </c>
      <c r="B1943" s="3">
        <v>150</v>
      </c>
      <c r="D1943" s="6">
        <f t="shared" si="637"/>
        <v>150</v>
      </c>
      <c r="E1943" s="6"/>
      <c r="F1943" s="6">
        <f t="shared" si="630"/>
        <v>250</v>
      </c>
      <c r="G1943" s="10" cm="1">
        <f t="array" ref="G1943">MIN(IF(($A$1236:$A$1822=$A1943)*($D$1236:$D$1822=$D1943)*($J$1236:$J$1822&lt;&gt;0),$J$1236:$J$1822))</f>
        <v>22881</v>
      </c>
      <c r="H1943" s="10" cm="1">
        <f t="array" ref="H1943">MAX(IF(($A$1236:$A$1822=$A1943)*($D$1236:$D$1822=$D1943)*($J$1236:$J$1822&lt;&gt;0),$BE$1236:$BE$1822))</f>
        <v>2676.2210772049439</v>
      </c>
      <c r="I1943" t="str">
        <f>INDEX(Potential_Ranges_for_Chart1!$B$2:$B$16,MATCH(H1943,Potential_Ranges_for_Chart1!$A$2:$A$16,1))</f>
        <v>£2,000 - £3,000</v>
      </c>
      <c r="L1943" s="11">
        <f t="shared" si="635"/>
        <v>7</v>
      </c>
      <c r="M1943" s="11">
        <f t="shared" si="636"/>
        <v>7</v>
      </c>
      <c r="N1943" s="11" t="b">
        <f t="shared" si="638"/>
        <v>1</v>
      </c>
    </row>
    <row r="1944" spans="1:14" x14ac:dyDescent="0.35">
      <c r="A1944" s="3">
        <v>37500</v>
      </c>
      <c r="B1944" s="3">
        <v>165</v>
      </c>
      <c r="D1944" s="6">
        <f t="shared" si="637"/>
        <v>165</v>
      </c>
      <c r="E1944" s="6"/>
      <c r="F1944" s="6">
        <f t="shared" si="630"/>
        <v>275</v>
      </c>
      <c r="G1944" s="10" cm="1">
        <f t="array" ref="G1944">MIN(IF(($A$1236:$A$1822=$A1944)*($D$1236:$D$1822=$D1944)*($J$1236:$J$1822&lt;&gt;0),$J$1236:$J$1822))</f>
        <v>26124</v>
      </c>
      <c r="H1944" s="10" cm="1">
        <f t="array" ref="H1944">MAX(IF(($A$1236:$A$1822=$A1944)*($D$1236:$D$1822=$D1944)*($J$1236:$J$1822&lt;&gt;0),$BE$1236:$BE$1822))</f>
        <v>730.52274624384881</v>
      </c>
      <c r="I1944" t="str">
        <f>INDEX(Potential_Ranges_for_Chart1!$B$2:$B$16,MATCH(H1944,Potential_Ranges_for_Chart1!$A$2:$A$16,1))</f>
        <v>£0 - £1,000</v>
      </c>
      <c r="L1944" s="11">
        <f t="shared" si="635"/>
        <v>8</v>
      </c>
      <c r="M1944" s="11">
        <f t="shared" si="636"/>
        <v>8</v>
      </c>
      <c r="N1944" s="11" t="b">
        <f t="shared" si="638"/>
        <v>1</v>
      </c>
    </row>
    <row r="1945" spans="1:14" x14ac:dyDescent="0.35">
      <c r="A1945" s="3">
        <v>37500</v>
      </c>
      <c r="B1945" s="3">
        <v>180</v>
      </c>
      <c r="D1945" s="6">
        <f t="shared" si="637"/>
        <v>180</v>
      </c>
      <c r="E1945" s="6"/>
      <c r="F1945" s="6">
        <f t="shared" si="630"/>
        <v>300</v>
      </c>
      <c r="G1945" s="10" cm="1">
        <f t="array" ref="G1945">MIN(IF(($A$1236:$A$1822=$A1945)*($D$1236:$D$1822=$D1945)*($J$1236:$J$1822&lt;&gt;0),$J$1236:$J$1822))</f>
        <v>27151</v>
      </c>
      <c r="H1945" s="10" cm="1">
        <f t="array" ref="H1945">MAX(IF(($A$1236:$A$1822=$A1945)*($D$1236:$D$1822=$D1945)*($J$1236:$J$1822&lt;&gt;0),$BE$1236:$BE$1822))</f>
        <v>-552.85128182341577</v>
      </c>
      <c r="I1945" t="str">
        <f>INDEX(Potential_Ranges_for_Chart1!$B$2:$B$16,MATCH(H1945,Potential_Ranges_for_Chart1!$A$2:$A$16,1))</f>
        <v>£1,000 - £0</v>
      </c>
      <c r="L1945" s="11">
        <f t="shared" si="635"/>
        <v>9</v>
      </c>
      <c r="M1945" s="11">
        <f t="shared" si="636"/>
        <v>9</v>
      </c>
      <c r="N1945" s="11" t="b">
        <f t="shared" si="638"/>
        <v>1</v>
      </c>
    </row>
    <row r="1946" spans="1:14" x14ac:dyDescent="0.35">
      <c r="A1946" s="3">
        <v>40000</v>
      </c>
      <c r="B1946" s="3">
        <v>60</v>
      </c>
      <c r="D1946" s="6">
        <f t="shared" si="637"/>
        <v>109.6</v>
      </c>
      <c r="E1946" s="6"/>
      <c r="F1946" s="6">
        <f t="shared" si="630"/>
        <v>182.7</v>
      </c>
      <c r="G1946" s="10" cm="1">
        <f t="array" ref="G1946">MIN(IF(($A$1236:$A$1822=$A1946)*($D$1236:$D$1822=$D1946)*($J$1236:$J$1822&lt;&gt;0),$J$1236:$J$1822))</f>
        <v>14619</v>
      </c>
      <c r="H1946" s="10" cm="1">
        <f t="array" ref="H1946">MAX(IF(($A$1236:$A$1822=$A1946)*($D$1236:$D$1822=$D1946)*($J$1236:$J$1822&lt;&gt;0),$BE$1236:$BE$1822))</f>
        <v>7745.389266782935</v>
      </c>
      <c r="I1946" t="str">
        <f>INDEX(Potential_Ranges_for_Chart1!$B$2:$B$16,MATCH(H1946,Potential_Ranges_for_Chart1!$A$2:$A$16,1))</f>
        <v>£7,000 - £8,000</v>
      </c>
      <c r="L1946" s="11">
        <f t="shared" si="635"/>
        <v>4</v>
      </c>
      <c r="M1946" s="11">
        <f t="shared" si="636"/>
        <v>4</v>
      </c>
      <c r="N1946" s="11" t="b">
        <f t="shared" si="638"/>
        <v>1</v>
      </c>
    </row>
    <row r="1947" spans="1:14" x14ac:dyDescent="0.35">
      <c r="A1947" s="3">
        <v>40000</v>
      </c>
      <c r="B1947" s="3">
        <v>120</v>
      </c>
      <c r="D1947" s="6">
        <f t="shared" si="637"/>
        <v>120</v>
      </c>
      <c r="E1947" s="6"/>
      <c r="F1947" s="6">
        <f t="shared" si="630"/>
        <v>200</v>
      </c>
      <c r="G1947" s="10" cm="1">
        <f t="array" ref="G1947">MIN(IF(($A$1236:$A$1822=$A1947)*($D$1236:$D$1822=$D1947)*($J$1236:$J$1822&lt;&gt;0),$J$1236:$J$1822))</f>
        <v>16092</v>
      </c>
      <c r="H1947" s="10" cm="1">
        <f t="array" ref="H1947">MAX(IF(($A$1236:$A$1822=$A1947)*($D$1236:$D$1822=$D1947)*($J$1236:$J$1822&lt;&gt;0),$BE$1236:$BE$1822))</f>
        <v>6901.6805567582996</v>
      </c>
      <c r="I1947" t="str">
        <f>INDEX(Potential_Ranges_for_Chart1!$B$2:$B$16,MATCH(H1947,Potential_Ranges_for_Chart1!$A$2:$A$16,1))</f>
        <v>£6,000 - £7,000</v>
      </c>
      <c r="L1947" s="11">
        <f t="shared" si="635"/>
        <v>5</v>
      </c>
      <c r="M1947" s="11">
        <f t="shared" si="636"/>
        <v>5</v>
      </c>
      <c r="N1947" s="11" t="b">
        <f t="shared" si="638"/>
        <v>1</v>
      </c>
    </row>
    <row r="1948" spans="1:14" x14ac:dyDescent="0.35">
      <c r="A1948" s="3">
        <v>40000</v>
      </c>
      <c r="B1948" s="3">
        <v>135</v>
      </c>
      <c r="D1948" s="6">
        <f>ROUND(MAX(B1948,A1948/365),1)</f>
        <v>135</v>
      </c>
      <c r="E1948" s="6"/>
      <c r="F1948" s="6">
        <f t="shared" si="630"/>
        <v>225</v>
      </c>
      <c r="G1948" s="10" cm="1">
        <f t="array" ref="G1948">MIN(IF(($A$1236:$A$1822=$A1948)*($D$1236:$D$1822=$D1948)*($J$1236:$J$1822&lt;&gt;0),$J$1236:$J$1822))</f>
        <v>18581</v>
      </c>
      <c r="H1948" s="10" cm="1">
        <f t="array" ref="H1948">MAX(IF(($A$1236:$A$1822=$A1948)*($D$1236:$D$1822=$D1948)*($J$1236:$J$1822&lt;&gt;0),$BE$1236:$BE$1822))</f>
        <v>5741.0155847479691</v>
      </c>
      <c r="I1948" t="str">
        <f>INDEX(Potential_Ranges_for_Chart1!$B$2:$B$16,MATCH(H1948,Potential_Ranges_for_Chart1!$A$2:$A$16,1))</f>
        <v>£5,000 - £6,000</v>
      </c>
      <c r="L1948" s="11">
        <f t="shared" si="635"/>
        <v>6</v>
      </c>
      <c r="M1948" s="11">
        <f t="shared" si="636"/>
        <v>6</v>
      </c>
      <c r="N1948" s="11" t="b">
        <f>IF(AND(L1948=0,M1948=0),0,L1948=M1948)</f>
        <v>1</v>
      </c>
    </row>
    <row r="1949" spans="1:14" x14ac:dyDescent="0.35">
      <c r="A1949" s="3">
        <v>40000</v>
      </c>
      <c r="B1949" s="3">
        <v>150</v>
      </c>
      <c r="D1949" s="6">
        <f>ROUND(MAX(B1949,A1949/365),1)</f>
        <v>150</v>
      </c>
      <c r="E1949" s="6"/>
      <c r="F1949" s="6">
        <f t="shared" si="630"/>
        <v>250</v>
      </c>
      <c r="G1949" s="10" cm="1">
        <f t="array" ref="G1949">MIN(IF(($A$1236:$A$1822=$A1949)*($D$1236:$D$1822=$D1949)*($J$1236:$J$1822&lt;&gt;0),$J$1236:$J$1822))</f>
        <v>22881</v>
      </c>
      <c r="H1949" s="10" cm="1">
        <f t="array" ref="H1949">MAX(IF(($A$1236:$A$1822=$A1949)*($D$1236:$D$1822=$D1949)*($J$1236:$J$1822&lt;&gt;0),$BE$1236:$BE$1822))</f>
        <v>3508.9375184049495</v>
      </c>
      <c r="I1949" t="str">
        <f>INDEX(Potential_Ranges_for_Chart1!$B$2:$B$16,MATCH(H1949,Potential_Ranges_for_Chart1!$A$2:$A$16,1))</f>
        <v>£3,000 - £4,000</v>
      </c>
      <c r="L1949" s="11">
        <f t="shared" si="635"/>
        <v>7</v>
      </c>
      <c r="M1949" s="11">
        <f t="shared" si="636"/>
        <v>7</v>
      </c>
      <c r="N1949" s="11" t="b">
        <f>IF(AND(L1949=0,M1949=0),0,L1949=M1949)</f>
        <v>1</v>
      </c>
    </row>
    <row r="1950" spans="1:14" x14ac:dyDescent="0.35">
      <c r="A1950" s="3">
        <v>40000</v>
      </c>
      <c r="B1950" s="3">
        <v>165</v>
      </c>
      <c r="D1950" s="6">
        <f>ROUND(MAX(B1950,A1950/365),1)</f>
        <v>165</v>
      </c>
      <c r="E1950" s="6"/>
      <c r="F1950" s="6">
        <f t="shared" si="630"/>
        <v>275</v>
      </c>
      <c r="G1950" s="10" cm="1">
        <f t="array" ref="G1950">MIN(IF(($A$1236:$A$1822=$A1950)*($D$1236:$D$1822=$D1950)*($J$1236:$J$1822&lt;&gt;0),$J$1236:$J$1822))</f>
        <v>26124</v>
      </c>
      <c r="H1950" s="10" cm="1">
        <f t="array" ref="H1950">MAX(IF(($A$1236:$A$1822=$A1950)*($D$1236:$D$1822=$D1950)*($J$1236:$J$1822&lt;&gt;0),$BE$1236:$BE$1822))</f>
        <v>1536.8695603637752</v>
      </c>
      <c r="I1950" t="str">
        <f>INDEX(Potential_Ranges_for_Chart1!$B$2:$B$16,MATCH(H1950,Potential_Ranges_for_Chart1!$A$2:$A$16,1))</f>
        <v>£1,000 - £2,000</v>
      </c>
      <c r="L1950" s="11">
        <f t="shared" si="635"/>
        <v>8</v>
      </c>
      <c r="M1950" s="11">
        <f t="shared" si="636"/>
        <v>8</v>
      </c>
      <c r="N1950" s="11" t="b">
        <f>IF(AND(L1950=0,M1950=0),0,L1950=M1950)</f>
        <v>1</v>
      </c>
    </row>
    <row r="1951" spans="1:14" x14ac:dyDescent="0.35">
      <c r="A1951" s="3">
        <v>40000</v>
      </c>
      <c r="B1951" s="3">
        <v>180</v>
      </c>
      <c r="D1951" s="6">
        <f>ROUND(MAX(B1951,A1951/365),1)</f>
        <v>180</v>
      </c>
      <c r="E1951" s="6"/>
      <c r="F1951" s="6">
        <f t="shared" si="630"/>
        <v>300</v>
      </c>
      <c r="G1951" s="10" cm="1">
        <f t="array" ref="G1951">MIN(IF(($A$1236:$A$1822=$A1951)*($D$1236:$D$1822=$D1951)*($J$1236:$J$1822&lt;&gt;0),$J$1236:$J$1822))</f>
        <v>27151</v>
      </c>
      <c r="H1951" s="10" cm="1">
        <f t="array" ref="H1951">MAX(IF(($A$1236:$A$1822=$A1951)*($D$1236:$D$1822=$D1951)*($J$1236:$J$1822&lt;&gt;0),$BE$1236:$BE$1822))</f>
        <v>200.7400521186355</v>
      </c>
      <c r="I1951" t="str">
        <f>INDEX(Potential_Ranges_for_Chart1!$B$2:$B$16,MATCH(H1951,Potential_Ranges_for_Chart1!$A$2:$A$16,1))</f>
        <v>£0 - £1,000</v>
      </c>
      <c r="L1951" s="11">
        <f t="shared" si="635"/>
        <v>9</v>
      </c>
      <c r="M1951" s="11">
        <f t="shared" si="636"/>
        <v>9</v>
      </c>
      <c r="N1951" s="11" t="b">
        <f>IF(AND(L1951=0,M1951=0),0,L1951=M1951)</f>
        <v>1</v>
      </c>
    </row>
    <row r="1953" spans="1:22" x14ac:dyDescent="0.35">
      <c r="A1953" s="21" t="s">
        <v>1448</v>
      </c>
    </row>
    <row r="1954" spans="1:22" x14ac:dyDescent="0.35">
      <c r="B1954" s="50"/>
    </row>
    <row r="1955" spans="1:22" ht="129" customHeight="1" x14ac:dyDescent="0.35">
      <c r="E1955" s="23" t="s">
        <v>1389</v>
      </c>
      <c r="F1955" s="51" t="str">
        <f>$J$1235</f>
        <v>Cost of Ecar + any charger (=capital repayments if loan).</v>
      </c>
      <c r="G1955" s="51" t="str">
        <f>$AH$1235</f>
        <v>Total E Car replacement cost £</v>
      </c>
      <c r="H1955" s="51" t="str">
        <f>$AI$1235</f>
        <v>Total loan interest on initial Ecar and charger and replacement Ecars £</v>
      </c>
      <c r="I1955" s="51" t="str">
        <f>$AD$1235</f>
        <v>Total elec costs over assessment period £</v>
      </c>
      <c r="J1955" s="51" t="str">
        <f>$AN$1235</f>
        <v>Est total servicing cost Ecar</v>
      </c>
      <c r="K1955" s="51" t="str">
        <f>$AO$1235</f>
        <v>Total Ecar cost  £</v>
      </c>
      <c r="L1955" s="51" t="str">
        <f>$BF$1235</f>
        <v>Total Ecar Tonnes CO2 at current CO2 intensity (conservative as in reality reducing)</v>
      </c>
      <c r="M1955" s="51" t="str">
        <f>$AP$1235</f>
        <v>Assumed alternative petrol car  up front cost</v>
      </c>
      <c r="N1955" s="51" t="str">
        <f>$AW$1235</f>
        <v>Total petrol car replacements costs £</v>
      </c>
      <c r="O1955" s="51" t="str">
        <f>$AX$1235</f>
        <v>Total loan interest on initial and replacement petrol cars £</v>
      </c>
      <c r="P1955" s="51" t="str">
        <f>$AV$1235</f>
        <v>Total petrol costs over assessment period £</v>
      </c>
      <c r="Q1955" s="51" t="str">
        <f>$BC$1235</f>
        <v>Est total servicing cost petrol car</v>
      </c>
      <c r="R1955" s="51" t="str">
        <f>$BD$1235</f>
        <v>Total Petrol car cost  £</v>
      </c>
      <c r="S1955" s="51" t="str">
        <f>$BG$1235</f>
        <v>Total Petrol car Tonnes CO2</v>
      </c>
      <c r="T1955" s="51" t="str">
        <f>$BE$1235</f>
        <v>Total 8 year new electric vs new petrol car cost saving with home charger + public top up where necessary £</v>
      </c>
    </row>
    <row r="1956" spans="1:22" ht="29" x14ac:dyDescent="0.35">
      <c r="E1956" s="29" t="s">
        <v>1390</v>
      </c>
      <c r="F1956" s="29">
        <f t="shared" ref="F1956:T1956" si="639">MATCH(F$1955,$A$1235:$BG$1235,0)</f>
        <v>10</v>
      </c>
      <c r="G1956" s="29">
        <f t="shared" si="639"/>
        <v>34</v>
      </c>
      <c r="H1956" s="29">
        <f t="shared" si="639"/>
        <v>35</v>
      </c>
      <c r="I1956" s="29">
        <f t="shared" si="639"/>
        <v>30</v>
      </c>
      <c r="J1956" s="29">
        <f t="shared" si="639"/>
        <v>40</v>
      </c>
      <c r="K1956" s="29">
        <f t="shared" si="639"/>
        <v>41</v>
      </c>
      <c r="L1956" s="29">
        <f t="shared" si="639"/>
        <v>58</v>
      </c>
      <c r="M1956" s="29">
        <f t="shared" si="639"/>
        <v>42</v>
      </c>
      <c r="N1956" s="29">
        <f t="shared" si="639"/>
        <v>49</v>
      </c>
      <c r="O1956" s="29">
        <f t="shared" si="639"/>
        <v>50</v>
      </c>
      <c r="P1956" s="29">
        <f t="shared" si="639"/>
        <v>48</v>
      </c>
      <c r="Q1956" s="29">
        <f t="shared" si="639"/>
        <v>55</v>
      </c>
      <c r="R1956" s="29">
        <f t="shared" si="639"/>
        <v>56</v>
      </c>
      <c r="S1956" s="29">
        <f t="shared" si="639"/>
        <v>59</v>
      </c>
      <c r="T1956" s="29">
        <f t="shared" si="639"/>
        <v>57</v>
      </c>
    </row>
    <row r="1957" spans="1:22" x14ac:dyDescent="0.35">
      <c r="E1957" s="29"/>
      <c r="F1957" s="29"/>
      <c r="G1957" s="29"/>
      <c r="H1957" s="29"/>
      <c r="I1957" s="29"/>
      <c r="J1957" s="29"/>
      <c r="K1957" s="29"/>
      <c r="L1957" s="29"/>
      <c r="M1957" s="29"/>
      <c r="N1957" s="29"/>
      <c r="O1957" s="29"/>
      <c r="P1957" s="29"/>
      <c r="Q1957" s="29"/>
      <c r="R1957" s="29"/>
    </row>
    <row r="1958" spans="1:22" x14ac:dyDescent="0.35">
      <c r="C1958" s="29"/>
      <c r="D1958" s="77"/>
      <c r="F1958" s="29"/>
      <c r="G1958" s="1" t="s">
        <v>1390</v>
      </c>
      <c r="H1958" s="1" t="s">
        <v>1390</v>
      </c>
      <c r="I1958" s="1" t="s">
        <v>1390</v>
      </c>
      <c r="J1958" s="1" t="s">
        <v>1390</v>
      </c>
      <c r="K1958" s="1" t="s">
        <v>1390</v>
      </c>
      <c r="N1958" s="21" t="str">
        <f>"Annual mileage ="&amp;A2&amp;" and required range of "&amp;D2&amp;" mi requiring Ecar range of "&amp;ROUND(D2/0.6,1)&amp;" mi for 20-80% SOC operation. "&amp;"Total cost over "&amp;IF(H2=1,"8 years for new ","4 years for 4 year old used ")&amp;"elec car "&amp;IF(E2=1,"with ","without ")&amp;"home charger vs "&amp;IF(I2=1,"equivalent ","cheapest ")&amp;"petrol car "&amp;"with "&amp;IF(F2=1,100*G2&amp;"% APR loan.","no loan. ")</f>
        <v>Annual mileage =7500 and required range of 75 mi requiring Ecar range of 125 mi for 20-80% SOC operation. Total cost over 8 years for new elec car with home charger vs cheapest petrol car with 7.5% APR loan.</v>
      </c>
      <c r="O1958" s="29"/>
      <c r="P1958" s="29"/>
      <c r="S1958" s="29"/>
      <c r="T1958" s="21" t="str" cm="1">
        <f t="array" ref="T1958">"Total Elec vs petrol CO2. Annual mileage ="&amp;A2&amp;", required range= "&amp;D2&amp;" mi requiring Ecar range= "&amp;ROUND(D2/0.6,1)&amp;" mi for 20-80% SOC op. Assumes charging efficiency = "&amp;W2*100&amp;"% and petrol car eff = "&amp;INDEX(Z2:AA2,AB2)&amp;"MPG. Assumes existing elec CO2 intensity but actually falling so conservative."</f>
        <v>Total Elec vs petrol CO2. Annual mileage =7500, required range= 75 mi requiring Ecar range= 125 mi for 20-80% SOC op. Assumes charging efficiency = 100% and petrol car eff = 50MPG. Assumes existing elec CO2 intensity but actually falling so conservative.</v>
      </c>
    </row>
    <row r="1959" spans="1:22" ht="129" customHeight="1" x14ac:dyDescent="0.35">
      <c r="A1959" s="77">
        <f>A1247</f>
        <v>5000</v>
      </c>
      <c r="B1959" s="77" t="s">
        <v>1444</v>
      </c>
      <c r="C1959" s="76" t="s">
        <v>1392</v>
      </c>
      <c r="D1959" s="77" t="s">
        <v>1490</v>
      </c>
      <c r="E1959" s="77" t="s">
        <v>1391</v>
      </c>
      <c r="F1959" s="76" t="s">
        <v>1441</v>
      </c>
      <c r="G1959" s="77" t="s">
        <v>1511</v>
      </c>
      <c r="H1959" s="77" t="s">
        <v>1487</v>
      </c>
      <c r="I1959" s="77" t="s">
        <v>1486</v>
      </c>
      <c r="J1959" s="77" t="s">
        <v>1442</v>
      </c>
      <c r="K1959" s="77" t="s">
        <v>1443</v>
      </c>
      <c r="L1959" s="77" t="s">
        <v>1445</v>
      </c>
      <c r="M1959" s="77" t="s">
        <v>1488</v>
      </c>
      <c r="N1959" s="77" t="str">
        <f>G1959</f>
        <v>Car Price + any charger (Tot capital repayments if loan).</v>
      </c>
      <c r="O1959" s="77" t="str">
        <f>H1959</f>
        <v>Car replacement if applicable</v>
      </c>
      <c r="P1959" s="77" t="str">
        <f>I1959</f>
        <v>Loan interest if applicable</v>
      </c>
      <c r="Q1959" s="77" t="str">
        <f>J1959</f>
        <v>Fuel</v>
      </c>
      <c r="R1959" s="77" t="str">
        <f>K1959</f>
        <v>Maintenance</v>
      </c>
      <c r="S1959" s="77" t="s">
        <v>1459</v>
      </c>
      <c r="T1959" s="77" t="str">
        <f>M1959</f>
        <v>Total Tonnes CO2 emissions</v>
      </c>
      <c r="U1959" s="77" t="s">
        <v>1458</v>
      </c>
      <c r="V1959" s="77" t="s">
        <v>1446</v>
      </c>
    </row>
    <row r="1960" spans="1:22" x14ac:dyDescent="0.35">
      <c r="A1960" s="11">
        <f>A$2</f>
        <v>7500</v>
      </c>
      <c r="B1960" s="8">
        <f>D$2</f>
        <v>75</v>
      </c>
      <c r="C1960" t="s">
        <v>1393</v>
      </c>
      <c r="D1960" t="str" cm="1">
        <f t="array" ref="D1960">INDEX(Archetypes!$B$8:$B$16,$E1960,0)</f>
        <v>100-125mi</v>
      </c>
      <c r="E1960">
        <v>1</v>
      </c>
      <c r="F1960" cm="1">
        <f t="array" ref="F1960">SUMPRODUCT(($A$1236:$A$1822=A1960)*($D$1236:$D$1822=B1960)*($G$1236:$G$1822=E1960)*ROW($A$1236:$A$1822))</f>
        <v>0</v>
      </c>
      <c r="G1960">
        <f t="shared" ref="G1960:L1960" si="640">F$1956</f>
        <v>10</v>
      </c>
      <c r="H1960">
        <f t="shared" si="640"/>
        <v>34</v>
      </c>
      <c r="I1960">
        <f t="shared" si="640"/>
        <v>35</v>
      </c>
      <c r="J1960">
        <f t="shared" si="640"/>
        <v>30</v>
      </c>
      <c r="K1960">
        <f t="shared" si="640"/>
        <v>40</v>
      </c>
      <c r="L1960">
        <f t="shared" si="640"/>
        <v>41</v>
      </c>
      <c r="M1960">
        <f>L1956</f>
        <v>58</v>
      </c>
      <c r="N1960" s="46" cm="1">
        <f t="array" ref="N1960">IF($F1960=0,0,INDEX($A$1:$BK$1822,$F1960,G1960))</f>
        <v>0</v>
      </c>
      <c r="O1960" s="46" cm="1">
        <f t="array" ref="O1960">IF($F1960=0,0,INDEX($A$1:$BK$1822,$F1960,H1960))</f>
        <v>0</v>
      </c>
      <c r="P1960" s="46" cm="1">
        <f t="array" ref="P1960">IF($F1960=0,0,INDEX($A$1:$BK$1822,$F1960,I1960))</f>
        <v>0</v>
      </c>
      <c r="Q1960" s="46" cm="1">
        <f t="array" ref="Q1960">IF($F1960=0,0,INDEX($A$1:$BK$1822,$F1960,J1960))</f>
        <v>0</v>
      </c>
      <c r="R1960" s="46" cm="1">
        <f t="array" ref="R1960">IF($F1960=0,0,INDEX($A$1:$BK$1822,$F1960,K1960))</f>
        <v>0</v>
      </c>
      <c r="S1960" s="46" cm="1">
        <f t="array" ref="S1960">IF($F1960=0,0,INDEX($A$1:$BK$1822,$F1960,L1960))</f>
        <v>0</v>
      </c>
      <c r="T1960" s="2" cm="1">
        <f t="array" ref="T1960">IF($F1960=0,0,INDEX($A$1:$BK$1822,$F1960,M1960))</f>
        <v>0</v>
      </c>
      <c r="U1960" s="46">
        <f>SUM(N1960:R1960)</f>
        <v>0</v>
      </c>
      <c r="V1960" s="46">
        <f>U1960-S1960</f>
        <v>0</v>
      </c>
    </row>
    <row r="1961" spans="1:22" x14ac:dyDescent="0.35">
      <c r="A1961" s="11"/>
      <c r="B1961" s="11"/>
      <c r="C1961" t="s">
        <v>1394</v>
      </c>
      <c r="F1961">
        <f>F1960</f>
        <v>0</v>
      </c>
      <c r="G1961">
        <f t="shared" ref="G1961:M1961" si="641">M$1956</f>
        <v>42</v>
      </c>
      <c r="H1961">
        <f t="shared" si="641"/>
        <v>49</v>
      </c>
      <c r="I1961">
        <f t="shared" si="641"/>
        <v>50</v>
      </c>
      <c r="J1961">
        <f t="shared" si="641"/>
        <v>48</v>
      </c>
      <c r="K1961">
        <f t="shared" si="641"/>
        <v>55</v>
      </c>
      <c r="L1961">
        <f t="shared" si="641"/>
        <v>56</v>
      </c>
      <c r="M1961">
        <f t="shared" si="641"/>
        <v>59</v>
      </c>
      <c r="N1961" s="46" cm="1">
        <f t="array" ref="N1961">IF($F1961=0,0,INDEX($A$1:$BK$1822,$F1961,G1961))</f>
        <v>0</v>
      </c>
      <c r="O1961" s="46" cm="1">
        <f t="array" ref="O1961">IF($F1961=0,0,INDEX($A$1:$BK$1822,$F1961,H1961))</f>
        <v>0</v>
      </c>
      <c r="P1961" s="46" cm="1">
        <f t="array" ref="P1961">IF($F1961=0,0,INDEX($A$1:$BK$1822,$F1961,I1961))</f>
        <v>0</v>
      </c>
      <c r="Q1961" s="46" cm="1">
        <f t="array" ref="Q1961">IF($F1961=0,0,INDEX($A$1:$BK$1822,$F1961,J1961))</f>
        <v>0</v>
      </c>
      <c r="R1961" s="46" cm="1">
        <f t="array" ref="R1961">IF($F1961=0,0,INDEX($A$1:$BK$1822,$F1961,K1961))</f>
        <v>0</v>
      </c>
      <c r="S1961" s="46" cm="1">
        <f t="array" ref="S1961">IF($F1961=0,0,INDEX($A$1:$BK$1822,$F1961,L1961))</f>
        <v>0</v>
      </c>
      <c r="T1961" s="2" cm="1">
        <f t="array" ref="T1961">IF($F1961=0,0,INDEX($A$1:$BK$1822,$F1961,M1961))</f>
        <v>0</v>
      </c>
      <c r="U1961" s="46">
        <f>SUM(N1961:R1961)</f>
        <v>0</v>
      </c>
      <c r="V1961" s="46">
        <f>U1961-S1961</f>
        <v>0</v>
      </c>
    </row>
    <row r="1962" spans="1:22" x14ac:dyDescent="0.35">
      <c r="A1962" s="11"/>
      <c r="B1962" s="11"/>
      <c r="N1962" s="46"/>
      <c r="O1962" s="46"/>
      <c r="P1962" s="46"/>
      <c r="Q1962" s="46"/>
      <c r="R1962" s="46"/>
      <c r="S1962" s="46"/>
      <c r="T1962" s="8"/>
      <c r="U1962" s="46"/>
      <c r="V1962" s="46"/>
    </row>
    <row r="1963" spans="1:22" x14ac:dyDescent="0.35">
      <c r="A1963" s="11">
        <f>A$2</f>
        <v>7500</v>
      </c>
      <c r="B1963" s="8">
        <f>D$2</f>
        <v>75</v>
      </c>
      <c r="C1963" t="s">
        <v>1393</v>
      </c>
      <c r="D1963" t="str" cm="1">
        <f t="array" ref="D1963">INDEX(Archetypes!$B$8:$B$16,$E1963,0)</f>
        <v>125-150mi</v>
      </c>
      <c r="E1963">
        <f>E1960+1</f>
        <v>2</v>
      </c>
      <c r="F1963" cm="1">
        <f t="array" ref="F1963">SUMPRODUCT(($A$1236:$A$1822=A1963)*($D$1236:$D$1822=B1963)*($G$1236:$G$1822=E1963)*ROW($A$1236:$A$1822))</f>
        <v>1290</v>
      </c>
      <c r="G1963">
        <f t="shared" ref="G1963:M1963" si="642">F$1956</f>
        <v>10</v>
      </c>
      <c r="H1963">
        <f t="shared" si="642"/>
        <v>34</v>
      </c>
      <c r="I1963">
        <f t="shared" si="642"/>
        <v>35</v>
      </c>
      <c r="J1963">
        <f t="shared" si="642"/>
        <v>30</v>
      </c>
      <c r="K1963">
        <f t="shared" si="642"/>
        <v>40</v>
      </c>
      <c r="L1963">
        <f t="shared" si="642"/>
        <v>41</v>
      </c>
      <c r="M1963">
        <f t="shared" si="642"/>
        <v>58</v>
      </c>
      <c r="N1963" s="46" cm="1">
        <f t="array" ref="N1963">IF($F1963=0,0,INDEX($A$1:$BK$1822,$F1963,G1963))</f>
        <v>11219</v>
      </c>
      <c r="O1963" s="46" cm="1">
        <f t="array" ref="O1963">IF($F1963=0,0,INDEX($A$1:$BK$1822,$F1963,H1963))</f>
        <v>0</v>
      </c>
      <c r="P1963" s="46" cm="1">
        <f t="array" ref="P1963">IF($F1963=0,0,INDEX($A$1:$BK$1822,$F1963,I1963))</f>
        <v>2179.5155183796978</v>
      </c>
      <c r="Q1963" s="46" cm="1">
        <f t="array" ref="Q1963">IF($F1963=0,0,INDEX($A$1:$BK$1822,$F1963,J1963))</f>
        <v>1150.6486340000001</v>
      </c>
      <c r="R1963" s="46" cm="1">
        <f t="array" ref="R1963">IF($F1963=0,0,INDEX($A$1:$BK$1822,$F1963,K1963))</f>
        <v>4156</v>
      </c>
      <c r="S1963" s="46" cm="1">
        <f t="array" ref="S1963">IF($F1963=0,0,INDEX($A$1:$BK$1822,$F1963,L1963))</f>
        <v>18705.164152379701</v>
      </c>
      <c r="T1963" s="2" cm="1">
        <f t="array" ref="T1963">IF($F1963=0,0,INDEX($A$1:$BK$1822,$F1963,M1963))</f>
        <v>1.8124705962000001</v>
      </c>
      <c r="U1963" s="46">
        <f>SUM(N1963:R1963)</f>
        <v>18705.164152379697</v>
      </c>
      <c r="V1963" s="46">
        <f>U1963-S1963</f>
        <v>0</v>
      </c>
    </row>
    <row r="1964" spans="1:22" x14ac:dyDescent="0.35">
      <c r="A1964" s="11"/>
      <c r="B1964" s="11"/>
      <c r="C1964" t="s">
        <v>1394</v>
      </c>
      <c r="F1964">
        <f>F1963</f>
        <v>1290</v>
      </c>
      <c r="G1964">
        <f t="shared" ref="G1964:M1964" si="643">M$1956</f>
        <v>42</v>
      </c>
      <c r="H1964">
        <f t="shared" si="643"/>
        <v>49</v>
      </c>
      <c r="I1964">
        <f t="shared" si="643"/>
        <v>50</v>
      </c>
      <c r="J1964">
        <f t="shared" si="643"/>
        <v>48</v>
      </c>
      <c r="K1964">
        <f t="shared" si="643"/>
        <v>55</v>
      </c>
      <c r="L1964">
        <f t="shared" si="643"/>
        <v>56</v>
      </c>
      <c r="M1964">
        <f t="shared" si="643"/>
        <v>59</v>
      </c>
      <c r="N1964" s="46" cm="1">
        <f t="array" ref="N1964">IF($F1964=0,0,INDEX($A$1:$BK$1822,$F1964,G1964))</f>
        <v>8176</v>
      </c>
      <c r="O1964" s="46" cm="1">
        <f t="array" ref="O1964">IF($F1964=0,0,INDEX($A$1:$BK$1822,$F1964,H1964))</f>
        <v>0</v>
      </c>
      <c r="P1964" s="46" cm="1">
        <f t="array" ref="P1964">IF($F1964=0,0,INDEX($A$1:$BK$1822,$F1964,I1964))</f>
        <v>1588.3518030370274</v>
      </c>
      <c r="Q1964" s="46" cm="1">
        <f t="array" ref="Q1964">IF($F1964=0,0,INDEX($A$1:$BK$1822,$F1964,J1964))</f>
        <v>3704.64</v>
      </c>
      <c r="R1964" s="46" cm="1">
        <f t="array" ref="R1964">IF($F1964=0,0,INDEX($A$1:$BK$1822,$F1964,K1964))</f>
        <v>5988</v>
      </c>
      <c r="S1964" s="46" cm="1">
        <f t="array" ref="S1964">IF($F1964=0,0,INDEX($A$1:$BK$1822,$F1964,L1964))</f>
        <v>19456.991803037025</v>
      </c>
      <c r="T1964" s="2" cm="1">
        <f t="array" ref="T1964">IF($F1964=0,0,INDEX($A$1:$BK$1822,$F1964,M1964))</f>
        <v>6.3741599999999998</v>
      </c>
      <c r="U1964" s="46">
        <f>SUM(N1964:R1964)</f>
        <v>19456.991803037025</v>
      </c>
      <c r="V1964" s="46">
        <f>U1964-S1964</f>
        <v>0</v>
      </c>
    </row>
    <row r="1965" spans="1:22" x14ac:dyDescent="0.35">
      <c r="A1965" s="11"/>
      <c r="B1965" s="11"/>
      <c r="N1965" s="46"/>
      <c r="O1965" s="46"/>
      <c r="P1965" s="46"/>
      <c r="Q1965" s="46"/>
      <c r="R1965" s="46"/>
      <c r="S1965" s="46"/>
      <c r="T1965" s="8"/>
      <c r="U1965" s="46"/>
      <c r="V1965" s="46"/>
    </row>
    <row r="1966" spans="1:22" x14ac:dyDescent="0.35">
      <c r="A1966" s="11">
        <f>A$2</f>
        <v>7500</v>
      </c>
      <c r="B1966" s="8">
        <f>D$2</f>
        <v>75</v>
      </c>
      <c r="C1966" t="s">
        <v>1393</v>
      </c>
      <c r="D1966" t="str" cm="1">
        <f t="array" ref="D1966">INDEX(Archetypes!$B$8:$B$16,$E1966,0)</f>
        <v>150-175mi</v>
      </c>
      <c r="E1966">
        <f>E1963+1</f>
        <v>3</v>
      </c>
      <c r="F1966" cm="1">
        <f t="array" ref="F1966">SUMPRODUCT(($A$1236:$A$1822=A1966)*($D$1236:$D$1822=B1966)*($G$1236:$G$1822=E1966)*ROW($A$1236:$A$1822))</f>
        <v>1291</v>
      </c>
      <c r="G1966">
        <f t="shared" ref="G1966:M1966" si="644">F$1956</f>
        <v>10</v>
      </c>
      <c r="H1966">
        <f t="shared" si="644"/>
        <v>34</v>
      </c>
      <c r="I1966">
        <f t="shared" si="644"/>
        <v>35</v>
      </c>
      <c r="J1966">
        <f t="shared" si="644"/>
        <v>30</v>
      </c>
      <c r="K1966">
        <f t="shared" si="644"/>
        <v>40</v>
      </c>
      <c r="L1966">
        <f t="shared" si="644"/>
        <v>41</v>
      </c>
      <c r="M1966">
        <f t="shared" si="644"/>
        <v>58</v>
      </c>
      <c r="N1966" s="46" cm="1">
        <f t="array" ref="N1966">IF($F1966=0,0,INDEX($A$1:$BK$1822,$F1966,G1966))</f>
        <v>11221</v>
      </c>
      <c r="O1966" s="46" cm="1">
        <f t="array" ref="O1966">IF($F1966=0,0,INDEX($A$1:$BK$1822,$F1966,H1966))</f>
        <v>0</v>
      </c>
      <c r="P1966" s="46" cm="1">
        <f t="array" ref="P1966">IF($F1966=0,0,INDEX($A$1:$BK$1822,$F1966,I1966))</f>
        <v>2179.9040584489339</v>
      </c>
      <c r="Q1966" s="46" cm="1">
        <f t="array" ref="Q1966">IF($F1966=0,0,INDEX($A$1:$BK$1822,$F1966,J1966))</f>
        <v>1083.5649108</v>
      </c>
      <c r="R1966" s="46" cm="1">
        <f t="array" ref="R1966">IF($F1966=0,0,INDEX($A$1:$BK$1822,$F1966,K1966))</f>
        <v>4156</v>
      </c>
      <c r="S1966" s="46" cm="1">
        <f t="array" ref="S1966">IF($F1966=0,0,INDEX($A$1:$BK$1822,$F1966,L1966))</f>
        <v>18640.468969248934</v>
      </c>
      <c r="T1966" s="2" cm="1">
        <f t="array" ref="T1966">IF($F1966=0,0,INDEX($A$1:$BK$1822,$F1966,M1966))</f>
        <v>1.7068021304400001</v>
      </c>
      <c r="U1966" s="46">
        <f>SUM(N1966:R1966)</f>
        <v>18640.468969248934</v>
      </c>
      <c r="V1966" s="46">
        <f>U1966-S1966</f>
        <v>0</v>
      </c>
    </row>
    <row r="1967" spans="1:22" x14ac:dyDescent="0.35">
      <c r="A1967" s="11"/>
      <c r="B1967" s="11"/>
      <c r="C1967" t="s">
        <v>1394</v>
      </c>
      <c r="F1967">
        <f>F1966</f>
        <v>1291</v>
      </c>
      <c r="G1967">
        <f t="shared" ref="G1967:M1967" si="645">M$1956</f>
        <v>42</v>
      </c>
      <c r="H1967">
        <f t="shared" si="645"/>
        <v>49</v>
      </c>
      <c r="I1967">
        <f t="shared" si="645"/>
        <v>50</v>
      </c>
      <c r="J1967">
        <f t="shared" si="645"/>
        <v>48</v>
      </c>
      <c r="K1967">
        <f t="shared" si="645"/>
        <v>55</v>
      </c>
      <c r="L1967">
        <f t="shared" si="645"/>
        <v>56</v>
      </c>
      <c r="M1967">
        <f t="shared" si="645"/>
        <v>59</v>
      </c>
      <c r="N1967" s="46" cm="1">
        <f t="array" ref="N1967">IF($F1967=0,0,INDEX($A$1:$BK$1822,$F1967,G1967))</f>
        <v>8177</v>
      </c>
      <c r="O1967" s="46" cm="1">
        <f t="array" ref="O1967">IF($F1967=0,0,INDEX($A$1:$BK$1822,$F1967,H1967))</f>
        <v>0</v>
      </c>
      <c r="P1967" s="46" cm="1">
        <f t="array" ref="P1967">IF($F1967=0,0,INDEX($A$1:$BK$1822,$F1967,I1967))</f>
        <v>1588.5460730716454</v>
      </c>
      <c r="Q1967" s="46" cm="1">
        <f t="array" ref="Q1967">IF($F1967=0,0,INDEX($A$1:$BK$1822,$F1967,J1967))</f>
        <v>3704.64</v>
      </c>
      <c r="R1967" s="46" cm="1">
        <f t="array" ref="R1967">IF($F1967=0,0,INDEX($A$1:$BK$1822,$F1967,K1967))</f>
        <v>5988</v>
      </c>
      <c r="S1967" s="46" cm="1">
        <f t="array" ref="S1967">IF($F1967=0,0,INDEX($A$1:$BK$1822,$F1967,L1967))</f>
        <v>19458.186073071643</v>
      </c>
      <c r="T1967" s="2" cm="1">
        <f t="array" ref="T1967">IF($F1967=0,0,INDEX($A$1:$BK$1822,$F1967,M1967))</f>
        <v>6.3741599999999998</v>
      </c>
      <c r="U1967" s="46">
        <f>SUM(N1967:R1967)</f>
        <v>19458.186073071643</v>
      </c>
      <c r="V1967" s="46">
        <f>U1967-S1967</f>
        <v>0</v>
      </c>
    </row>
    <row r="1968" spans="1:22" x14ac:dyDescent="0.35">
      <c r="A1968" s="11"/>
      <c r="B1968" s="11"/>
      <c r="N1968" s="46"/>
      <c r="O1968" s="46"/>
      <c r="P1968" s="46"/>
      <c r="Q1968" s="46"/>
      <c r="R1968" s="46"/>
      <c r="S1968" s="46"/>
      <c r="T1968" s="8"/>
      <c r="U1968" s="46"/>
      <c r="V1968" s="46"/>
    </row>
    <row r="1969" spans="1:22" x14ac:dyDescent="0.35">
      <c r="A1969" s="11">
        <f>A$2</f>
        <v>7500</v>
      </c>
      <c r="B1969" s="8">
        <f>D$2</f>
        <v>75</v>
      </c>
      <c r="C1969" t="s">
        <v>1393</v>
      </c>
      <c r="D1969" t="str" cm="1">
        <f t="array" ref="D1969">INDEX(Archetypes!$B$8:$B$16,$E1969,0)</f>
        <v>175-200mi</v>
      </c>
      <c r="E1969">
        <f>E1966+1</f>
        <v>4</v>
      </c>
      <c r="F1969" cm="1">
        <f t="array" ref="F1969">SUMPRODUCT(($A$1236:$A$1822=A1969)*($D$1236:$D$1822=B1969)*($G$1236:$G$1822=E1969)*ROW($A$1236:$A$1822))</f>
        <v>1292</v>
      </c>
      <c r="G1969">
        <f t="shared" ref="G1969:M1969" si="646">F$1956</f>
        <v>10</v>
      </c>
      <c r="H1969">
        <f t="shared" si="646"/>
        <v>34</v>
      </c>
      <c r="I1969">
        <f t="shared" si="646"/>
        <v>35</v>
      </c>
      <c r="J1969">
        <f t="shared" si="646"/>
        <v>30</v>
      </c>
      <c r="K1969">
        <f t="shared" si="646"/>
        <v>40</v>
      </c>
      <c r="L1969">
        <f t="shared" si="646"/>
        <v>41</v>
      </c>
      <c r="M1969">
        <f t="shared" si="646"/>
        <v>58</v>
      </c>
      <c r="N1969" s="46" cm="1">
        <f t="array" ref="N1969">IF($F1969=0,0,INDEX($A$1:$BK$1822,$F1969,G1969))</f>
        <v>14619</v>
      </c>
      <c r="O1969" s="46" cm="1">
        <f t="array" ref="O1969">IF($F1969=0,0,INDEX($A$1:$BK$1822,$F1969,H1969))</f>
        <v>0</v>
      </c>
      <c r="P1969" s="46" cm="1">
        <f t="array" ref="P1969">IF($F1969=0,0,INDEX($A$1:$BK$1822,$F1969,I1969))</f>
        <v>2840.0336360810056</v>
      </c>
      <c r="Q1969" s="46" cm="1">
        <f t="array" ref="Q1969">IF($F1969=0,0,INDEX($A$1:$BK$1822,$F1969,J1969))</f>
        <v>1152.0068779999999</v>
      </c>
      <c r="R1969" s="46" cm="1">
        <f t="array" ref="R1969">IF($F1969=0,0,INDEX($A$1:$BK$1822,$F1969,K1969))</f>
        <v>4156</v>
      </c>
      <c r="S1969" s="46" cm="1">
        <f t="array" ref="S1969">IF($F1969=0,0,INDEX($A$1:$BK$1822,$F1969,L1969))</f>
        <v>22767.040514081007</v>
      </c>
      <c r="T1969" s="2" cm="1">
        <f t="array" ref="T1969">IF($F1969=0,0,INDEX($A$1:$BK$1822,$F1969,M1969))</f>
        <v>1.8146100654000001</v>
      </c>
      <c r="U1969" s="46">
        <f>SUM(N1969:R1969)</f>
        <v>22767.040514081007</v>
      </c>
      <c r="V1969" s="46">
        <f>U1969-S1969</f>
        <v>0</v>
      </c>
    </row>
    <row r="1970" spans="1:22" x14ac:dyDescent="0.35">
      <c r="A1970" s="11"/>
      <c r="B1970" s="11"/>
      <c r="C1970" t="s">
        <v>1394</v>
      </c>
      <c r="F1970">
        <f>F1969</f>
        <v>1292</v>
      </c>
      <c r="G1970">
        <f t="shared" ref="G1970:M1970" si="647">M$1956</f>
        <v>42</v>
      </c>
      <c r="H1970">
        <f t="shared" si="647"/>
        <v>49</v>
      </c>
      <c r="I1970">
        <f t="shared" si="647"/>
        <v>50</v>
      </c>
      <c r="J1970">
        <f t="shared" si="647"/>
        <v>48</v>
      </c>
      <c r="K1970">
        <f t="shared" si="647"/>
        <v>55</v>
      </c>
      <c r="L1970">
        <f t="shared" si="647"/>
        <v>56</v>
      </c>
      <c r="M1970">
        <f t="shared" si="647"/>
        <v>59</v>
      </c>
      <c r="N1970" s="46" cm="1">
        <f t="array" ref="N1970">IF($F1970=0,0,INDEX($A$1:$BK$1822,$F1970,G1970))</f>
        <v>10895</v>
      </c>
      <c r="O1970" s="46" cm="1">
        <f t="array" ref="O1970">IF($F1970=0,0,INDEX($A$1:$BK$1822,$F1970,H1970))</f>
        <v>0</v>
      </c>
      <c r="P1970" s="46" cm="1">
        <f t="array" ref="P1970">IF($F1970=0,0,INDEX($A$1:$BK$1822,$F1970,I1970))</f>
        <v>2116.5720271634555</v>
      </c>
      <c r="Q1970" s="46" cm="1">
        <f t="array" ref="Q1970">IF($F1970=0,0,INDEX($A$1:$BK$1822,$F1970,J1970))</f>
        <v>3704.64</v>
      </c>
      <c r="R1970" s="46" cm="1">
        <f t="array" ref="R1970">IF($F1970=0,0,INDEX($A$1:$BK$1822,$F1970,K1970))</f>
        <v>5988</v>
      </c>
      <c r="S1970" s="46" cm="1">
        <f t="array" ref="S1970">IF($F1970=0,0,INDEX($A$1:$BK$1822,$F1970,L1970))</f>
        <v>22704.212027163456</v>
      </c>
      <c r="T1970" s="2" cm="1">
        <f t="array" ref="T1970">IF($F1970=0,0,INDEX($A$1:$BK$1822,$F1970,M1970))</f>
        <v>6.3741599999999998</v>
      </c>
      <c r="U1970" s="46">
        <f>SUM(N1970:R1970)</f>
        <v>22704.212027163456</v>
      </c>
      <c r="V1970" s="46">
        <f>U1970-S1970</f>
        <v>0</v>
      </c>
    </row>
    <row r="1971" spans="1:22" x14ac:dyDescent="0.35">
      <c r="A1971" s="11"/>
      <c r="B1971" s="11"/>
      <c r="N1971" s="46"/>
      <c r="O1971" s="46"/>
      <c r="P1971" s="46"/>
      <c r="Q1971" s="46"/>
      <c r="R1971" s="46"/>
      <c r="S1971" s="46"/>
      <c r="T1971" s="8"/>
      <c r="U1971" s="46"/>
      <c r="V1971" s="46"/>
    </row>
    <row r="1972" spans="1:22" x14ac:dyDescent="0.35">
      <c r="A1972" s="11">
        <f>A$2</f>
        <v>7500</v>
      </c>
      <c r="B1972" s="8">
        <f>D$2</f>
        <v>75</v>
      </c>
      <c r="C1972" t="s">
        <v>1393</v>
      </c>
      <c r="D1972" t="str" cm="1">
        <f t="array" ref="D1972">INDEX(Archetypes!$B$8:$B$16,$E1972,0)</f>
        <v>200-225mi</v>
      </c>
      <c r="E1972">
        <f>E1969+1</f>
        <v>5</v>
      </c>
      <c r="F1972" cm="1">
        <f t="array" ref="F1972">SUMPRODUCT(($A$1236:$A$1822=A1972)*($D$1236:$D$1822=B1972)*($G$1236:$G$1822=E1972)*ROW($A$1236:$A$1822))</f>
        <v>1293</v>
      </c>
      <c r="G1972">
        <f t="shared" ref="G1972:M1972" si="648">F$1956</f>
        <v>10</v>
      </c>
      <c r="H1972">
        <f t="shared" si="648"/>
        <v>34</v>
      </c>
      <c r="I1972">
        <f t="shared" si="648"/>
        <v>35</v>
      </c>
      <c r="J1972">
        <f t="shared" si="648"/>
        <v>30</v>
      </c>
      <c r="K1972">
        <f t="shared" si="648"/>
        <v>40</v>
      </c>
      <c r="L1972">
        <f t="shared" si="648"/>
        <v>41</v>
      </c>
      <c r="M1972">
        <f t="shared" si="648"/>
        <v>58</v>
      </c>
      <c r="N1972" s="46" cm="1">
        <f t="array" ref="N1972">IF($F1972=0,0,INDEX($A$1:$BK$1822,$F1972,G1972))</f>
        <v>16092</v>
      </c>
      <c r="O1972" s="46" cm="1">
        <f t="array" ref="O1972">IF($F1972=0,0,INDEX($A$1:$BK$1822,$F1972,H1972))</f>
        <v>0</v>
      </c>
      <c r="P1972" s="46" cm="1">
        <f t="array" ref="P1972">IF($F1972=0,0,INDEX($A$1:$BK$1822,$F1972,I1972))</f>
        <v>3126.1933970733662</v>
      </c>
      <c r="Q1972" s="46" cm="1">
        <f t="array" ref="Q1972">IF($F1972=0,0,INDEX($A$1:$BK$1822,$F1972,J1972))</f>
        <v>1178.0862036000001</v>
      </c>
      <c r="R1972" s="46" cm="1">
        <f t="array" ref="R1972">IF($F1972=0,0,INDEX($A$1:$BK$1822,$F1972,K1972))</f>
        <v>4156</v>
      </c>
      <c r="S1972" s="46" cm="1">
        <f t="array" ref="S1972">IF($F1972=0,0,INDEX($A$1:$BK$1822,$F1972,L1972))</f>
        <v>24552.279600673366</v>
      </c>
      <c r="T1972" s="2" cm="1">
        <f t="array" ref="T1972">IF($F1972=0,0,INDEX($A$1:$BK$1822,$F1972,M1972))</f>
        <v>1.8556895134800002</v>
      </c>
      <c r="U1972" s="46">
        <f>SUM(N1972:R1972)</f>
        <v>24552.279600673366</v>
      </c>
      <c r="V1972" s="46">
        <f>U1972-S1972</f>
        <v>0</v>
      </c>
    </row>
    <row r="1973" spans="1:22" x14ac:dyDescent="0.35">
      <c r="A1973" s="11"/>
      <c r="B1973" s="11"/>
      <c r="C1973" t="s">
        <v>1394</v>
      </c>
      <c r="F1973">
        <f>F1972</f>
        <v>1293</v>
      </c>
      <c r="G1973">
        <f t="shared" ref="G1973:M1973" si="649">M$1956</f>
        <v>42</v>
      </c>
      <c r="H1973">
        <f t="shared" si="649"/>
        <v>49</v>
      </c>
      <c r="I1973">
        <f t="shared" si="649"/>
        <v>50</v>
      </c>
      <c r="J1973">
        <f t="shared" si="649"/>
        <v>48</v>
      </c>
      <c r="K1973">
        <f t="shared" si="649"/>
        <v>55</v>
      </c>
      <c r="L1973">
        <f t="shared" si="649"/>
        <v>56</v>
      </c>
      <c r="M1973">
        <f t="shared" si="649"/>
        <v>59</v>
      </c>
      <c r="N1973" s="46" cm="1">
        <f t="array" ref="N1973">IF($F1973=0,0,INDEX($A$1:$BK$1822,$F1973,G1973))</f>
        <v>12073</v>
      </c>
      <c r="O1973" s="46" cm="1">
        <f t="array" ref="O1973">IF($F1973=0,0,INDEX($A$1:$BK$1822,$F1973,H1973))</f>
        <v>0</v>
      </c>
      <c r="P1973" s="46" cm="1">
        <f t="array" ref="P1973">IF($F1973=0,0,INDEX($A$1:$BK$1822,$F1973,I1973))</f>
        <v>2345.4221279434969</v>
      </c>
      <c r="Q1973" s="46" cm="1">
        <f t="array" ref="Q1973">IF($F1973=0,0,INDEX($A$1:$BK$1822,$F1973,J1973))</f>
        <v>3704.64</v>
      </c>
      <c r="R1973" s="46" cm="1">
        <f t="array" ref="R1973">IF($F1973=0,0,INDEX($A$1:$BK$1822,$F1973,K1973))</f>
        <v>5988</v>
      </c>
      <c r="S1973" s="46" cm="1">
        <f t="array" ref="S1973">IF($F1973=0,0,INDEX($A$1:$BK$1822,$F1973,L1973))</f>
        <v>24111.062127943496</v>
      </c>
      <c r="T1973" s="2" cm="1">
        <f t="array" ref="T1973">IF($F1973=0,0,INDEX($A$1:$BK$1822,$F1973,M1973))</f>
        <v>6.3741599999999998</v>
      </c>
      <c r="U1973" s="46">
        <f>SUM(N1973:R1973)</f>
        <v>24111.062127943496</v>
      </c>
      <c r="V1973" s="46">
        <f>U1973-S1973</f>
        <v>0</v>
      </c>
    </row>
    <row r="1974" spans="1:22" x14ac:dyDescent="0.35">
      <c r="A1974" s="11"/>
      <c r="B1974" s="11"/>
      <c r="N1974" s="46"/>
      <c r="O1974" s="46"/>
      <c r="P1974" s="46"/>
      <c r="Q1974" s="46"/>
      <c r="R1974" s="46"/>
      <c r="S1974" s="46"/>
      <c r="T1974" s="8"/>
      <c r="U1974" s="46"/>
      <c r="V1974" s="46"/>
    </row>
    <row r="1975" spans="1:22" x14ac:dyDescent="0.35">
      <c r="A1975" s="11">
        <f>A$2</f>
        <v>7500</v>
      </c>
      <c r="B1975" s="8">
        <f>D$2</f>
        <v>75</v>
      </c>
      <c r="C1975" t="s">
        <v>1393</v>
      </c>
      <c r="D1975" t="str" cm="1">
        <f t="array" ref="D1975">INDEX(Archetypes!$B$8:$B$16,$E1975,0)</f>
        <v>225-250mi</v>
      </c>
      <c r="E1975">
        <f>E1972+1</f>
        <v>6</v>
      </c>
      <c r="F1975" cm="1">
        <f t="array" ref="F1975">SUMPRODUCT(($A$1236:$A$1822=A1975)*($D$1236:$D$1822=B1975)*($G$1236:$G$1822=E1975)*ROW($A$1236:$A$1822))</f>
        <v>1294</v>
      </c>
      <c r="G1975">
        <f t="shared" ref="G1975:M1975" si="650">F$1956</f>
        <v>10</v>
      </c>
      <c r="H1975">
        <f t="shared" si="650"/>
        <v>34</v>
      </c>
      <c r="I1975">
        <f t="shared" si="650"/>
        <v>35</v>
      </c>
      <c r="J1975">
        <f t="shared" si="650"/>
        <v>30</v>
      </c>
      <c r="K1975">
        <f t="shared" si="650"/>
        <v>40</v>
      </c>
      <c r="L1975">
        <f t="shared" si="650"/>
        <v>41</v>
      </c>
      <c r="M1975">
        <f t="shared" si="650"/>
        <v>58</v>
      </c>
      <c r="N1975" s="46" cm="1">
        <f t="array" ref="N1975">IF($F1975=0,0,INDEX($A$1:$BK$1822,$F1975,G1975))</f>
        <v>18581</v>
      </c>
      <c r="O1975" s="46" cm="1">
        <f t="array" ref="O1975">IF($F1975=0,0,INDEX($A$1:$BK$1822,$F1975,H1975))</f>
        <v>0</v>
      </c>
      <c r="P1975" s="46" cm="1">
        <f t="array" ref="P1975">IF($F1975=0,0,INDEX($A$1:$BK$1822,$F1975,I1975))</f>
        <v>3609.7315132376475</v>
      </c>
      <c r="Q1975" s="46" cm="1">
        <f t="array" ref="Q1975">IF($F1975=0,0,INDEX($A$1:$BK$1822,$F1975,J1975))</f>
        <v>1173.1288732</v>
      </c>
      <c r="R1975" s="46" cm="1">
        <f t="array" ref="R1975">IF($F1975=0,0,INDEX($A$1:$BK$1822,$F1975,K1975))</f>
        <v>4156</v>
      </c>
      <c r="S1975" s="46" cm="1">
        <f t="array" ref="S1975">IF($F1975=0,0,INDEX($A$1:$BK$1822,$F1975,L1975))</f>
        <v>27519.860386437646</v>
      </c>
      <c r="T1975" s="2" cm="1">
        <f t="array" ref="T1975">IF($F1975=0,0,INDEX($A$1:$BK$1822,$F1975,M1975))</f>
        <v>1.8478808607599999</v>
      </c>
      <c r="U1975" s="46">
        <f>SUM(N1975:R1975)</f>
        <v>27519.860386437646</v>
      </c>
      <c r="V1975" s="46">
        <f>U1975-S1975</f>
        <v>0</v>
      </c>
    </row>
    <row r="1976" spans="1:22" x14ac:dyDescent="0.35">
      <c r="A1976" s="11"/>
      <c r="B1976" s="11"/>
      <c r="C1976" t="s">
        <v>1394</v>
      </c>
      <c r="F1976">
        <f>F1975</f>
        <v>1294</v>
      </c>
      <c r="G1976">
        <f t="shared" ref="G1976:M1976" si="651">M$1956</f>
        <v>42</v>
      </c>
      <c r="H1976">
        <f t="shared" si="651"/>
        <v>49</v>
      </c>
      <c r="I1976">
        <f t="shared" si="651"/>
        <v>50</v>
      </c>
      <c r="J1976">
        <f t="shared" si="651"/>
        <v>48</v>
      </c>
      <c r="K1976">
        <f t="shared" si="651"/>
        <v>55</v>
      </c>
      <c r="L1976">
        <f t="shared" si="651"/>
        <v>56</v>
      </c>
      <c r="M1976">
        <f t="shared" si="651"/>
        <v>59</v>
      </c>
      <c r="N1976" s="46" cm="1">
        <f t="array" ref="N1976">IF($F1976=0,0,INDEX($A$1:$BK$1822,$F1976,G1976))</f>
        <v>14065</v>
      </c>
      <c r="O1976" s="46" cm="1">
        <f t="array" ref="O1976">IF($F1976=0,0,INDEX($A$1:$BK$1822,$F1976,H1976))</f>
        <v>0</v>
      </c>
      <c r="P1976" s="46" cm="1">
        <f t="array" ref="P1976">IF($F1976=0,0,INDEX($A$1:$BK$1822,$F1976,I1976))</f>
        <v>2732.408036902616</v>
      </c>
      <c r="Q1976" s="46" cm="1">
        <f t="array" ref="Q1976">IF($F1976=0,0,INDEX($A$1:$BK$1822,$F1976,J1976))</f>
        <v>3704.64</v>
      </c>
      <c r="R1976" s="46" cm="1">
        <f t="array" ref="R1976">IF($F1976=0,0,INDEX($A$1:$BK$1822,$F1976,K1976))</f>
        <v>5988</v>
      </c>
      <c r="S1976" s="46" cm="1">
        <f t="array" ref="S1976">IF($F1976=0,0,INDEX($A$1:$BK$1822,$F1976,L1976))</f>
        <v>26490.048036902615</v>
      </c>
      <c r="T1976" s="2" cm="1">
        <f t="array" ref="T1976">IF($F1976=0,0,INDEX($A$1:$BK$1822,$F1976,M1976))</f>
        <v>6.3741599999999998</v>
      </c>
      <c r="U1976" s="46">
        <f>SUM(N1976:R1976)</f>
        <v>26490.048036902615</v>
      </c>
      <c r="V1976" s="46">
        <f>U1976-S1976</f>
        <v>0</v>
      </c>
    </row>
    <row r="1977" spans="1:22" x14ac:dyDescent="0.35">
      <c r="A1977" s="11"/>
      <c r="B1977" s="11"/>
      <c r="N1977" s="46"/>
      <c r="O1977" s="46"/>
      <c r="P1977" s="46"/>
      <c r="Q1977" s="46"/>
      <c r="R1977" s="46"/>
      <c r="S1977" s="46"/>
      <c r="T1977" s="8"/>
      <c r="U1977" s="46"/>
      <c r="V1977" s="46"/>
    </row>
    <row r="1978" spans="1:22" x14ac:dyDescent="0.35">
      <c r="A1978" s="11">
        <f>A$2</f>
        <v>7500</v>
      </c>
      <c r="B1978" s="8">
        <f>D$2</f>
        <v>75</v>
      </c>
      <c r="C1978" t="s">
        <v>1393</v>
      </c>
      <c r="D1978" t="str" cm="1">
        <f t="array" ref="D1978">INDEX(Archetypes!$B$8:$B$16,$E1978,0)</f>
        <v>250-275mi</v>
      </c>
      <c r="E1978">
        <f>E1975+1</f>
        <v>7</v>
      </c>
      <c r="F1978" cm="1">
        <f t="array" ref="F1978">SUMPRODUCT(($A$1236:$A$1822=A1978)*($D$1236:$D$1822=B1978)*($G$1236:$G$1822=E1978)*ROW($A$1236:$A$1822))</f>
        <v>1295</v>
      </c>
      <c r="G1978">
        <f t="shared" ref="G1978:M1978" si="652">F$1956</f>
        <v>10</v>
      </c>
      <c r="H1978">
        <f t="shared" si="652"/>
        <v>34</v>
      </c>
      <c r="I1978">
        <f t="shared" si="652"/>
        <v>35</v>
      </c>
      <c r="J1978">
        <f t="shared" si="652"/>
        <v>30</v>
      </c>
      <c r="K1978">
        <f t="shared" si="652"/>
        <v>40</v>
      </c>
      <c r="L1978">
        <f t="shared" si="652"/>
        <v>41</v>
      </c>
      <c r="M1978">
        <f t="shared" si="652"/>
        <v>58</v>
      </c>
      <c r="N1978" s="46" cm="1">
        <f t="array" ref="N1978">IF($F1978=0,0,INDEX($A$1:$BK$1822,$F1978,G1978))</f>
        <v>22881</v>
      </c>
      <c r="O1978" s="46" cm="1">
        <f t="array" ref="O1978">IF($F1978=0,0,INDEX($A$1:$BK$1822,$F1978,H1978))</f>
        <v>0</v>
      </c>
      <c r="P1978" s="46" cm="1">
        <f t="array" ref="P1978">IF($F1978=0,0,INDEX($A$1:$BK$1822,$F1978,I1978))</f>
        <v>4445.0926620951841</v>
      </c>
      <c r="Q1978" s="46" cm="1">
        <f t="array" ref="Q1978">IF($F1978=0,0,INDEX($A$1:$BK$1822,$F1978,J1978))</f>
        <v>1206.4917172</v>
      </c>
      <c r="R1978" s="46" cm="1">
        <f t="array" ref="R1978">IF($F1978=0,0,INDEX($A$1:$BK$1822,$F1978,K1978))</f>
        <v>4156</v>
      </c>
      <c r="S1978" s="46" cm="1">
        <f t="array" ref="S1978">IF($F1978=0,0,INDEX($A$1:$BK$1822,$F1978,L1978))</f>
        <v>32688.584379295182</v>
      </c>
      <c r="T1978" s="2" cm="1">
        <f t="array" ref="T1978">IF($F1978=0,0,INDEX($A$1:$BK$1822,$F1978,M1978))</f>
        <v>1.90043310996</v>
      </c>
      <c r="U1978" s="46">
        <f>SUM(N1978:R1978)</f>
        <v>32688.584379295182</v>
      </c>
      <c r="V1978" s="46">
        <f>U1978-S1978</f>
        <v>0</v>
      </c>
    </row>
    <row r="1979" spans="1:22" x14ac:dyDescent="0.35">
      <c r="A1979" s="11"/>
      <c r="B1979" s="11"/>
      <c r="C1979" t="s">
        <v>1394</v>
      </c>
      <c r="F1979">
        <f>F1978</f>
        <v>1295</v>
      </c>
      <c r="G1979">
        <f t="shared" ref="G1979:M1979" si="653">M$1956</f>
        <v>42</v>
      </c>
      <c r="H1979">
        <f t="shared" si="653"/>
        <v>49</v>
      </c>
      <c r="I1979">
        <f t="shared" si="653"/>
        <v>50</v>
      </c>
      <c r="J1979">
        <f t="shared" si="653"/>
        <v>48</v>
      </c>
      <c r="K1979">
        <f t="shared" si="653"/>
        <v>55</v>
      </c>
      <c r="L1979">
        <f t="shared" si="653"/>
        <v>56</v>
      </c>
      <c r="M1979">
        <f t="shared" si="653"/>
        <v>59</v>
      </c>
      <c r="N1979" s="46" cm="1">
        <f t="array" ref="N1979">IF($F1979=0,0,INDEX($A$1:$BK$1822,$F1979,G1979))</f>
        <v>17505</v>
      </c>
      <c r="O1979" s="46" cm="1">
        <f t="array" ref="O1979">IF($F1979=0,0,INDEX($A$1:$BK$1822,$F1979,H1979))</f>
        <v>0</v>
      </c>
      <c r="P1979" s="46" cm="1">
        <f t="array" ref="P1979">IF($F1979=0,0,INDEX($A$1:$BK$1822,$F1979,I1979))</f>
        <v>3400.6969559886452</v>
      </c>
      <c r="Q1979" s="46" cm="1">
        <f t="array" ref="Q1979">IF($F1979=0,0,INDEX($A$1:$BK$1822,$F1979,J1979))</f>
        <v>3704.64</v>
      </c>
      <c r="R1979" s="46" cm="1">
        <f t="array" ref="R1979">IF($F1979=0,0,INDEX($A$1:$BK$1822,$F1979,K1979))</f>
        <v>5988</v>
      </c>
      <c r="S1979" s="46" cm="1">
        <f t="array" ref="S1979">IF($F1979=0,0,INDEX($A$1:$BK$1822,$F1979,L1979))</f>
        <v>30598.336955988645</v>
      </c>
      <c r="T1979" s="2" cm="1">
        <f t="array" ref="T1979">IF($F1979=0,0,INDEX($A$1:$BK$1822,$F1979,M1979))</f>
        <v>6.3741599999999998</v>
      </c>
      <c r="U1979" s="46">
        <f>SUM(N1979:R1979)</f>
        <v>30598.336955988645</v>
      </c>
      <c r="V1979" s="46">
        <f>U1979-S1979</f>
        <v>0</v>
      </c>
    </row>
    <row r="1980" spans="1:22" x14ac:dyDescent="0.35">
      <c r="A1980" s="11"/>
      <c r="B1980" s="11"/>
      <c r="N1980" s="46"/>
      <c r="O1980" s="46"/>
      <c r="P1980" s="46"/>
      <c r="Q1980" s="46"/>
      <c r="R1980" s="46"/>
      <c r="S1980" s="46"/>
      <c r="T1980" s="8"/>
      <c r="U1980" s="46"/>
      <c r="V1980" s="46"/>
    </row>
    <row r="1981" spans="1:22" x14ac:dyDescent="0.35">
      <c r="A1981" s="11">
        <f>A$2</f>
        <v>7500</v>
      </c>
      <c r="B1981" s="8">
        <f>D$2</f>
        <v>75</v>
      </c>
      <c r="C1981" t="s">
        <v>1393</v>
      </c>
      <c r="D1981" t="str" cm="1">
        <f t="array" ref="D1981">INDEX(Archetypes!$B$8:$B$16,$E1981,0)</f>
        <v>275-300mi</v>
      </c>
      <c r="E1981">
        <f>E1978+1</f>
        <v>8</v>
      </c>
      <c r="F1981" cm="1">
        <f t="array" ref="F1981">SUMPRODUCT(($A$1236:$A$1822=A1981)*($D$1236:$D$1822=B1981)*($G$1236:$G$1822=E1981)*ROW($A$1236:$A$1822))</f>
        <v>1296</v>
      </c>
      <c r="G1981">
        <f t="shared" ref="G1981:M1981" si="654">F$1956</f>
        <v>10</v>
      </c>
      <c r="H1981">
        <f t="shared" si="654"/>
        <v>34</v>
      </c>
      <c r="I1981">
        <f t="shared" si="654"/>
        <v>35</v>
      </c>
      <c r="J1981">
        <f t="shared" si="654"/>
        <v>30</v>
      </c>
      <c r="K1981">
        <f t="shared" si="654"/>
        <v>40</v>
      </c>
      <c r="L1981">
        <f t="shared" si="654"/>
        <v>41</v>
      </c>
      <c r="M1981">
        <f t="shared" si="654"/>
        <v>58</v>
      </c>
      <c r="N1981" s="46" cm="1">
        <f t="array" ref="N1981">IF($F1981=0,0,INDEX($A$1:$BK$1822,$F1981,G1981))</f>
        <v>26124</v>
      </c>
      <c r="O1981" s="46" cm="1">
        <f t="array" ref="O1981">IF($F1981=0,0,INDEX($A$1:$BK$1822,$F1981,H1981))</f>
        <v>0</v>
      </c>
      <c r="P1981" s="46" cm="1">
        <f t="array" ref="P1981">IF($F1981=0,0,INDEX($A$1:$BK$1822,$F1981,I1981))</f>
        <v>5075.110384361461</v>
      </c>
      <c r="Q1981" s="46" cm="1">
        <f t="array" ref="Q1981">IF($F1981=0,0,INDEX($A$1:$BK$1822,$F1981,J1981))</f>
        <v>1211.7352676</v>
      </c>
      <c r="R1981" s="46" cm="1">
        <f t="array" ref="R1981">IF($F1981=0,0,INDEX($A$1:$BK$1822,$F1981,K1981))</f>
        <v>4156</v>
      </c>
      <c r="S1981" s="46" cm="1">
        <f t="array" ref="S1981">IF($F1981=0,0,INDEX($A$1:$BK$1822,$F1981,L1981))</f>
        <v>36566.845651961463</v>
      </c>
      <c r="T1981" s="2" cm="1">
        <f t="array" ref="T1981">IF($F1981=0,0,INDEX($A$1:$BK$1822,$F1981,M1981))</f>
        <v>1.9086926086800002</v>
      </c>
      <c r="U1981" s="46">
        <f>SUM(N1981:R1981)</f>
        <v>36566.845651961463</v>
      </c>
      <c r="V1981" s="46">
        <f>U1981-S1981</f>
        <v>0</v>
      </c>
    </row>
    <row r="1982" spans="1:22" x14ac:dyDescent="0.35">
      <c r="A1982" s="11"/>
      <c r="B1982" s="11"/>
      <c r="C1982" t="s">
        <v>1394</v>
      </c>
      <c r="F1982">
        <f>F1981</f>
        <v>1296</v>
      </c>
      <c r="G1982">
        <f t="shared" ref="G1982:M1982" si="655">M$1956</f>
        <v>42</v>
      </c>
      <c r="H1982">
        <f t="shared" si="655"/>
        <v>49</v>
      </c>
      <c r="I1982">
        <f t="shared" si="655"/>
        <v>50</v>
      </c>
      <c r="J1982">
        <f t="shared" si="655"/>
        <v>48</v>
      </c>
      <c r="K1982">
        <f t="shared" si="655"/>
        <v>55</v>
      </c>
      <c r="L1982">
        <f t="shared" si="655"/>
        <v>56</v>
      </c>
      <c r="M1982">
        <f t="shared" si="655"/>
        <v>59</v>
      </c>
      <c r="N1982" s="46" cm="1">
        <f t="array" ref="N1982">IF($F1982=0,0,INDEX($A$1:$BK$1822,$F1982,G1982))</f>
        <v>20099</v>
      </c>
      <c r="O1982" s="46" cm="1">
        <f t="array" ref="O1982">IF($F1982=0,0,INDEX($A$1:$BK$1822,$F1982,H1982))</f>
        <v>0</v>
      </c>
      <c r="P1982" s="46" cm="1">
        <f t="array" ref="P1982">IF($F1982=0,0,INDEX($A$1:$BK$1822,$F1982,I1982))</f>
        <v>3904.6334257878193</v>
      </c>
      <c r="Q1982" s="46" cm="1">
        <f t="array" ref="Q1982">IF($F1982=0,0,INDEX($A$1:$BK$1822,$F1982,J1982))</f>
        <v>3704.64</v>
      </c>
      <c r="R1982" s="46" cm="1">
        <f t="array" ref="R1982">IF($F1982=0,0,INDEX($A$1:$BK$1822,$F1982,K1982))</f>
        <v>5988</v>
      </c>
      <c r="S1982" s="46" cm="1">
        <f t="array" ref="S1982">IF($F1982=0,0,INDEX($A$1:$BK$1822,$F1982,L1982))</f>
        <v>33696.273425787818</v>
      </c>
      <c r="T1982" s="2" cm="1">
        <f t="array" ref="T1982">IF($F1982=0,0,INDEX($A$1:$BK$1822,$F1982,M1982))</f>
        <v>6.3741599999999998</v>
      </c>
      <c r="U1982" s="46">
        <f>SUM(N1982:R1982)</f>
        <v>33696.273425787818</v>
      </c>
      <c r="V1982" s="46">
        <f>U1982-S1982</f>
        <v>0</v>
      </c>
    </row>
    <row r="1983" spans="1:22" x14ac:dyDescent="0.35">
      <c r="A1983" s="11"/>
      <c r="B1983" s="11"/>
      <c r="N1983" s="46"/>
      <c r="O1983" s="46"/>
      <c r="P1983" s="46"/>
      <c r="Q1983" s="46"/>
      <c r="R1983" s="46"/>
      <c r="S1983" s="46"/>
      <c r="T1983" s="8"/>
      <c r="U1983" s="46"/>
      <c r="V1983" s="46"/>
    </row>
    <row r="1984" spans="1:22" x14ac:dyDescent="0.35">
      <c r="A1984" s="11">
        <f>A$2</f>
        <v>7500</v>
      </c>
      <c r="B1984" s="8">
        <f>D$2</f>
        <v>75</v>
      </c>
      <c r="C1984" t="s">
        <v>1393</v>
      </c>
      <c r="D1984" t="str" cm="1">
        <f t="array" ref="D1984">INDEX(Archetypes!$B$8:$B$16,$E1984,0)</f>
        <v>300-325mi</v>
      </c>
      <c r="E1984">
        <f>E1981+1</f>
        <v>9</v>
      </c>
      <c r="F1984" cm="1">
        <f t="array" ref="F1984">SUMPRODUCT(($A$1236:$A$1822=A1984)*($D$1236:$D$1822=B1984)*($G$1236:$G$1822=E1984)*ROW($A$1236:$A$1822))</f>
        <v>1297</v>
      </c>
      <c r="G1984">
        <f t="shared" ref="G1984:M1984" si="656">F$1956</f>
        <v>10</v>
      </c>
      <c r="H1984">
        <f t="shared" si="656"/>
        <v>34</v>
      </c>
      <c r="I1984">
        <f t="shared" si="656"/>
        <v>35</v>
      </c>
      <c r="J1984">
        <f t="shared" si="656"/>
        <v>30</v>
      </c>
      <c r="K1984">
        <f t="shared" si="656"/>
        <v>40</v>
      </c>
      <c r="L1984">
        <f t="shared" si="656"/>
        <v>41</v>
      </c>
      <c r="M1984">
        <f t="shared" si="656"/>
        <v>58</v>
      </c>
      <c r="N1984" s="46" cm="1">
        <f t="array" ref="N1984">IF($F1984=0,0,INDEX($A$1:$BK$1822,$F1984,G1984))</f>
        <v>27151</v>
      </c>
      <c r="O1984" s="46" cm="1">
        <f t="array" ref="O1984">IF($F1984=0,0,INDEX($A$1:$BK$1822,$F1984,H1984))</f>
        <v>0</v>
      </c>
      <c r="P1984" s="46" cm="1">
        <f t="array" ref="P1984">IF($F1984=0,0,INDEX($A$1:$BK$1822,$F1984,I1984))</f>
        <v>5274.6257099141794</v>
      </c>
      <c r="Q1984" s="46" cm="1">
        <f t="array" ref="Q1984">IF($F1984=0,0,INDEX($A$1:$BK$1822,$F1984,J1984))</f>
        <v>1221.2138332</v>
      </c>
      <c r="R1984" s="46" cm="1">
        <f t="array" ref="R1984">IF($F1984=0,0,INDEX($A$1:$BK$1822,$F1984,K1984))</f>
        <v>4156</v>
      </c>
      <c r="S1984" s="46" cm="1">
        <f t="array" ref="S1984">IF($F1984=0,0,INDEX($A$1:$BK$1822,$F1984,L1984))</f>
        <v>37802.839543114176</v>
      </c>
      <c r="T1984" s="2" cm="1">
        <f t="array" ref="T1984">IF($F1984=0,0,INDEX($A$1:$BK$1822,$F1984,M1984))</f>
        <v>1.92362298876</v>
      </c>
      <c r="U1984" s="46">
        <f>SUM(N1984:R1984)</f>
        <v>37802.839543114183</v>
      </c>
      <c r="V1984" s="46">
        <f>U1984-S1984</f>
        <v>0</v>
      </c>
    </row>
    <row r="1985" spans="3:22" x14ac:dyDescent="0.35">
      <c r="C1985" t="s">
        <v>1394</v>
      </c>
      <c r="F1985">
        <f>F1984</f>
        <v>1297</v>
      </c>
      <c r="G1985">
        <f t="shared" ref="G1985:M1985" si="657">M$1956</f>
        <v>42</v>
      </c>
      <c r="H1985">
        <f t="shared" si="657"/>
        <v>49</v>
      </c>
      <c r="I1985">
        <f t="shared" si="657"/>
        <v>50</v>
      </c>
      <c r="J1985">
        <f t="shared" si="657"/>
        <v>48</v>
      </c>
      <c r="K1985">
        <f t="shared" si="657"/>
        <v>55</v>
      </c>
      <c r="L1985">
        <f t="shared" si="657"/>
        <v>56</v>
      </c>
      <c r="M1985">
        <f t="shared" si="657"/>
        <v>59</v>
      </c>
      <c r="N1985" s="46" cm="1">
        <f t="array" ref="N1985">IF($F1985=0,0,INDEX($A$1:$BK$1822,$F1985,G1985))</f>
        <v>20920</v>
      </c>
      <c r="O1985" s="46" cm="1">
        <f t="array" ref="O1985">IF($F1985=0,0,INDEX($A$1:$BK$1822,$F1985,H1985))</f>
        <v>0</v>
      </c>
      <c r="P1985" s="46" cm="1">
        <f t="array" ref="P1985">IF($F1985=0,0,INDEX($A$1:$BK$1822,$F1985,I1985))</f>
        <v>4064.1291242092234</v>
      </c>
      <c r="Q1985" s="46" cm="1">
        <f t="array" ref="Q1985">IF($F1985=0,0,INDEX($A$1:$BK$1822,$F1985,J1985))</f>
        <v>3704.64</v>
      </c>
      <c r="R1985" s="46" cm="1">
        <f t="array" ref="R1985">IF($F1985=0,0,INDEX($A$1:$BK$1822,$F1985,K1985))</f>
        <v>5988</v>
      </c>
      <c r="S1985" s="46" cm="1">
        <f t="array" ref="S1985">IF($F1985=0,0,INDEX($A$1:$BK$1822,$F1985,L1985))</f>
        <v>34676.769124209226</v>
      </c>
      <c r="T1985" s="2" cm="1">
        <f t="array" ref="T1985">IF($F1985=0,0,INDEX($A$1:$BK$1822,$F1985,M1985))</f>
        <v>6.3741599999999998</v>
      </c>
      <c r="U1985" s="46">
        <f>SUM(N1985:R1985)</f>
        <v>34676.769124209226</v>
      </c>
      <c r="V1985" s="46">
        <f>U1985-S1985</f>
        <v>0</v>
      </c>
    </row>
  </sheetData>
  <autoFilter ref="A1235:BL1822" xr:uid="{00000000-0001-0000-0000-000000000000}"/>
  <conditionalFormatting sqref="D2">
    <cfRule type="expression" dxfId="0" priority="2">
      <formula>COUNTIF(D6:D14,D2)=0</formula>
    </cfRule>
  </conditionalFormatting>
  <dataValidations count="8">
    <dataValidation type="list" allowBlank="1" showInputMessage="1" showErrorMessage="1" sqref="B1954" xr:uid="{773EB690-F55B-480B-AC6A-9B8E6234AC8E}">
      <formula1>"60,75,90,105,120,135,150,165,180"</formula1>
    </dataValidation>
    <dataValidation type="list" allowBlank="1" showInputMessage="1" showErrorMessage="1" sqref="A2" xr:uid="{ADE8E2E4-27FB-4240-93B2-16F9F1A95032}">
      <formula1>"5000,7500,10000,12500,15000,17500,20000,22500,25000,27500,30000,32500,35000,37500,40000"</formula1>
    </dataValidation>
    <dataValidation type="list" allowBlank="1" showInputMessage="1" showErrorMessage="1" sqref="D2" xr:uid="{62E02EA5-FC2A-4F26-AF43-2D32953232FE}">
      <formula1>$D$6:$D$14</formula1>
    </dataValidation>
    <dataValidation type="list" allowBlank="1" showInputMessage="1" showErrorMessage="1" sqref="H2:I2 E2:F2" xr:uid="{2768F717-DFBE-48A4-B244-C42B460DB293}">
      <formula1>"0,1"</formula1>
    </dataValidation>
    <dataValidation type="list" allowBlank="1" showInputMessage="1" showErrorMessage="1" sqref="AB2 AA3" xr:uid="{174C44C8-2C93-4760-A810-8A3427D66DAA}">
      <formula1>"1,2"</formula1>
    </dataValidation>
    <dataValidation type="list" allowBlank="1" showInputMessage="1" showErrorMessage="1" sqref="K2" xr:uid="{CE61A5ED-E88C-47CE-BE5A-11FE353F5FA2}">
      <formula1>"1,2,3"</formula1>
    </dataValidation>
    <dataValidation type="list" allowBlank="1" showInputMessage="1" showErrorMessage="1" sqref="J2" xr:uid="{13E79638-B70F-4FFC-A93D-B37A333D5E59}">
      <formula1>"0.8,1"</formula1>
    </dataValidation>
    <dataValidation type="list" allowBlank="1" showInputMessage="1" showErrorMessage="1" sqref="W2" xr:uid="{6A5E1511-9B7F-4B9F-8186-D74CB7BC54D8}">
      <formula1>"100%,88%"</formula1>
    </dataValidation>
  </dataValidations>
  <hyperlinks>
    <hyperlink ref="AX1234" r:id="rId1" xr:uid="{4CCE5C66-0316-493B-9E31-6B085241A065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5406-C78D-4116-A613-6ABFCE2ACF8E}">
  <dimension ref="A1:B16"/>
  <sheetViews>
    <sheetView workbookViewId="0">
      <selection activeCell="K32" sqref="K32"/>
    </sheetView>
  </sheetViews>
  <sheetFormatPr defaultRowHeight="14.5" x14ac:dyDescent="0.35"/>
  <cols>
    <col min="1" max="1" width="11.7265625" customWidth="1"/>
    <col min="2" max="2" width="17.7265625" customWidth="1"/>
  </cols>
  <sheetData>
    <row r="1" spans="1:2" x14ac:dyDescent="0.35">
      <c r="A1" t="s">
        <v>1343</v>
      </c>
      <c r="B1" t="s">
        <v>1342</v>
      </c>
    </row>
    <row r="2" spans="1:2" x14ac:dyDescent="0.35">
      <c r="A2" s="35">
        <v>-1E+100</v>
      </c>
      <c r="B2" s="36" t="s">
        <v>1344</v>
      </c>
    </row>
    <row r="3" spans="1:2" x14ac:dyDescent="0.35">
      <c r="A3">
        <v>-100000</v>
      </c>
      <c r="B3" s="36" t="s">
        <v>1345</v>
      </c>
    </row>
    <row r="4" spans="1:2" x14ac:dyDescent="0.35">
      <c r="A4">
        <v>-10000</v>
      </c>
      <c r="B4" s="36" t="s">
        <v>1346</v>
      </c>
    </row>
    <row r="5" spans="1:2" x14ac:dyDescent="0.35">
      <c r="A5">
        <v>-1000</v>
      </c>
      <c r="B5" s="36" t="s">
        <v>1349</v>
      </c>
    </row>
    <row r="6" spans="1:2" x14ac:dyDescent="0.35">
      <c r="A6">
        <v>0</v>
      </c>
      <c r="B6" s="36" t="s">
        <v>1347</v>
      </c>
    </row>
    <row r="7" spans="1:2" x14ac:dyDescent="0.35">
      <c r="A7">
        <v>1000</v>
      </c>
      <c r="B7" s="36" t="str">
        <f t="shared" ref="B7:B15" si="0">"£"&amp;A7/1000&amp;",000 - "&amp;"£"&amp;A8/1000&amp;",000"</f>
        <v>£1,000 - £2,000</v>
      </c>
    </row>
    <row r="8" spans="1:2" x14ac:dyDescent="0.35">
      <c r="A8">
        <v>2000</v>
      </c>
      <c r="B8" s="36" t="str">
        <f t="shared" si="0"/>
        <v>£2,000 - £3,000</v>
      </c>
    </row>
    <row r="9" spans="1:2" x14ac:dyDescent="0.35">
      <c r="A9">
        <f t="shared" ref="A9:A14" si="1">A8+1000</f>
        <v>3000</v>
      </c>
      <c r="B9" s="36" t="str">
        <f t="shared" si="0"/>
        <v>£3,000 - £4,000</v>
      </c>
    </row>
    <row r="10" spans="1:2" x14ac:dyDescent="0.35">
      <c r="A10">
        <f t="shared" si="1"/>
        <v>4000</v>
      </c>
      <c r="B10" s="36" t="str">
        <f t="shared" si="0"/>
        <v>£4,000 - £5,000</v>
      </c>
    </row>
    <row r="11" spans="1:2" x14ac:dyDescent="0.35">
      <c r="A11">
        <f t="shared" si="1"/>
        <v>5000</v>
      </c>
      <c r="B11" s="36" t="str">
        <f t="shared" si="0"/>
        <v>£5,000 - £6,000</v>
      </c>
    </row>
    <row r="12" spans="1:2" x14ac:dyDescent="0.35">
      <c r="A12">
        <f t="shared" si="1"/>
        <v>6000</v>
      </c>
      <c r="B12" s="36" t="str">
        <f t="shared" si="0"/>
        <v>£6,000 - £7,000</v>
      </c>
    </row>
    <row r="13" spans="1:2" x14ac:dyDescent="0.35">
      <c r="A13">
        <f t="shared" si="1"/>
        <v>7000</v>
      </c>
      <c r="B13" s="36" t="str">
        <f t="shared" si="0"/>
        <v>£7,000 - £8,000</v>
      </c>
    </row>
    <row r="14" spans="1:2" x14ac:dyDescent="0.35">
      <c r="A14">
        <f t="shared" si="1"/>
        <v>8000</v>
      </c>
      <c r="B14" s="36" t="str">
        <f t="shared" si="0"/>
        <v>£8,000 - £10,000</v>
      </c>
    </row>
    <row r="15" spans="1:2" x14ac:dyDescent="0.35">
      <c r="A15">
        <v>10000</v>
      </c>
      <c r="B15" s="36" t="str">
        <f t="shared" si="0"/>
        <v>£10,000 - £1E+97,000</v>
      </c>
    </row>
    <row r="16" spans="1:2" x14ac:dyDescent="0.35">
      <c r="A16" s="35">
        <v>1E+100</v>
      </c>
      <c r="B16" s="36" t="s">
        <v>1348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3</vt:i4>
      </vt:variant>
    </vt:vector>
  </HeadingPairs>
  <TitlesOfParts>
    <vt:vector size="8" baseType="lpstr">
      <vt:lpstr>CheapestEcarsDBKaggle</vt:lpstr>
      <vt:lpstr>Maint costs</vt:lpstr>
      <vt:lpstr>Archetypes</vt:lpstr>
      <vt:lpstr>MainModelData</vt:lpstr>
      <vt:lpstr>Potential_Ranges_for_Chart1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Stambaugh</dc:creator>
  <cp:lastModifiedBy>Jeremy Stambaugh</cp:lastModifiedBy>
  <dcterms:created xsi:type="dcterms:W3CDTF">2015-06-05T18:19:34Z</dcterms:created>
  <dcterms:modified xsi:type="dcterms:W3CDTF">2025-11-01T15:21:51Z</dcterms:modified>
</cp:coreProperties>
</file>