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ICT-valmiudet\vko47-48\"/>
    </mc:Choice>
  </mc:AlternateContent>
  <bookViews>
    <workbookView xWindow="0" yWindow="0" windowWidth="25200" windowHeight="11850" activeTab="4"/>
  </bookViews>
  <sheets>
    <sheet name="Myynnin kehitys" sheetId="1" r:id="rId1"/>
    <sheet name="Ainekäyttö" sheetId="2" r:id="rId2"/>
    <sheet name="Palkat" sheetId="3" r:id="rId3"/>
    <sheet name="Muut kustannukset" sheetId="5" r:id="rId4"/>
    <sheet name="Tulosbudjetti" sheetId="13" r:id="rId5"/>
  </sheets>
  <calcPr calcId="171027"/>
</workbook>
</file>

<file path=xl/calcChain.xml><?xml version="1.0" encoding="utf-8"?>
<calcChain xmlns="http://schemas.openxmlformats.org/spreadsheetml/2006/main">
  <c r="C23" i="3" l="1"/>
  <c r="C19" i="13" s="1"/>
  <c r="E10" i="3"/>
  <c r="C24" i="3" s="1"/>
  <c r="E13" i="3"/>
  <c r="D6" i="1"/>
  <c r="E6" i="1" s="1"/>
  <c r="F6" i="1" s="1"/>
  <c r="G8" i="13" s="1"/>
  <c r="D5" i="1"/>
  <c r="E5" i="1" s="1"/>
  <c r="F5" i="1" s="1"/>
  <c r="E8" i="13" s="1"/>
  <c r="D4" i="1"/>
  <c r="E4" i="1" s="1"/>
  <c r="F4" i="1" s="1"/>
  <c r="C8" i="13" s="1"/>
  <c r="D18" i="3"/>
  <c r="D19" i="3" s="1"/>
  <c r="E43" i="13" s="1"/>
  <c r="D7" i="1"/>
  <c r="E7" i="1" s="1"/>
  <c r="F7" i="1" s="1"/>
  <c r="I8" i="13" s="1"/>
  <c r="E19" i="2"/>
  <c r="C20" i="2"/>
  <c r="E15" i="2"/>
  <c r="C21" i="2" s="1"/>
  <c r="C22" i="2" s="1"/>
  <c r="E11" i="13" s="1"/>
  <c r="D20" i="2"/>
  <c r="E20" i="2"/>
  <c r="B20" i="2"/>
  <c r="B21" i="2" s="1"/>
  <c r="B22" i="2" s="1"/>
  <c r="C11" i="13" s="1"/>
  <c r="D19" i="2"/>
  <c r="C19" i="2"/>
  <c r="B19" i="2"/>
  <c r="F24" i="3"/>
  <c r="I12" i="13" s="1"/>
  <c r="F23" i="3"/>
  <c r="E23" i="3"/>
  <c r="G19" i="13" s="1"/>
  <c r="D23" i="3"/>
  <c r="E19" i="13" s="1"/>
  <c r="E19" i="3"/>
  <c r="F19" i="3"/>
  <c r="I43" i="13" s="1"/>
  <c r="C19" i="3"/>
  <c r="C43" i="13" s="1"/>
  <c r="I14" i="13"/>
  <c r="I20" i="13"/>
  <c r="I21" i="13"/>
  <c r="I19" i="13"/>
  <c r="I29" i="13"/>
  <c r="I27" i="13"/>
  <c r="I35" i="13"/>
  <c r="I39" i="13"/>
  <c r="G14" i="13"/>
  <c r="G20" i="13"/>
  <c r="G21" i="13"/>
  <c r="G29" i="13"/>
  <c r="G27" i="13"/>
  <c r="G35" i="13"/>
  <c r="G39" i="13"/>
  <c r="E14" i="13"/>
  <c r="E20" i="13"/>
  <c r="E21" i="13"/>
  <c r="E29" i="13"/>
  <c r="E27" i="13"/>
  <c r="E35" i="13"/>
  <c r="E39" i="13"/>
  <c r="C14" i="13"/>
  <c r="C20" i="13"/>
  <c r="C21" i="13"/>
  <c r="C29" i="13"/>
  <c r="C27" i="13"/>
  <c r="C35" i="13"/>
  <c r="C39" i="13"/>
  <c r="I6" i="13"/>
  <c r="G6" i="13"/>
  <c r="E6" i="13"/>
  <c r="C6" i="13"/>
  <c r="C12" i="13" l="1"/>
  <c r="C25" i="3"/>
  <c r="D21" i="2"/>
  <c r="D22" i="2" s="1"/>
  <c r="G11" i="13" s="1"/>
  <c r="E24" i="3"/>
  <c r="E25" i="3" s="1"/>
  <c r="F25" i="3"/>
  <c r="D24" i="3"/>
  <c r="E12" i="13" s="1"/>
  <c r="E17" i="13" s="1"/>
  <c r="E21" i="2"/>
  <c r="E22" i="2" s="1"/>
  <c r="I11" i="13" s="1"/>
  <c r="I17" i="13" s="1"/>
  <c r="C17" i="13"/>
  <c r="J17" i="13" l="1"/>
  <c r="I25" i="13"/>
  <c r="G12" i="13"/>
  <c r="G17" i="13" s="1"/>
  <c r="G25" i="13" s="1"/>
  <c r="D25" i="3"/>
  <c r="E25" i="13"/>
  <c r="F17" i="13"/>
  <c r="H17" i="13"/>
  <c r="C25" i="13"/>
  <c r="D17" i="13"/>
  <c r="I33" i="13"/>
  <c r="J25" i="13"/>
  <c r="I37" i="13" l="1"/>
  <c r="J33" i="13"/>
  <c r="D25" i="13"/>
  <c r="C33" i="13"/>
  <c r="H25" i="13"/>
  <c r="G33" i="13"/>
  <c r="E33" i="13"/>
  <c r="F25" i="13"/>
  <c r="E37" i="13" l="1"/>
  <c r="F33" i="13"/>
  <c r="I41" i="13"/>
  <c r="J41" i="13" s="1"/>
  <c r="J37" i="13"/>
  <c r="H33" i="13"/>
  <c r="G37" i="13"/>
  <c r="D33" i="13"/>
  <c r="C37" i="13"/>
  <c r="E41" i="13" l="1"/>
  <c r="F41" i="13" s="1"/>
  <c r="F37" i="13"/>
  <c r="D37" i="13"/>
  <c r="C41" i="13"/>
  <c r="D41" i="13" s="1"/>
  <c r="H37" i="13"/>
  <c r="G41" i="13"/>
  <c r="H41" i="13" s="1"/>
</calcChain>
</file>

<file path=xl/sharedStrings.xml><?xml version="1.0" encoding="utf-8"?>
<sst xmlns="http://schemas.openxmlformats.org/spreadsheetml/2006/main" count="95" uniqueCount="73">
  <si>
    <t>Vuosi</t>
  </si>
  <si>
    <t>Jälleenmyynti</t>
  </si>
  <si>
    <t>Myynti- määrä</t>
  </si>
  <si>
    <t xml:space="preserve">Hinta </t>
  </si>
  <si>
    <t xml:space="preserve">Alennus   </t>
  </si>
  <si>
    <t xml:space="preserve">Myyntihinta   </t>
  </si>
  <si>
    <t>alv 0 %</t>
  </si>
  <si>
    <t>Myynti (ennuste)</t>
  </si>
  <si>
    <t>Komponentit</t>
  </si>
  <si>
    <t>Hinta</t>
  </si>
  <si>
    <t>Puolivalmisteet alihankkijoilta</t>
  </si>
  <si>
    <t>Kotelo</t>
  </si>
  <si>
    <t>Kansi</t>
  </si>
  <si>
    <t>Lukija</t>
  </si>
  <si>
    <t>Ohjelmisto</t>
  </si>
  <si>
    <t>Muisti</t>
  </si>
  <si>
    <t>Akku</t>
  </si>
  <si>
    <t>Näppäimistö</t>
  </si>
  <si>
    <t>Piirilevy</t>
  </si>
  <si>
    <t>Johdot</t>
  </si>
  <si>
    <t>Yhteensä</t>
  </si>
  <si>
    <t>Kokonaiskustannukset tuotetulle määrälle</t>
  </si>
  <si>
    <t>Valmistus-  määrä kpl</t>
  </si>
  <si>
    <t>Kokonais-    valmistus-    kustannus 100 €</t>
  </si>
  <si>
    <t>Valmistus-    kustannus tarkka arvo   €</t>
  </si>
  <si>
    <t>Lähtöarvot</t>
  </si>
  <si>
    <t>Kiinteäpalkka</t>
  </si>
  <si>
    <t>Henkilö töissä</t>
  </si>
  <si>
    <t>Palkka</t>
  </si>
  <si>
    <t>Sotukerroin</t>
  </si>
  <si>
    <t>Palkkakustannusten nousu</t>
  </si>
  <si>
    <t>Muuttuvapalkka</t>
  </si>
  <si>
    <t>Työaika vuodessa</t>
  </si>
  <si>
    <t>Palkan nousu vuodessa</t>
  </si>
  <si>
    <t>kk</t>
  </si>
  <si>
    <t>€</t>
  </si>
  <si>
    <t>vuodessa</t>
  </si>
  <si>
    <t>kk/vuosi</t>
  </si>
  <si>
    <t>Työntekijöiden määrä</t>
  </si>
  <si>
    <t>Kiinteäpalkkaisia</t>
  </si>
  <si>
    <t>Muuttuvapalkkaisia</t>
  </si>
  <si>
    <t>Kiinteät palkat ja sotu €</t>
  </si>
  <si>
    <t>Muuttuvat palkat ja sotu €</t>
  </si>
  <si>
    <t>Palkat yhteensä €</t>
  </si>
  <si>
    <t xml:space="preserve">Muut kustannukset </t>
  </si>
  <si>
    <t>Markkinointi</t>
  </si>
  <si>
    <t>Vuokrat</t>
  </si>
  <si>
    <t>Muut kiinteät kulut</t>
  </si>
  <si>
    <t>Verot (Arvio)</t>
  </si>
  <si>
    <t>Poistot</t>
  </si>
  <si>
    <t>Muut tuotot - muut kulut</t>
  </si>
  <si>
    <t>Korkokulut</t>
  </si>
  <si>
    <t>Ainekäyttö valmistettua yksikköä (tuotetta) kohti</t>
  </si>
  <si>
    <t>Oy Yritys Ab</t>
  </si>
  <si>
    <t>Päivämäärä</t>
  </si>
  <si>
    <t>%</t>
  </si>
  <si>
    <t>Tuotanto kpl</t>
  </si>
  <si>
    <t>LIIKEVAIHTO (100 €)</t>
  </si>
  <si>
    <t>Ainekäyttö</t>
  </si>
  <si>
    <t>Muuttuvat palkat ja sotu</t>
  </si>
  <si>
    <t>Muut muuttuvat kulut</t>
  </si>
  <si>
    <t>MYYNTIKATE (100 €)</t>
  </si>
  <si>
    <t>Kiinteät palkat ja sotu</t>
  </si>
  <si>
    <t>KÄYTTÖKATE (100 €)</t>
  </si>
  <si>
    <t>Korkotuotot</t>
  </si>
  <si>
    <t>Välittömät verot</t>
  </si>
  <si>
    <t>RAHOITUSTULOS (100 €)</t>
  </si>
  <si>
    <t>Poistot ELV</t>
  </si>
  <si>
    <t>NETTOTULOS (100 €)</t>
  </si>
  <si>
    <t>KOKONAISTULOS (100 €)</t>
  </si>
  <si>
    <t>HENKILÖSTÖN MÄÄRÄ</t>
  </si>
  <si>
    <t>Palkkojen kehitys 2013 - 2016</t>
  </si>
  <si>
    <t>Tulosbudjetti vuosille 2013 - 2016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</si>
</sst>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;[Red]\-#,##0\ [$€-1]"/>
    <numFmt numFmtId="165" formatCode="[$€-2]\ #,##0.00"/>
    <numFmt numFmtId="166" formatCode="#,##0\ [$€-1]"/>
  </numFmts>
  <fonts count="7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2"/>
      <name val="Arial"/>
    </font>
    <font>
      <b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/>
      <bottom/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/>
    <xf numFmtId="0" fontId="1" fillId="0" borderId="4" xfId="0" applyFont="1" applyBorder="1"/>
    <xf numFmtId="165" fontId="2" fillId="0" borderId="9" xfId="0" applyNumberFormat="1" applyFont="1" applyBorder="1"/>
    <xf numFmtId="165" fontId="2" fillId="0" borderId="6" xfId="0" applyNumberFormat="1" applyFont="1" applyBorder="1"/>
    <xf numFmtId="165" fontId="2" fillId="0" borderId="10" xfId="0" applyNumberFormat="1" applyFont="1" applyBorder="1"/>
    <xf numFmtId="0" fontId="1" fillId="0" borderId="11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65" fontId="2" fillId="2" borderId="4" xfId="0" applyNumberFormat="1" applyFont="1" applyFill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1" fillId="0" borderId="22" xfId="0" applyFont="1" applyBorder="1" applyAlignment="1">
      <alignment horizontal="center"/>
    </xf>
    <xf numFmtId="0" fontId="4" fillId="0" borderId="23" xfId="0" applyFont="1" applyBorder="1"/>
    <xf numFmtId="0" fontId="0" fillId="0" borderId="0" xfId="0" applyFill="1"/>
    <xf numFmtId="0" fontId="0" fillId="0" borderId="11" xfId="0" applyBorder="1"/>
    <xf numFmtId="0" fontId="0" fillId="0" borderId="6" xfId="0" applyBorder="1"/>
    <xf numFmtId="0" fontId="0" fillId="0" borderId="24" xfId="0" applyBorder="1" applyAlignment="1">
      <alignment horizontal="center"/>
    </xf>
    <xf numFmtId="0" fontId="5" fillId="0" borderId="25" xfId="0" applyFont="1" applyBorder="1"/>
    <xf numFmtId="0" fontId="0" fillId="0" borderId="8" xfId="0" applyFill="1" applyBorder="1"/>
    <xf numFmtId="0" fontId="0" fillId="0" borderId="11" xfId="0" applyFill="1" applyBorder="1"/>
    <xf numFmtId="0" fontId="0" fillId="2" borderId="4" xfId="0" applyFill="1" applyBorder="1"/>
    <xf numFmtId="0" fontId="0" fillId="0" borderId="17" xfId="0" applyBorder="1"/>
    <xf numFmtId="0" fontId="0" fillId="0" borderId="4" xfId="0" applyBorder="1"/>
    <xf numFmtId="0" fontId="0" fillId="0" borderId="26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" fontId="4" fillId="2" borderId="6" xfId="0" applyNumberFormat="1" applyFont="1" applyFill="1" applyBorder="1"/>
    <xf numFmtId="1" fontId="4" fillId="2" borderId="7" xfId="0" applyNumberFormat="1" applyFont="1" applyFill="1" applyBorder="1"/>
    <xf numFmtId="0" fontId="4" fillId="2" borderId="7" xfId="0" applyFont="1" applyFill="1" applyBorder="1"/>
    <xf numFmtId="0" fontId="4" fillId="2" borderId="14" xfId="0" applyFont="1" applyFill="1" applyBorder="1"/>
    <xf numFmtId="0" fontId="4" fillId="3" borderId="6" xfId="0" applyFont="1" applyFill="1" applyBorder="1"/>
    <xf numFmtId="0" fontId="4" fillId="3" borderId="13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30" xfId="0" applyFont="1" applyBorder="1"/>
    <xf numFmtId="0" fontId="0" fillId="0" borderId="30" xfId="0" applyBorder="1"/>
    <xf numFmtId="0" fontId="0" fillId="0" borderId="31" xfId="0" applyBorder="1"/>
    <xf numFmtId="0" fontId="2" fillId="0" borderId="27" xfId="0" applyFont="1" applyBorder="1" applyAlignment="1"/>
    <xf numFmtId="0" fontId="0" fillId="0" borderId="27" xfId="0" applyBorder="1" applyAlignment="1"/>
    <xf numFmtId="165" fontId="2" fillId="0" borderId="27" xfId="0" applyNumberFormat="1" applyFont="1" applyBorder="1"/>
    <xf numFmtId="0" fontId="4" fillId="0" borderId="30" xfId="0" applyFont="1" applyBorder="1"/>
    <xf numFmtId="0" fontId="3" fillId="0" borderId="30" xfId="0" applyFont="1" applyBorder="1"/>
    <xf numFmtId="9" fontId="4" fillId="0" borderId="30" xfId="0" applyNumberFormat="1" applyFont="1" applyBorder="1"/>
    <xf numFmtId="0" fontId="4" fillId="0" borderId="29" xfId="0" applyFont="1" applyBorder="1"/>
    <xf numFmtId="0" fontId="4" fillId="0" borderId="28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1" xfId="0" applyFill="1" applyBorder="1"/>
    <xf numFmtId="0" fontId="0" fillId="0" borderId="29" xfId="0" applyFill="1" applyBorder="1"/>
    <xf numFmtId="0" fontId="0" fillId="0" borderId="35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41" xfId="0" applyBorder="1"/>
    <xf numFmtId="0" fontId="0" fillId="2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2" xfId="0" applyFill="1" applyBorder="1"/>
    <xf numFmtId="0" fontId="0" fillId="0" borderId="45" xfId="0" applyBorder="1"/>
    <xf numFmtId="1" fontId="0" fillId="2" borderId="46" xfId="0" applyNumberFormat="1" applyFill="1" applyBorder="1"/>
    <xf numFmtId="1" fontId="0" fillId="2" borderId="47" xfId="0" applyNumberFormat="1" applyFill="1" applyBorder="1"/>
    <xf numFmtId="1" fontId="0" fillId="2" borderId="48" xfId="0" applyNumberForma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" fontId="0" fillId="2" borderId="42" xfId="0" applyNumberFormat="1" applyFill="1" applyBorder="1"/>
    <xf numFmtId="0" fontId="0" fillId="0" borderId="44" xfId="0" applyBorder="1"/>
    <xf numFmtId="0" fontId="0" fillId="0" borderId="42" xfId="0" applyBorder="1"/>
    <xf numFmtId="0" fontId="0" fillId="0" borderId="43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38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5" xfId="0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1" fillId="0" borderId="59" xfId="0" applyFont="1" applyBorder="1"/>
    <xf numFmtId="0" fontId="0" fillId="0" borderId="60" xfId="0" applyBorder="1"/>
    <xf numFmtId="0" fontId="1" fillId="0" borderId="60" xfId="0" applyFont="1" applyBorder="1"/>
    <xf numFmtId="0" fontId="0" fillId="0" borderId="61" xfId="0" applyBorder="1"/>
    <xf numFmtId="0" fontId="1" fillId="0" borderId="34" xfId="0" applyFont="1" applyBorder="1"/>
    <xf numFmtId="0" fontId="2" fillId="0" borderId="34" xfId="0" applyFont="1" applyBorder="1"/>
    <xf numFmtId="0" fontId="6" fillId="0" borderId="62" xfId="0" applyFont="1" applyBorder="1"/>
    <xf numFmtId="0" fontId="0" fillId="0" borderId="63" xfId="0" applyBorder="1"/>
    <xf numFmtId="14" fontId="2" fillId="0" borderId="60" xfId="0" applyNumberFormat="1" applyFont="1" applyBorder="1"/>
    <xf numFmtId="0" fontId="1" fillId="0" borderId="30" xfId="0" applyFont="1" applyFill="1" applyBorder="1"/>
    <xf numFmtId="166" fontId="1" fillId="0" borderId="30" xfId="0" applyNumberFormat="1" applyFont="1" applyFill="1" applyBorder="1"/>
    <xf numFmtId="166" fontId="0" fillId="0" borderId="30" xfId="0" applyNumberFormat="1" applyFill="1" applyBorder="1"/>
    <xf numFmtId="0" fontId="0" fillId="0" borderId="30" xfId="0" applyFill="1" applyBorder="1"/>
    <xf numFmtId="166" fontId="0" fillId="0" borderId="28" xfId="0" applyNumberFormat="1" applyFill="1" applyBorder="1"/>
    <xf numFmtId="0" fontId="0" fillId="0" borderId="28" xfId="0" applyFill="1" applyBorder="1"/>
    <xf numFmtId="0" fontId="0" fillId="0" borderId="32" xfId="0" applyFill="1" applyBorder="1"/>
    <xf numFmtId="0" fontId="0" fillId="0" borderId="68" xfId="0" applyFill="1" applyBorder="1"/>
    <xf numFmtId="1" fontId="0" fillId="0" borderId="69" xfId="0" applyNumberFormat="1" applyFill="1" applyBorder="1"/>
    <xf numFmtId="1" fontId="0" fillId="0" borderId="70" xfId="0" applyNumberFormat="1" applyFill="1" applyBorder="1"/>
    <xf numFmtId="0" fontId="0" fillId="0" borderId="71" xfId="0" applyFill="1" applyBorder="1"/>
    <xf numFmtId="1" fontId="0" fillId="0" borderId="72" xfId="0" applyNumberFormat="1" applyFill="1" applyBorder="1"/>
    <xf numFmtId="1" fontId="0" fillId="0" borderId="73" xfId="0" applyNumberFormat="1" applyFill="1" applyBorder="1"/>
    <xf numFmtId="0" fontId="0" fillId="0" borderId="74" xfId="0" applyFill="1" applyBorder="1"/>
    <xf numFmtId="1" fontId="0" fillId="0" borderId="75" xfId="0" applyNumberFormat="1" applyFill="1" applyBorder="1"/>
    <xf numFmtId="1" fontId="0" fillId="0" borderId="76" xfId="0" applyNumberFormat="1" applyFill="1" applyBorder="1"/>
    <xf numFmtId="0" fontId="0" fillId="0" borderId="27" xfId="0" applyFill="1" applyBorder="1"/>
    <xf numFmtId="0" fontId="1" fillId="0" borderId="1" xfId="0" applyFont="1" applyFill="1" applyBorder="1" applyAlignment="1">
      <alignment wrapText="1"/>
    </xf>
    <xf numFmtId="0" fontId="0" fillId="0" borderId="77" xfId="0" applyFill="1" applyBorder="1"/>
    <xf numFmtId="0" fontId="1" fillId="0" borderId="79" xfId="0" applyFont="1" applyFill="1" applyBorder="1" applyAlignment="1">
      <alignment horizontal="center" vertical="top" wrapText="1"/>
    </xf>
    <xf numFmtId="0" fontId="1" fillId="0" borderId="80" xfId="0" applyFont="1" applyFill="1" applyBorder="1" applyAlignment="1">
      <alignment horizontal="center" vertical="top" wrapText="1"/>
    </xf>
    <xf numFmtId="0" fontId="1" fillId="0" borderId="64" xfId="0" applyFont="1" applyFill="1" applyBorder="1" applyAlignment="1">
      <alignment horizontal="left" vertical="top"/>
    </xf>
    <xf numFmtId="0" fontId="1" fillId="0" borderId="46" xfId="0" applyFont="1" applyFill="1" applyBorder="1" applyAlignment="1">
      <alignment horizontal="center" vertical="top"/>
    </xf>
    <xf numFmtId="9" fontId="1" fillId="0" borderId="46" xfId="0" applyNumberFormat="1" applyFont="1" applyFill="1" applyBorder="1" applyAlignment="1">
      <alignment horizontal="center" vertical="top"/>
    </xf>
    <xf numFmtId="0" fontId="1" fillId="0" borderId="58" xfId="0" applyFont="1" applyFill="1" applyBorder="1" applyAlignment="1">
      <alignment horizontal="center" vertical="top"/>
    </xf>
    <xf numFmtId="164" fontId="1" fillId="0" borderId="82" xfId="0" applyNumberFormat="1" applyFont="1" applyFill="1" applyBorder="1" applyAlignment="1">
      <alignment horizontal="left" wrapText="1"/>
    </xf>
    <xf numFmtId="0" fontId="1" fillId="0" borderId="5" xfId="0" applyFont="1" applyFill="1" applyBorder="1"/>
    <xf numFmtId="0" fontId="2" fillId="0" borderId="83" xfId="0" applyFont="1" applyFill="1" applyBorder="1"/>
    <xf numFmtId="165" fontId="2" fillId="0" borderId="69" xfId="0" applyNumberFormat="1" applyFont="1" applyFill="1" applyBorder="1"/>
    <xf numFmtId="165" fontId="2" fillId="0" borderId="24" xfId="0" applyNumberFormat="1" applyFont="1" applyFill="1" applyBorder="1"/>
    <xf numFmtId="165" fontId="2" fillId="0" borderId="84" xfId="0" applyNumberFormat="1" applyFont="1" applyFill="1" applyBorder="1"/>
    <xf numFmtId="3" fontId="2" fillId="0" borderId="5" xfId="0" applyNumberFormat="1" applyFont="1" applyFill="1" applyBorder="1"/>
    <xf numFmtId="0" fontId="1" fillId="0" borderId="6" xfId="0" applyFont="1" applyFill="1" applyBorder="1"/>
    <xf numFmtId="0" fontId="2" fillId="0" borderId="85" xfId="0" applyFont="1" applyFill="1" applyBorder="1"/>
    <xf numFmtId="165" fontId="2" fillId="0" borderId="72" xfId="0" applyNumberFormat="1" applyFont="1" applyFill="1" applyBorder="1"/>
    <xf numFmtId="165" fontId="2" fillId="0" borderId="86" xfId="0" applyNumberFormat="1" applyFont="1" applyFill="1" applyBorder="1"/>
    <xf numFmtId="3" fontId="2" fillId="0" borderId="6" xfId="0" applyNumberFormat="1" applyFont="1" applyFill="1" applyBorder="1"/>
    <xf numFmtId="0" fontId="1" fillId="0" borderId="7" xfId="0" applyFont="1" applyFill="1" applyBorder="1"/>
    <xf numFmtId="0" fontId="2" fillId="0" borderId="74" xfId="0" applyFont="1" applyFill="1" applyBorder="1"/>
    <xf numFmtId="165" fontId="2" fillId="0" borderId="75" xfId="0" applyNumberFormat="1" applyFont="1" applyFill="1" applyBorder="1"/>
    <xf numFmtId="165" fontId="2" fillId="0" borderId="87" xfId="0" applyNumberFormat="1" applyFont="1" applyFill="1" applyBorder="1"/>
    <xf numFmtId="165" fontId="2" fillId="0" borderId="88" xfId="0" applyNumberFormat="1" applyFont="1" applyFill="1" applyBorder="1"/>
    <xf numFmtId="3" fontId="2" fillId="0" borderId="7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wrapText="1"/>
    </xf>
    <xf numFmtId="0" fontId="1" fillId="0" borderId="8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64" xfId="0" applyFont="1" applyFill="1" applyBorder="1" applyAlignment="1">
      <alignment horizontal="center"/>
    </xf>
    <xf numFmtId="0" fontId="2" fillId="0" borderId="17" xfId="0" applyFont="1" applyBorder="1" applyAlignment="1"/>
    <xf numFmtId="0" fontId="0" fillId="0" borderId="20" xfId="0" applyBorder="1" applyAlignment="1"/>
    <xf numFmtId="0" fontId="2" fillId="0" borderId="15" xfId="0" applyFont="1" applyBorder="1" applyAlignment="1"/>
    <xf numFmtId="0" fontId="0" fillId="0" borderId="67" xfId="0" applyBorder="1" applyAlignment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5" xfId="0" applyFont="1" applyBorder="1" applyAlignment="1"/>
    <xf numFmtId="0" fontId="0" fillId="0" borderId="66" xfId="0" applyBorder="1" applyAlignment="1"/>
    <xf numFmtId="0" fontId="2" fillId="0" borderId="2" xfId="0" applyFont="1" applyBorder="1" applyAlignment="1"/>
    <xf numFmtId="0" fontId="0" fillId="0" borderId="8" xfId="0" applyBorder="1" applyAlignment="1"/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Myyntiennuste 100 €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4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</c:numLit>
          </c:cat>
          <c:val>
            <c:numRef>
              <c:f>'Myynnin kehitys'!$F$4:$F$7</c:f>
              <c:numCache>
                <c:formatCode>#,##0</c:formatCode>
                <c:ptCount val="4"/>
                <c:pt idx="0">
                  <c:v>1998</c:v>
                </c:pt>
                <c:pt idx="1">
                  <c:v>2587.5</c:v>
                </c:pt>
                <c:pt idx="2">
                  <c:v>4819.5</c:v>
                </c:pt>
                <c:pt idx="3">
                  <c:v>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9-4C17-98AB-98379B88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039583"/>
        <c:axId val="257048735"/>
        <c:axId val="0"/>
      </c:bar3DChart>
      <c:catAx>
        <c:axId val="25703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048735"/>
        <c:crosses val="autoZero"/>
        <c:auto val="1"/>
        <c:lblAlgn val="ctr"/>
        <c:lblOffset val="100"/>
        <c:noMultiLvlLbl val="0"/>
      </c:catAx>
      <c:valAx>
        <c:axId val="25704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Myynti</a:t>
                </a:r>
                <a:r>
                  <a:rPr lang="fi-FI" baseline="0"/>
                  <a:t> (100 €)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03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Palkkojen</a:t>
            </a:r>
            <a:r>
              <a:rPr lang="fi-FI" baseline="0"/>
              <a:t> kehitys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Palkat!$A$23</c:f>
              <c:strCache>
                <c:ptCount val="1"/>
                <c:pt idx="0">
                  <c:v>Kiinteät palkat ja sotu 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4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</c:numLit>
          </c:cat>
          <c:val>
            <c:numRef>
              <c:f>Palkat!$C$23:$F$23</c:f>
              <c:numCache>
                <c:formatCode>0</c:formatCode>
                <c:ptCount val="4"/>
                <c:pt idx="0">
                  <c:v>23490</c:v>
                </c:pt>
                <c:pt idx="1">
                  <c:v>24664.5</c:v>
                </c:pt>
                <c:pt idx="2">
                  <c:v>25897.725000000002</c:v>
                </c:pt>
                <c:pt idx="3">
                  <c:v>27192.611250000002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6-4CE2-84A0-055610660BA2}"/>
            </c:ext>
          </c:extLst>
        </c:ser>
        <c:ser>
          <c:idx val="1"/>
          <c:order val="1"/>
          <c:tx>
            <c:strRef>
              <c:f>Palkat!$A$24</c:f>
              <c:strCache>
                <c:ptCount val="1"/>
                <c:pt idx="0">
                  <c:v>Muuttuvat palkat ja sotu 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4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</c:numLit>
          </c:cat>
          <c:val>
            <c:numRef>
              <c:f>Palkat!$C$24:$F$24</c:f>
              <c:numCache>
                <c:formatCode>0</c:formatCode>
                <c:ptCount val="4"/>
                <c:pt idx="0">
                  <c:v>28066.5</c:v>
                </c:pt>
                <c:pt idx="1">
                  <c:v>56133</c:v>
                </c:pt>
                <c:pt idx="2">
                  <c:v>58939.65</c:v>
                </c:pt>
                <c:pt idx="3">
                  <c:v>92829.94875000001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6-4CE2-84A0-055610660BA2}"/>
            </c:ext>
          </c:extLst>
        </c:ser>
        <c:ser>
          <c:idx val="2"/>
          <c:order val="2"/>
          <c:tx>
            <c:strRef>
              <c:f>Palkat!$A$25</c:f>
              <c:strCache>
                <c:ptCount val="1"/>
                <c:pt idx="0">
                  <c:v>Palkat yhteensä 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4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</c:numLit>
          </c:cat>
          <c:val>
            <c:numRef>
              <c:f>Palkat!$C$25:$F$25</c:f>
              <c:numCache>
                <c:formatCode>0</c:formatCode>
                <c:ptCount val="4"/>
                <c:pt idx="0">
                  <c:v>51556.5</c:v>
                </c:pt>
                <c:pt idx="1">
                  <c:v>80797.5</c:v>
                </c:pt>
                <c:pt idx="2">
                  <c:v>84837.375</c:v>
                </c:pt>
                <c:pt idx="3">
                  <c:v>120022.56000000001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6-4CE2-84A0-05561066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057471"/>
        <c:axId val="257037919"/>
        <c:axId val="0"/>
      </c:bar3DChart>
      <c:catAx>
        <c:axId val="2570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037919"/>
        <c:crosses val="autoZero"/>
        <c:auto val="1"/>
        <c:lblAlgn val="ctr"/>
        <c:lblOffset val="100"/>
        <c:noMultiLvlLbl val="0"/>
      </c:catAx>
      <c:valAx>
        <c:axId val="2570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0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Muut kustannukset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'Muut kustannukset'!$A$4</c:f>
              <c:strCache>
                <c:ptCount val="1"/>
                <c:pt idx="0">
                  <c:v>Markkinointi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</c:numLit>
          </c:cat>
          <c:val>
            <c:numRef>
              <c:f>'Muut kustannukset'!$B$4:$E$4</c:f>
              <c:numCache>
                <c:formatCode>0</c:formatCode>
                <c:ptCount val="4"/>
                <c:pt idx="0">
                  <c:v>130</c:v>
                </c:pt>
                <c:pt idx="1">
                  <c:v>170</c:v>
                </c:pt>
                <c:pt idx="2">
                  <c:v>210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0-4A89-9769-DCC37BEA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779071"/>
        <c:axId val="257060383"/>
      </c:barChart>
      <c:lineChart>
        <c:grouping val="standard"/>
        <c:varyColors val="0"/>
        <c:ser>
          <c:idx val="1"/>
          <c:order val="1"/>
          <c:tx>
            <c:strRef>
              <c:f>'Muut kustannukset'!$A$5</c:f>
              <c:strCache>
                <c:ptCount val="1"/>
                <c:pt idx="0">
                  <c:v>Vuokrat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'Muut kustannukset'!$B$5:$E$5</c:f>
              <c:numCache>
                <c:formatCode>0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0-4A89-9769-DCC37BEACC01}"/>
            </c:ext>
          </c:extLst>
        </c:ser>
        <c:ser>
          <c:idx val="2"/>
          <c:order val="2"/>
          <c:tx>
            <c:strRef>
              <c:f>'Muut kustannukset'!$A$6</c:f>
              <c:strCache>
                <c:ptCount val="1"/>
                <c:pt idx="0">
                  <c:v>Muut kiinteät kulut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'Muut kustannukset'!$B$6:$E$6</c:f>
              <c:numCache>
                <c:formatCode>0</c:formatCode>
                <c:ptCount val="4"/>
                <c:pt idx="0">
                  <c:v>90</c:v>
                </c:pt>
                <c:pt idx="1">
                  <c:v>130</c:v>
                </c:pt>
                <c:pt idx="2">
                  <c:v>170</c:v>
                </c:pt>
                <c:pt idx="3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0-4A89-9769-DCC37BEACC01}"/>
            </c:ext>
          </c:extLst>
        </c:ser>
        <c:ser>
          <c:idx val="3"/>
          <c:order val="3"/>
          <c:tx>
            <c:strRef>
              <c:f>'Muut kustannukset'!$A$7</c:f>
              <c:strCache>
                <c:ptCount val="1"/>
                <c:pt idx="0">
                  <c:v>Verot (Arvio)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'Muut kustannukset'!$B$7:$E$7</c:f>
              <c:numCache>
                <c:formatCode>0</c:formatCode>
                <c:ptCount val="4"/>
                <c:pt idx="0">
                  <c:v>170</c:v>
                </c:pt>
                <c:pt idx="1">
                  <c:v>250</c:v>
                </c:pt>
                <c:pt idx="2">
                  <c:v>340</c:v>
                </c:pt>
                <c:pt idx="3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F0-4A89-9769-DCC37BEACC01}"/>
            </c:ext>
          </c:extLst>
        </c:ser>
        <c:ser>
          <c:idx val="4"/>
          <c:order val="4"/>
          <c:tx>
            <c:strRef>
              <c:f>'Muut kustannukset'!$A$8</c:f>
              <c:strCache>
                <c:ptCount val="1"/>
                <c:pt idx="0">
                  <c:v>Poistot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'Muut kustannukset'!$B$8:$E$8</c:f>
              <c:numCache>
                <c:formatCode>0</c:formatCode>
                <c:ptCount val="4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F0-4A89-9769-DCC37BEACC01}"/>
            </c:ext>
          </c:extLst>
        </c:ser>
        <c:ser>
          <c:idx val="5"/>
          <c:order val="5"/>
          <c:tx>
            <c:strRef>
              <c:f>'Muut kustannukset'!$A$9</c:f>
              <c:strCache>
                <c:ptCount val="1"/>
                <c:pt idx="0">
                  <c:v>Muut tuotot - muut kulut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'Muut kustannukset'!$B$9:$E$9</c:f>
              <c:numCache>
                <c:formatCode>0</c:formatCode>
                <c:ptCount val="4"/>
                <c:pt idx="0">
                  <c:v>90</c:v>
                </c:pt>
                <c:pt idx="1">
                  <c:v>45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F0-4A89-9769-DCC37BEACC01}"/>
            </c:ext>
          </c:extLst>
        </c:ser>
        <c:ser>
          <c:idx val="6"/>
          <c:order val="6"/>
          <c:tx>
            <c:strRef>
              <c:f>'Muut kustannukset'!$A$10</c:f>
              <c:strCache>
                <c:ptCount val="1"/>
                <c:pt idx="0">
                  <c:v>Korkokulut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'Muut kustannukset'!$B$10:$E$10</c:f>
              <c:numCache>
                <c:formatCode>0</c:formatCode>
                <c:ptCount val="4"/>
                <c:pt idx="0">
                  <c:v>60</c:v>
                </c:pt>
                <c:pt idx="1">
                  <c:v>50</c:v>
                </c:pt>
                <c:pt idx="2">
                  <c:v>35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F0-4A89-9769-DCC37BEA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639215"/>
        <c:axId val="317639631"/>
      </c:lineChart>
      <c:catAx>
        <c:axId val="317639215"/>
        <c:scaling>
          <c:orientation val="minMax"/>
        </c:scaling>
        <c:delete val="0"/>
        <c:axPos val="b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Markkinointi (100 €)</a:t>
                </a:r>
              </a:p>
            </c:rich>
          </c:tx>
          <c:layout>
            <c:manualLayout>
              <c:xMode val="edge"/>
              <c:yMode val="edge"/>
              <c:x val="0.71953741668842752"/>
              <c:y val="0.34890512786621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7639631"/>
        <c:auto val="1"/>
        <c:lblAlgn val="ctr"/>
        <c:lblOffset val="100"/>
        <c:noMultiLvlLbl val="0"/>
      </c:catAx>
      <c:valAx>
        <c:axId val="3176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Muut</a:t>
                </a:r>
                <a:r>
                  <a:rPr lang="fi-FI" baseline="0"/>
                  <a:t> (100 €)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7639215"/>
        <c:crosses val="autoZero"/>
        <c:crossBetween val="between"/>
      </c:valAx>
      <c:valAx>
        <c:axId val="25706038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3779071"/>
        <c:crosses val="max"/>
        <c:crossBetween val="between"/>
      </c:valAx>
      <c:catAx>
        <c:axId val="31377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60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7973245104432"/>
          <c:y val="0.25526514221693514"/>
          <c:w val="0.21872026754895568"/>
          <c:h val="0.37770048528106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Henkilöstön ja tuloksen kehitys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Tulosbudjetti!$B$41</c:f>
              <c:strCache>
                <c:ptCount val="1"/>
                <c:pt idx="0">
                  <c:v>KOKONAISTULOS (100 €)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</c:numLit>
          </c:cat>
          <c:val>
            <c:numRef>
              <c:f>(Tulosbudjetti!$C$41,Tulosbudjetti!$E$41,Tulosbudjetti!$G$41,Tulosbudjetti!$I$41)</c:f>
              <c:numCache>
                <c:formatCode>0</c:formatCode>
                <c:ptCount val="4"/>
                <c:pt idx="0">
                  <c:v>363.03499999999997</c:v>
                </c:pt>
                <c:pt idx="1">
                  <c:v>421.52500000000009</c:v>
                </c:pt>
                <c:pt idx="2">
                  <c:v>1998.7262499999997</c:v>
                </c:pt>
                <c:pt idx="3">
                  <c:v>2449.1743999999999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F-44EB-B801-677BEC27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644623"/>
        <c:axId val="317645039"/>
      </c:barChart>
      <c:lineChart>
        <c:grouping val="standard"/>
        <c:varyColors val="0"/>
        <c:ser>
          <c:idx val="1"/>
          <c:order val="1"/>
          <c:tx>
            <c:strRef>
              <c:f>Tulosbudjetti!$B$43</c:f>
              <c:strCache>
                <c:ptCount val="1"/>
                <c:pt idx="0">
                  <c:v>HENKILÖSTÖN MÄÄRÄ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(Tulosbudjetti!$C$43,Tulosbudjetti!$E$43,Tulosbudjetti!$G$43,Tulosbudjetti!$I$43)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F-44EB-B801-677BEC27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44991"/>
        <c:axId val="257064543"/>
      </c:lineChart>
      <c:catAx>
        <c:axId val="3176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7645039"/>
        <c:auto val="1"/>
        <c:lblAlgn val="ctr"/>
        <c:lblOffset val="100"/>
        <c:noMultiLvlLbl val="0"/>
      </c:catAx>
      <c:valAx>
        <c:axId val="3176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7644623"/>
        <c:crossBetween val="between"/>
      </c:valAx>
      <c:valAx>
        <c:axId val="257064543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044991"/>
        <c:crosses val="max"/>
        <c:crossBetween val="between"/>
        <c:majorUnit val="1"/>
      </c:valAx>
      <c:catAx>
        <c:axId val="257044991"/>
        <c:scaling>
          <c:orientation val="minMax"/>
        </c:scaling>
        <c:delete val="1"/>
        <c:axPos val="b"/>
        <c:majorTickMark val="out"/>
        <c:minorTickMark val="none"/>
        <c:tickLblPos val="nextTo"/>
        <c:crossAx val="257064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1</xdr:row>
      <xdr:rowOff>171450</xdr:rowOff>
    </xdr:from>
    <xdr:to>
      <xdr:col>14</xdr:col>
      <xdr:colOff>452437</xdr:colOff>
      <xdr:row>16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6</xdr:row>
      <xdr:rowOff>85725</xdr:rowOff>
    </xdr:from>
    <xdr:to>
      <xdr:col>14</xdr:col>
      <xdr:colOff>481012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452436</xdr:colOff>
      <xdr:row>6</xdr:row>
      <xdr:rowOff>95250</xdr:rowOff>
    </xdr:from>
    <xdr:to>
      <xdr:col>16</xdr:col>
      <xdr:colOff>47625</xdr:colOff>
      <xdr:row>31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547687</xdr:colOff>
      <xdr:row>2</xdr:row>
      <xdr:rowOff>142875</xdr:rowOff>
    </xdr:from>
    <xdr:to>
      <xdr:col>18</xdr:col>
      <xdr:colOff>242887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"/>
  <sheetViews>
    <sheetView workbookViewId="0">
      <selection activeCell="F4" sqref="F4:F7"/>
    </sheetView>
  </sheetViews>
  <sheetFormatPr defaultRowHeight="12.75" x14ac:dyDescent="0.2"/>
  <cols>
    <col min="1" max="1" width="9.140625" style="30"/>
    <col min="2" max="2" width="9.28515625" style="30" bestFit="1" customWidth="1"/>
    <col min="3" max="3" width="12" style="30" bestFit="1" customWidth="1"/>
    <col min="4" max="4" width="10.140625" style="30" bestFit="1" customWidth="1"/>
    <col min="5" max="5" width="14" style="30" customWidth="1"/>
    <col min="6" max="6" width="12" style="30" customWidth="1"/>
    <col min="7" max="16384" width="9.140625" style="30"/>
  </cols>
  <sheetData>
    <row r="1" spans="1:7" ht="31.5" x14ac:dyDescent="0.25">
      <c r="A1" s="167" t="s">
        <v>0</v>
      </c>
      <c r="B1" s="162" t="s">
        <v>1</v>
      </c>
      <c r="C1" s="163"/>
      <c r="D1" s="163"/>
      <c r="E1" s="164"/>
      <c r="F1" s="135" t="s">
        <v>7</v>
      </c>
      <c r="G1" s="136"/>
    </row>
    <row r="2" spans="1:7" ht="15.75" customHeight="1" x14ac:dyDescent="0.2">
      <c r="A2" s="168"/>
      <c r="B2" s="165" t="s">
        <v>2</v>
      </c>
      <c r="C2" s="137" t="s">
        <v>3</v>
      </c>
      <c r="D2" s="137" t="s">
        <v>4</v>
      </c>
      <c r="E2" s="138" t="s">
        <v>5</v>
      </c>
      <c r="F2" s="139" t="s">
        <v>6</v>
      </c>
      <c r="G2" s="136"/>
    </row>
    <row r="3" spans="1:7" ht="27" customHeight="1" thickBot="1" x14ac:dyDescent="0.3">
      <c r="A3" s="168"/>
      <c r="B3" s="166"/>
      <c r="C3" s="140" t="s">
        <v>6</v>
      </c>
      <c r="D3" s="141">
        <v>0.1</v>
      </c>
      <c r="E3" s="142" t="s">
        <v>6</v>
      </c>
      <c r="F3" s="143">
        <v>100</v>
      </c>
      <c r="G3" s="136"/>
    </row>
    <row r="4" spans="1:7" ht="15.75" x14ac:dyDescent="0.25">
      <c r="A4" s="144">
        <v>2013</v>
      </c>
      <c r="B4" s="145">
        <v>200</v>
      </c>
      <c r="C4" s="146">
        <v>1110</v>
      </c>
      <c r="D4" s="147">
        <f>C4*$D$3</f>
        <v>111</v>
      </c>
      <c r="E4" s="148">
        <f>C4-D4</f>
        <v>999</v>
      </c>
      <c r="F4" s="149">
        <f>B4*E4/100</f>
        <v>1998</v>
      </c>
      <c r="G4" s="136"/>
    </row>
    <row r="5" spans="1:7" ht="15.75" x14ac:dyDescent="0.25">
      <c r="A5" s="150">
        <v>2014</v>
      </c>
      <c r="B5" s="151">
        <v>250</v>
      </c>
      <c r="C5" s="152">
        <v>1150</v>
      </c>
      <c r="D5" s="152">
        <f>C5*$D$3</f>
        <v>115</v>
      </c>
      <c r="E5" s="153">
        <f>C5-D5</f>
        <v>1035</v>
      </c>
      <c r="F5" s="154">
        <f>B5*E5/100</f>
        <v>2587.5</v>
      </c>
      <c r="G5" s="136"/>
    </row>
    <row r="6" spans="1:7" ht="15.75" x14ac:dyDescent="0.25">
      <c r="A6" s="150">
        <v>2015</v>
      </c>
      <c r="B6" s="151">
        <v>450</v>
      </c>
      <c r="C6" s="152">
        <v>1190</v>
      </c>
      <c r="D6" s="152">
        <f>C6*$D$3</f>
        <v>119</v>
      </c>
      <c r="E6" s="153">
        <f>C6-D6</f>
        <v>1071</v>
      </c>
      <c r="F6" s="154">
        <f>B6*E6/100</f>
        <v>4819.5</v>
      </c>
      <c r="G6" s="136"/>
    </row>
    <row r="7" spans="1:7" ht="16.5" thickBot="1" x14ac:dyDescent="0.3">
      <c r="A7" s="155">
        <v>2016</v>
      </c>
      <c r="B7" s="156">
        <v>550</v>
      </c>
      <c r="C7" s="157">
        <v>1220</v>
      </c>
      <c r="D7" s="158">
        <f>C7*$D$3</f>
        <v>122</v>
      </c>
      <c r="E7" s="159">
        <f>C7-D7</f>
        <v>1098</v>
      </c>
      <c r="F7" s="160">
        <f>B7*E7/100</f>
        <v>6039</v>
      </c>
      <c r="G7" s="136"/>
    </row>
    <row r="8" spans="1:7" x14ac:dyDescent="0.2">
      <c r="A8" s="134"/>
      <c r="B8" s="134"/>
      <c r="C8" s="134"/>
      <c r="D8" s="134"/>
      <c r="E8" s="134"/>
      <c r="F8" s="134"/>
      <c r="G8" s="134"/>
    </row>
  </sheetData>
  <mergeCells count="3">
    <mergeCell ref="B1:E1"/>
    <mergeCell ref="B2:B3"/>
    <mergeCell ref="A1:A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3"/>
  <sheetViews>
    <sheetView workbookViewId="0">
      <selection activeCell="E19" sqref="E19"/>
    </sheetView>
  </sheetViews>
  <sheetFormatPr defaultRowHeight="12.75" x14ac:dyDescent="0.2"/>
  <cols>
    <col min="1" max="1" width="13.42578125" customWidth="1"/>
    <col min="2" max="4" width="13.28515625" customWidth="1"/>
    <col min="5" max="5" width="11.140625" bestFit="1" customWidth="1"/>
    <col min="7" max="7" width="14.28515625" customWidth="1"/>
    <col min="8" max="8" width="11.7109375" bestFit="1" customWidth="1"/>
    <col min="9" max="11" width="12.140625" customWidth="1"/>
  </cols>
  <sheetData>
    <row r="1" spans="1:6" ht="15.75" x14ac:dyDescent="0.25">
      <c r="A1" s="52" t="s">
        <v>52</v>
      </c>
      <c r="B1" s="53"/>
      <c r="C1" s="53"/>
      <c r="D1" s="53"/>
      <c r="E1" s="53"/>
      <c r="F1" s="53"/>
    </row>
    <row r="2" spans="1:6" ht="13.5" thickBot="1" x14ac:dyDescent="0.25">
      <c r="A2" s="51"/>
      <c r="B2" s="51"/>
      <c r="C2" s="51"/>
      <c r="D2" s="51"/>
      <c r="E2" s="51"/>
      <c r="F2" s="53"/>
    </row>
    <row r="3" spans="1:6" ht="16.5" thickBot="1" x14ac:dyDescent="0.3">
      <c r="A3" s="2" t="s">
        <v>8</v>
      </c>
      <c r="B3" s="1"/>
      <c r="C3" s="8"/>
      <c r="D3" s="8"/>
      <c r="E3" s="9" t="s">
        <v>9</v>
      </c>
      <c r="F3" s="54"/>
    </row>
    <row r="4" spans="1:6" ht="15" x14ac:dyDescent="0.2">
      <c r="A4" s="171" t="s">
        <v>10</v>
      </c>
      <c r="B4" s="172"/>
      <c r="C4" s="172"/>
      <c r="D4" s="172"/>
      <c r="E4" s="10">
        <v>54.5</v>
      </c>
      <c r="F4" s="54"/>
    </row>
    <row r="5" spans="1:6" ht="15" x14ac:dyDescent="0.2">
      <c r="A5" s="169" t="s">
        <v>11</v>
      </c>
      <c r="B5" s="170"/>
      <c r="C5" s="170"/>
      <c r="D5" s="170"/>
      <c r="E5" s="11">
        <v>20.5</v>
      </c>
      <c r="F5" s="54"/>
    </row>
    <row r="6" spans="1:6" ht="15" x14ac:dyDescent="0.2">
      <c r="A6" s="169" t="s">
        <v>12</v>
      </c>
      <c r="B6" s="170"/>
      <c r="C6" s="170"/>
      <c r="D6" s="170"/>
      <c r="E6" s="11">
        <v>9.5</v>
      </c>
      <c r="F6" s="54"/>
    </row>
    <row r="7" spans="1:6" ht="15" x14ac:dyDescent="0.2">
      <c r="A7" s="169" t="s">
        <v>13</v>
      </c>
      <c r="B7" s="170"/>
      <c r="C7" s="170"/>
      <c r="D7" s="170"/>
      <c r="E7" s="11">
        <v>57.5</v>
      </c>
      <c r="F7" s="54"/>
    </row>
    <row r="8" spans="1:6" ht="15" x14ac:dyDescent="0.2">
      <c r="A8" s="169" t="s">
        <v>14</v>
      </c>
      <c r="B8" s="170"/>
      <c r="C8" s="170"/>
      <c r="D8" s="170"/>
      <c r="E8" s="11">
        <v>7.5</v>
      </c>
      <c r="F8" s="54"/>
    </row>
    <row r="9" spans="1:6" ht="15" x14ac:dyDescent="0.2">
      <c r="A9" s="169" t="s">
        <v>15</v>
      </c>
      <c r="B9" s="170"/>
      <c r="C9" s="170"/>
      <c r="D9" s="170"/>
      <c r="E9" s="11">
        <v>58.4</v>
      </c>
      <c r="F9" s="54"/>
    </row>
    <row r="10" spans="1:6" ht="15" x14ac:dyDescent="0.2">
      <c r="A10" s="169" t="s">
        <v>16</v>
      </c>
      <c r="B10" s="170"/>
      <c r="C10" s="170"/>
      <c r="D10" s="170"/>
      <c r="E10" s="11">
        <v>8</v>
      </c>
      <c r="F10" s="54"/>
    </row>
    <row r="11" spans="1:6" ht="15" x14ac:dyDescent="0.2">
      <c r="A11" s="169" t="s">
        <v>17</v>
      </c>
      <c r="B11" s="170"/>
      <c r="C11" s="170"/>
      <c r="D11" s="170"/>
      <c r="E11" s="11">
        <v>16.3</v>
      </c>
      <c r="F11" s="54"/>
    </row>
    <row r="12" spans="1:6" ht="15" x14ac:dyDescent="0.2">
      <c r="A12" s="169" t="s">
        <v>18</v>
      </c>
      <c r="B12" s="170"/>
      <c r="C12" s="170"/>
      <c r="D12" s="170"/>
      <c r="E12" s="11">
        <v>11</v>
      </c>
      <c r="F12" s="54"/>
    </row>
    <row r="13" spans="1:6" ht="15" x14ac:dyDescent="0.2">
      <c r="A13" s="169" t="s">
        <v>19</v>
      </c>
      <c r="B13" s="170"/>
      <c r="C13" s="170"/>
      <c r="D13" s="170"/>
      <c r="E13" s="11">
        <v>4</v>
      </c>
      <c r="F13" s="54"/>
    </row>
    <row r="14" spans="1:6" ht="15.75" thickBot="1" x14ac:dyDescent="0.25">
      <c r="A14" s="176"/>
      <c r="B14" s="177"/>
      <c r="C14" s="177"/>
      <c r="D14" s="177"/>
      <c r="E14" s="12"/>
      <c r="F14" s="54"/>
    </row>
    <row r="15" spans="1:6" ht="15.75" thickBot="1" x14ac:dyDescent="0.25">
      <c r="A15" s="178" t="s">
        <v>20</v>
      </c>
      <c r="B15" s="179"/>
      <c r="C15" s="179"/>
      <c r="D15" s="179"/>
      <c r="E15" s="20">
        <f>SUM(E4:E14)</f>
        <v>247.20000000000002</v>
      </c>
      <c r="F15" s="54"/>
    </row>
    <row r="16" spans="1:6" ht="15" x14ac:dyDescent="0.2">
      <c r="A16" s="55"/>
      <c r="B16" s="56"/>
      <c r="C16" s="56"/>
      <c r="D16" s="56"/>
      <c r="E16" s="57"/>
      <c r="F16" s="53"/>
    </row>
    <row r="17" spans="1:6" ht="13.5" thickBot="1" x14ac:dyDescent="0.25">
      <c r="A17" s="50"/>
      <c r="B17" s="50"/>
      <c r="C17" s="50"/>
      <c r="D17" s="50"/>
      <c r="E17" s="50"/>
      <c r="F17" s="53"/>
    </row>
    <row r="18" spans="1:6" ht="16.5" thickBot="1" x14ac:dyDescent="0.25">
      <c r="A18" s="173" t="s">
        <v>21</v>
      </c>
      <c r="B18" s="174"/>
      <c r="C18" s="174"/>
      <c r="D18" s="174"/>
      <c r="E18" s="175"/>
      <c r="F18" s="54"/>
    </row>
    <row r="19" spans="1:6" ht="16.5" thickBot="1" x14ac:dyDescent="0.3">
      <c r="A19" s="4" t="s">
        <v>0</v>
      </c>
      <c r="B19" s="3">
        <f>'Myynnin kehitys'!A4</f>
        <v>2013</v>
      </c>
      <c r="C19" s="3">
        <f>'Myynnin kehitys'!A5</f>
        <v>2014</v>
      </c>
      <c r="D19" s="3">
        <f>'Myynnin kehitys'!A6</f>
        <v>2015</v>
      </c>
      <c r="E19" s="13">
        <f>'Myynnin kehitys'!A7</f>
        <v>2016</v>
      </c>
      <c r="F19" s="54"/>
    </row>
    <row r="20" spans="1:6" ht="42" customHeight="1" x14ac:dyDescent="0.25">
      <c r="A20" s="5" t="s">
        <v>22</v>
      </c>
      <c r="B20" s="14">
        <f>'Myynnin kehitys'!B4</f>
        <v>200</v>
      </c>
      <c r="C20" s="14">
        <f>'Myynnin kehitys'!B5</f>
        <v>250</v>
      </c>
      <c r="D20" s="14">
        <f>'Myynnin kehitys'!B6</f>
        <v>450</v>
      </c>
      <c r="E20" s="15">
        <f>'Myynnin kehitys'!B7</f>
        <v>550</v>
      </c>
      <c r="F20" s="54"/>
    </row>
    <row r="21" spans="1:6" ht="66.75" customHeight="1" x14ac:dyDescent="0.25">
      <c r="A21" s="6" t="s">
        <v>24</v>
      </c>
      <c r="B21" s="16">
        <f>B20*$E$15</f>
        <v>49440</v>
      </c>
      <c r="C21" s="16">
        <f>C20*$E$15</f>
        <v>61800.000000000007</v>
      </c>
      <c r="D21" s="16">
        <f>D20*$E$15</f>
        <v>111240.00000000001</v>
      </c>
      <c r="E21" s="17">
        <f>E20*$E$15</f>
        <v>135960</v>
      </c>
      <c r="F21" s="54"/>
    </row>
    <row r="22" spans="1:6" ht="65.25" customHeight="1" thickBot="1" x14ac:dyDescent="0.3">
      <c r="A22" s="7" t="s">
        <v>23</v>
      </c>
      <c r="B22" s="18">
        <f>B21/100</f>
        <v>494.4</v>
      </c>
      <c r="C22" s="18">
        <f>C21/100</f>
        <v>618.00000000000011</v>
      </c>
      <c r="D22" s="18">
        <f>D21/100</f>
        <v>1112.4000000000001</v>
      </c>
      <c r="E22" s="19">
        <f>E21/100</f>
        <v>1359.6</v>
      </c>
      <c r="F22" s="54"/>
    </row>
    <row r="23" spans="1:6" x14ac:dyDescent="0.2">
      <c r="A23" s="49"/>
      <c r="B23" s="49"/>
      <c r="C23" s="49"/>
      <c r="D23" s="49"/>
      <c r="E23" s="49"/>
      <c r="F23" s="53"/>
    </row>
  </sheetData>
  <mergeCells count="13">
    <mergeCell ref="A10:D10"/>
    <mergeCell ref="A11:D11"/>
    <mergeCell ref="A18:E18"/>
    <mergeCell ref="A12:D12"/>
    <mergeCell ref="A13:D13"/>
    <mergeCell ref="A14:D14"/>
    <mergeCell ref="A15:D15"/>
    <mergeCell ref="A9:D9"/>
    <mergeCell ref="A4:D4"/>
    <mergeCell ref="A5:D5"/>
    <mergeCell ref="A6:D6"/>
    <mergeCell ref="A7:D7"/>
    <mergeCell ref="A8:D8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6"/>
  <sheetViews>
    <sheetView topLeftCell="A4" workbookViewId="0">
      <selection activeCell="S16" sqref="S16"/>
    </sheetView>
  </sheetViews>
  <sheetFormatPr defaultRowHeight="12.75" x14ac:dyDescent="0.2"/>
  <cols>
    <col min="2" max="2" width="16.5703125" customWidth="1"/>
    <col min="3" max="6" width="11.28515625" customWidth="1"/>
  </cols>
  <sheetData>
    <row r="1" spans="1:7" ht="15.75" x14ac:dyDescent="0.25">
      <c r="A1" s="183" t="s">
        <v>25</v>
      </c>
      <c r="B1" s="183"/>
      <c r="C1" s="183"/>
      <c r="D1" s="183"/>
      <c r="E1" s="183"/>
      <c r="F1" s="183"/>
      <c r="G1" s="53"/>
    </row>
    <row r="2" spans="1:7" ht="15" x14ac:dyDescent="0.2">
      <c r="A2" s="58"/>
      <c r="B2" s="58"/>
      <c r="C2" s="58"/>
      <c r="D2" s="58"/>
      <c r="E2" s="58"/>
      <c r="F2" s="58"/>
      <c r="G2" s="53"/>
    </row>
    <row r="3" spans="1:7" ht="15.75" x14ac:dyDescent="0.25">
      <c r="A3" s="52" t="s">
        <v>26</v>
      </c>
      <c r="B3" s="58"/>
      <c r="C3" s="58"/>
      <c r="D3" s="58"/>
      <c r="E3" s="58"/>
      <c r="F3" s="58"/>
      <c r="G3" s="53"/>
    </row>
    <row r="4" spans="1:7" ht="15" x14ac:dyDescent="0.2">
      <c r="A4" s="58"/>
      <c r="B4" s="58" t="s">
        <v>27</v>
      </c>
      <c r="C4" s="58"/>
      <c r="D4" s="58"/>
      <c r="E4" s="58">
        <v>12</v>
      </c>
      <c r="F4" s="58" t="s">
        <v>34</v>
      </c>
      <c r="G4" s="53"/>
    </row>
    <row r="5" spans="1:7" ht="15.75" x14ac:dyDescent="0.25">
      <c r="A5" s="58"/>
      <c r="B5" s="58" t="s">
        <v>28</v>
      </c>
      <c r="C5" s="58"/>
      <c r="D5" s="58"/>
      <c r="E5" s="58">
        <v>1350</v>
      </c>
      <c r="F5" s="59" t="s">
        <v>35</v>
      </c>
      <c r="G5" s="53"/>
    </row>
    <row r="6" spans="1:7" ht="15" x14ac:dyDescent="0.2">
      <c r="A6" s="58"/>
      <c r="B6" s="58" t="s">
        <v>29</v>
      </c>
      <c r="C6" s="58"/>
      <c r="D6" s="58"/>
      <c r="E6" s="58">
        <v>1.45</v>
      </c>
      <c r="F6" s="58"/>
      <c r="G6" s="53"/>
    </row>
    <row r="7" spans="1:7" ht="15" x14ac:dyDescent="0.2">
      <c r="A7" s="58"/>
      <c r="B7" s="58" t="s">
        <v>30</v>
      </c>
      <c r="C7" s="58"/>
      <c r="D7" s="58"/>
      <c r="E7" s="60">
        <v>0.05</v>
      </c>
      <c r="F7" s="58" t="s">
        <v>36</v>
      </c>
      <c r="G7" s="53"/>
    </row>
    <row r="8" spans="1:7" ht="15" x14ac:dyDescent="0.2">
      <c r="A8" s="58"/>
      <c r="B8" s="58"/>
      <c r="C8" s="58"/>
      <c r="D8" s="58"/>
      <c r="E8" s="58"/>
      <c r="F8" s="58"/>
      <c r="G8" s="53"/>
    </row>
    <row r="9" spans="1:7" ht="15.75" x14ac:dyDescent="0.25">
      <c r="A9" s="52" t="s">
        <v>31</v>
      </c>
      <c r="B9" s="58"/>
      <c r="C9" s="58"/>
      <c r="D9" s="58"/>
      <c r="E9" s="58"/>
      <c r="F9" s="58"/>
      <c r="G9" s="53"/>
    </row>
    <row r="10" spans="1:7" ht="15.75" x14ac:dyDescent="0.25">
      <c r="A10" s="58"/>
      <c r="B10" s="58" t="s">
        <v>28</v>
      </c>
      <c r="C10" s="58"/>
      <c r="D10" s="58"/>
      <c r="E10" s="58">
        <f>E5</f>
        <v>1350</v>
      </c>
      <c r="F10" s="59" t="s">
        <v>35</v>
      </c>
      <c r="G10" s="53"/>
    </row>
    <row r="11" spans="1:7" ht="15" x14ac:dyDescent="0.2">
      <c r="A11" s="58"/>
      <c r="B11" s="58" t="s">
        <v>32</v>
      </c>
      <c r="C11" s="58"/>
      <c r="D11" s="58"/>
      <c r="E11" s="58">
        <v>12</v>
      </c>
      <c r="F11" s="58" t="s">
        <v>37</v>
      </c>
      <c r="G11" s="53"/>
    </row>
    <row r="12" spans="1:7" ht="15" x14ac:dyDescent="0.2">
      <c r="A12" s="58"/>
      <c r="B12" s="58" t="s">
        <v>29</v>
      </c>
      <c r="C12" s="58"/>
      <c r="D12" s="58"/>
      <c r="E12" s="58">
        <v>1.65</v>
      </c>
      <c r="F12" s="58"/>
      <c r="G12" s="53"/>
    </row>
    <row r="13" spans="1:7" ht="15" x14ac:dyDescent="0.2">
      <c r="A13" s="58"/>
      <c r="B13" s="58" t="s">
        <v>33</v>
      </c>
      <c r="C13" s="58"/>
      <c r="D13" s="58"/>
      <c r="E13" s="60">
        <f>E7</f>
        <v>0.05</v>
      </c>
      <c r="F13" s="58" t="s">
        <v>36</v>
      </c>
      <c r="G13" s="53"/>
    </row>
    <row r="14" spans="1:7" ht="15.75" thickBot="1" x14ac:dyDescent="0.25">
      <c r="A14" s="62"/>
      <c r="B14" s="62"/>
      <c r="C14" s="62"/>
      <c r="D14" s="62"/>
      <c r="E14" s="62"/>
      <c r="F14" s="62"/>
      <c r="G14" s="53"/>
    </row>
    <row r="15" spans="1:7" ht="16.5" thickBot="1" x14ac:dyDescent="0.3">
      <c r="A15" s="180" t="s">
        <v>38</v>
      </c>
      <c r="B15" s="181"/>
      <c r="C15" s="181"/>
      <c r="D15" s="181"/>
      <c r="E15" s="181"/>
      <c r="F15" s="182"/>
      <c r="G15" s="54"/>
    </row>
    <row r="16" spans="1:7" ht="15.75" x14ac:dyDescent="0.25">
      <c r="A16" s="21" t="s">
        <v>0</v>
      </c>
      <c r="B16" s="29"/>
      <c r="C16" s="28">
        <v>2013</v>
      </c>
      <c r="D16" s="28">
        <v>2014</v>
      </c>
      <c r="E16" s="28">
        <v>2015</v>
      </c>
      <c r="F16" s="28">
        <v>2016</v>
      </c>
      <c r="G16" s="54"/>
    </row>
    <row r="17" spans="1:7" ht="15" x14ac:dyDescent="0.2">
      <c r="A17" s="22" t="s">
        <v>39</v>
      </c>
      <c r="B17" s="25"/>
      <c r="C17" s="46">
        <v>1</v>
      </c>
      <c r="D17" s="46">
        <v>1</v>
      </c>
      <c r="E17" s="46">
        <v>1</v>
      </c>
      <c r="F17" s="47">
        <v>1</v>
      </c>
      <c r="G17" s="54"/>
    </row>
    <row r="18" spans="1:7" ht="15" x14ac:dyDescent="0.2">
      <c r="A18" s="23" t="s">
        <v>40</v>
      </c>
      <c r="B18" s="26"/>
      <c r="C18" s="46">
        <v>1</v>
      </c>
      <c r="D18" s="46">
        <f>C18+1</f>
        <v>2</v>
      </c>
      <c r="E18" s="46">
        <v>2</v>
      </c>
      <c r="F18" s="46">
        <v>3</v>
      </c>
      <c r="G18" s="54"/>
    </row>
    <row r="19" spans="1:7" ht="15.75" thickBot="1" x14ac:dyDescent="0.25">
      <c r="A19" s="24" t="s">
        <v>20</v>
      </c>
      <c r="B19" s="27"/>
      <c r="C19" s="44">
        <f>SUM(C17:C18)</f>
        <v>2</v>
      </c>
      <c r="D19" s="44">
        <f>SUM(D17:D18)</f>
        <v>3</v>
      </c>
      <c r="E19" s="44">
        <f>SUM(E17:E18)</f>
        <v>3</v>
      </c>
      <c r="F19" s="45">
        <f>SUM(F17:F18)</f>
        <v>4</v>
      </c>
      <c r="G19" s="54"/>
    </row>
    <row r="20" spans="1:7" ht="15.75" thickBot="1" x14ac:dyDescent="0.25">
      <c r="A20" s="61"/>
      <c r="B20" s="61"/>
      <c r="C20" s="61"/>
      <c r="D20" s="61"/>
      <c r="E20" s="61"/>
      <c r="F20" s="61"/>
      <c r="G20" s="53"/>
    </row>
    <row r="21" spans="1:7" ht="16.5" thickBot="1" x14ac:dyDescent="0.25">
      <c r="A21" s="173" t="s">
        <v>71</v>
      </c>
      <c r="B21" s="174"/>
      <c r="C21" s="174"/>
      <c r="D21" s="174"/>
      <c r="E21" s="174"/>
      <c r="F21" s="175"/>
      <c r="G21" s="54"/>
    </row>
    <row r="22" spans="1:7" ht="15.75" x14ac:dyDescent="0.25">
      <c r="A22" s="21" t="s">
        <v>0</v>
      </c>
      <c r="B22" s="29"/>
      <c r="C22" s="28">
        <v>2013</v>
      </c>
      <c r="D22" s="28">
        <v>2014</v>
      </c>
      <c r="E22" s="28">
        <v>2015</v>
      </c>
      <c r="F22" s="28">
        <v>2016</v>
      </c>
      <c r="G22" s="54"/>
    </row>
    <row r="23" spans="1:7" ht="15" x14ac:dyDescent="0.2">
      <c r="A23" s="23" t="s">
        <v>41</v>
      </c>
      <c r="B23" s="26"/>
      <c r="C23" s="42">
        <f>E4*E5*E6*C17</f>
        <v>23490</v>
      </c>
      <c r="D23" s="42">
        <f>E4*E5*E6*(100%+E7)*D17</f>
        <v>24664.5</v>
      </c>
      <c r="E23" s="42">
        <f>E4*E5*E6*(100%+E7)*(100%+E7)*E17</f>
        <v>25897.725000000002</v>
      </c>
      <c r="F23" s="42">
        <f>E4*E5*E6*(100%+E7)*(100%+E7)*(100%+E7)*F17</f>
        <v>27192.611250000002</v>
      </c>
      <c r="G23" s="54"/>
    </row>
    <row r="24" spans="1:7" ht="15" x14ac:dyDescent="0.2">
      <c r="A24" s="23" t="s">
        <v>42</v>
      </c>
      <c r="B24" s="26"/>
      <c r="C24" s="42">
        <f>E10*E11*E12*(100%+E13)*C18</f>
        <v>28066.5</v>
      </c>
      <c r="D24" s="42">
        <f>E10*E11*E12*(100%+E13)*D18</f>
        <v>56133</v>
      </c>
      <c r="E24" s="42">
        <f>E10*E11*E12*(100%+E13)*(100%+E13)*E18</f>
        <v>58939.65</v>
      </c>
      <c r="F24" s="42">
        <f>E10*E11*E12*(100%+E13)*(100%+E13)*(100%+E13)*F18</f>
        <v>92829.94875000001</v>
      </c>
      <c r="G24" s="54"/>
    </row>
    <row r="25" spans="1:7" ht="15.75" thickBot="1" x14ac:dyDescent="0.25">
      <c r="A25" s="24" t="s">
        <v>43</v>
      </c>
      <c r="B25" s="27"/>
      <c r="C25" s="43">
        <f>SUM(C23:C24)</f>
        <v>51556.5</v>
      </c>
      <c r="D25" s="43">
        <f>SUM(D23:D24)</f>
        <v>80797.5</v>
      </c>
      <c r="E25" s="43">
        <f>SUM(E23:E24)</f>
        <v>84837.375</v>
      </c>
      <c r="F25" s="43">
        <f>SUM(F23:F24)</f>
        <v>120022.56000000001</v>
      </c>
      <c r="G25" s="54"/>
    </row>
    <row r="26" spans="1:7" x14ac:dyDescent="0.2">
      <c r="A26" s="49"/>
      <c r="B26" s="49"/>
      <c r="C26" s="49"/>
      <c r="D26" s="49"/>
      <c r="E26" s="49"/>
      <c r="F26" s="49"/>
      <c r="G26" s="53"/>
    </row>
  </sheetData>
  <mergeCells count="3">
    <mergeCell ref="A15:F15"/>
    <mergeCell ref="A21:F21"/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"/>
  <sheetViews>
    <sheetView workbookViewId="0">
      <selection activeCell="R4" sqref="R4"/>
    </sheetView>
  </sheetViews>
  <sheetFormatPr defaultRowHeight="12.75" x14ac:dyDescent="0.2"/>
  <cols>
    <col min="1" max="1" width="21.5703125" style="30" customWidth="1"/>
    <col min="2" max="16384" width="9.140625" style="30"/>
  </cols>
  <sheetData>
    <row r="1" spans="1:6" ht="15.75" x14ac:dyDescent="0.25">
      <c r="A1" s="118" t="s">
        <v>44</v>
      </c>
      <c r="B1" s="119">
        <v>100</v>
      </c>
      <c r="C1" s="120"/>
      <c r="D1" s="121"/>
      <c r="E1" s="121"/>
      <c r="F1" s="121"/>
    </row>
    <row r="2" spans="1:6" ht="13.5" thickBot="1" x14ac:dyDescent="0.25">
      <c r="A2" s="121"/>
      <c r="B2" s="122"/>
      <c r="C2" s="122"/>
      <c r="D2" s="123"/>
      <c r="E2" s="123"/>
      <c r="F2" s="121"/>
    </row>
    <row r="3" spans="1:6" ht="16.5" thickBot="1" x14ac:dyDescent="0.3">
      <c r="A3" s="124"/>
      <c r="B3" s="48">
        <v>2013</v>
      </c>
      <c r="C3" s="161">
        <v>2014</v>
      </c>
      <c r="D3" s="161">
        <v>2015</v>
      </c>
      <c r="E3" s="161">
        <v>2016</v>
      </c>
      <c r="F3" s="66"/>
    </row>
    <row r="4" spans="1:6" x14ac:dyDescent="0.2">
      <c r="A4" s="125" t="s">
        <v>45</v>
      </c>
      <c r="B4" s="126">
        <v>130</v>
      </c>
      <c r="C4" s="126">
        <v>170</v>
      </c>
      <c r="D4" s="126">
        <v>210</v>
      </c>
      <c r="E4" s="127">
        <v>250</v>
      </c>
      <c r="F4" s="66"/>
    </row>
    <row r="5" spans="1:6" x14ac:dyDescent="0.2">
      <c r="A5" s="128" t="s">
        <v>46</v>
      </c>
      <c r="B5" s="129">
        <v>35</v>
      </c>
      <c r="C5" s="129">
        <v>40</v>
      </c>
      <c r="D5" s="129">
        <v>45</v>
      </c>
      <c r="E5" s="130">
        <v>50</v>
      </c>
      <c r="F5" s="66"/>
    </row>
    <row r="6" spans="1:6" x14ac:dyDescent="0.2">
      <c r="A6" s="128" t="s">
        <v>47</v>
      </c>
      <c r="B6" s="129">
        <v>90</v>
      </c>
      <c r="C6" s="129">
        <v>130</v>
      </c>
      <c r="D6" s="129">
        <v>170</v>
      </c>
      <c r="E6" s="130">
        <v>210</v>
      </c>
      <c r="F6" s="66"/>
    </row>
    <row r="7" spans="1:6" x14ac:dyDescent="0.2">
      <c r="A7" s="128" t="s">
        <v>48</v>
      </c>
      <c r="B7" s="129">
        <v>170</v>
      </c>
      <c r="C7" s="129">
        <v>250</v>
      </c>
      <c r="D7" s="129">
        <v>340</v>
      </c>
      <c r="E7" s="130">
        <v>430</v>
      </c>
      <c r="F7" s="66"/>
    </row>
    <row r="8" spans="1:6" x14ac:dyDescent="0.2">
      <c r="A8" s="128" t="s">
        <v>49</v>
      </c>
      <c r="B8" s="129">
        <v>50</v>
      </c>
      <c r="C8" s="129">
        <v>55</v>
      </c>
      <c r="D8" s="129">
        <v>60</v>
      </c>
      <c r="E8" s="130">
        <v>65</v>
      </c>
      <c r="F8" s="66"/>
    </row>
    <row r="9" spans="1:6" x14ac:dyDescent="0.2">
      <c r="A9" s="128" t="s">
        <v>50</v>
      </c>
      <c r="B9" s="129">
        <v>90</v>
      </c>
      <c r="C9" s="129">
        <v>45</v>
      </c>
      <c r="D9" s="129">
        <v>0</v>
      </c>
      <c r="E9" s="130">
        <v>0</v>
      </c>
      <c r="F9" s="66"/>
    </row>
    <row r="10" spans="1:6" ht="13.5" thickBot="1" x14ac:dyDescent="0.25">
      <c r="A10" s="131" t="s">
        <v>51</v>
      </c>
      <c r="B10" s="132">
        <v>60</v>
      </c>
      <c r="C10" s="132">
        <v>50</v>
      </c>
      <c r="D10" s="132">
        <v>35</v>
      </c>
      <c r="E10" s="133">
        <v>25</v>
      </c>
      <c r="F10" s="66"/>
    </row>
    <row r="11" spans="1:6" x14ac:dyDescent="0.2">
      <c r="A11" s="134"/>
      <c r="B11" s="134"/>
      <c r="C11" s="134"/>
      <c r="D11" s="134"/>
      <c r="E11" s="134"/>
      <c r="F11" s="12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6"/>
  <sheetViews>
    <sheetView tabSelected="1" workbookViewId="0">
      <selection activeCell="T11" sqref="T11"/>
    </sheetView>
  </sheetViews>
  <sheetFormatPr defaultRowHeight="12.75" x14ac:dyDescent="0.2"/>
  <cols>
    <col min="2" max="2" width="23.42578125" customWidth="1"/>
    <col min="4" max="4" width="5.85546875" customWidth="1"/>
    <col min="6" max="6" width="5.85546875" customWidth="1"/>
    <col min="7" max="7" width="12.7109375" bestFit="1" customWidth="1"/>
    <col min="8" max="8" width="5.85546875" customWidth="1"/>
    <col min="10" max="10" width="5.85546875" customWidth="1"/>
  </cols>
  <sheetData>
    <row r="1" spans="1:11" ht="18.75" thickBot="1" x14ac:dyDescent="0.3">
      <c r="A1" s="115" t="s">
        <v>72</v>
      </c>
      <c r="B1" s="64"/>
      <c r="C1" s="64"/>
      <c r="D1" s="64"/>
      <c r="E1" s="64"/>
      <c r="F1" s="64"/>
      <c r="G1" s="64"/>
      <c r="H1" s="64"/>
      <c r="I1" s="116"/>
      <c r="J1" s="31"/>
      <c r="K1" s="54"/>
    </row>
    <row r="2" spans="1:11" ht="15.75" x14ac:dyDescent="0.25">
      <c r="A2" s="109" t="s">
        <v>53</v>
      </c>
      <c r="B2" s="110"/>
      <c r="C2" s="110"/>
      <c r="D2" s="110"/>
      <c r="E2" s="111" t="s">
        <v>54</v>
      </c>
      <c r="F2" s="110"/>
      <c r="G2" s="117">
        <v>42698</v>
      </c>
      <c r="H2" s="110"/>
      <c r="I2" s="110"/>
      <c r="J2" s="69"/>
      <c r="K2" s="54"/>
    </row>
    <row r="3" spans="1:11" ht="16.5" thickBot="1" x14ac:dyDescent="0.3">
      <c r="A3" s="112"/>
      <c r="B3" s="65"/>
      <c r="C3" s="65"/>
      <c r="D3" s="65"/>
      <c r="E3" s="113"/>
      <c r="F3" s="65"/>
      <c r="G3" s="114"/>
      <c r="H3" s="65"/>
      <c r="I3" s="65"/>
      <c r="J3" s="63"/>
      <c r="K3" s="54"/>
    </row>
    <row r="4" spans="1:11" x14ac:dyDescent="0.2">
      <c r="A4" s="92"/>
      <c r="B4" s="104"/>
      <c r="C4" s="95">
        <v>2013</v>
      </c>
      <c r="D4" s="95"/>
      <c r="E4" s="95">
        <v>2014</v>
      </c>
      <c r="F4" s="95"/>
      <c r="G4" s="95">
        <v>2015</v>
      </c>
      <c r="H4" s="95"/>
      <c r="I4" s="95">
        <v>2016</v>
      </c>
      <c r="J4" s="105"/>
      <c r="K4" s="54"/>
    </row>
    <row r="5" spans="1:11" ht="13.5" thickBot="1" x14ac:dyDescent="0.25">
      <c r="A5" s="93"/>
      <c r="B5" s="106"/>
      <c r="C5" s="107">
        <v>100</v>
      </c>
      <c r="D5" s="100" t="s">
        <v>55</v>
      </c>
      <c r="E5" s="107">
        <v>100</v>
      </c>
      <c r="F5" s="100" t="s">
        <v>55</v>
      </c>
      <c r="G5" s="107">
        <v>100</v>
      </c>
      <c r="H5" s="100" t="s">
        <v>55</v>
      </c>
      <c r="I5" s="107">
        <v>100</v>
      </c>
      <c r="J5" s="108" t="s">
        <v>55</v>
      </c>
      <c r="K5" s="54"/>
    </row>
    <row r="6" spans="1:11" ht="13.5" thickBot="1" x14ac:dyDescent="0.25">
      <c r="A6" s="93"/>
      <c r="B6" s="34" t="s">
        <v>56</v>
      </c>
      <c r="C6" s="41">
        <f>'Myynnin kehitys'!$B$4</f>
        <v>200</v>
      </c>
      <c r="D6" s="33"/>
      <c r="E6" s="41">
        <f>'Myynnin kehitys'!$B$5</f>
        <v>250</v>
      </c>
      <c r="F6" s="33"/>
      <c r="G6" s="41">
        <f>'Myynnin kehitys'!$B$6</f>
        <v>450</v>
      </c>
      <c r="H6" s="33"/>
      <c r="I6" s="41">
        <f>'Myynnin kehitys'!$B$7</f>
        <v>550</v>
      </c>
      <c r="J6" s="40"/>
      <c r="K6" s="54"/>
    </row>
    <row r="7" spans="1:11" x14ac:dyDescent="0.2">
      <c r="A7" s="94"/>
      <c r="B7" s="70"/>
      <c r="C7" s="95" t="s">
        <v>6</v>
      </c>
      <c r="D7" s="95"/>
      <c r="E7" s="95" t="s">
        <v>6</v>
      </c>
      <c r="F7" s="96"/>
      <c r="G7" s="95" t="s">
        <v>6</v>
      </c>
      <c r="H7" s="97"/>
      <c r="I7" s="95" t="s">
        <v>6</v>
      </c>
      <c r="J7" s="98"/>
      <c r="K7" s="54"/>
    </row>
    <row r="8" spans="1:11" ht="13.5" thickBot="1" x14ac:dyDescent="0.25">
      <c r="A8" s="32">
        <v>1</v>
      </c>
      <c r="B8" s="79" t="s">
        <v>57</v>
      </c>
      <c r="C8" s="99">
        <f>'Myynnin kehitys'!$F$4</f>
        <v>1998</v>
      </c>
      <c r="D8" s="100">
        <v>100</v>
      </c>
      <c r="E8" s="99">
        <f>'Myynnin kehitys'!$F$5</f>
        <v>2587.5</v>
      </c>
      <c r="F8" s="101">
        <v>100</v>
      </c>
      <c r="G8" s="99">
        <f>'Myynnin kehitys'!$F$6</f>
        <v>4819.5</v>
      </c>
      <c r="H8" s="102">
        <v>100</v>
      </c>
      <c r="I8" s="99">
        <f>'Myynnin kehitys'!F7</f>
        <v>6039</v>
      </c>
      <c r="J8" s="103">
        <v>100</v>
      </c>
      <c r="K8" s="54"/>
    </row>
    <row r="9" spans="1:11" x14ac:dyDescent="0.2">
      <c r="A9" s="32"/>
      <c r="B9" s="70"/>
      <c r="C9" s="83"/>
      <c r="D9" s="83"/>
      <c r="E9" s="83"/>
      <c r="F9" s="83"/>
      <c r="G9" s="83"/>
      <c r="H9" s="83"/>
      <c r="I9" s="83"/>
      <c r="J9" s="90"/>
      <c r="K9" s="54"/>
    </row>
    <row r="10" spans="1:11" x14ac:dyDescent="0.2">
      <c r="A10" s="32"/>
      <c r="B10" s="74"/>
      <c r="C10" s="88"/>
      <c r="D10" s="88"/>
      <c r="E10" s="88"/>
      <c r="F10" s="88"/>
      <c r="G10" s="88"/>
      <c r="H10" s="88"/>
      <c r="I10" s="88"/>
      <c r="J10" s="91"/>
      <c r="K10" s="54"/>
    </row>
    <row r="11" spans="1:11" x14ac:dyDescent="0.2">
      <c r="A11" s="32">
        <v>2</v>
      </c>
      <c r="B11" s="74" t="s">
        <v>58</v>
      </c>
      <c r="C11" s="86">
        <f>Ainekäyttö!B22</f>
        <v>494.4</v>
      </c>
      <c r="D11" s="88"/>
      <c r="E11" s="86">
        <f>Ainekäyttö!C22</f>
        <v>618.00000000000011</v>
      </c>
      <c r="F11" s="88"/>
      <c r="G11" s="86">
        <f>Ainekäyttö!D22</f>
        <v>1112.4000000000001</v>
      </c>
      <c r="H11" s="88"/>
      <c r="I11" s="86">
        <f>Ainekäyttö!E22</f>
        <v>1359.6</v>
      </c>
      <c r="J11" s="91"/>
      <c r="K11" s="54"/>
    </row>
    <row r="12" spans="1:11" x14ac:dyDescent="0.2">
      <c r="A12" s="32">
        <v>3</v>
      </c>
      <c r="B12" s="74" t="s">
        <v>59</v>
      </c>
      <c r="C12" s="86">
        <f>Palkat!C24/100</f>
        <v>280.66500000000002</v>
      </c>
      <c r="D12" s="88"/>
      <c r="E12" s="86">
        <f>Palkat!D24/100</f>
        <v>561.33000000000004</v>
      </c>
      <c r="F12" s="88"/>
      <c r="G12" s="86">
        <f>Palkat!E24/100</f>
        <v>589.39650000000006</v>
      </c>
      <c r="H12" s="88"/>
      <c r="I12" s="86">
        <f>Palkat!F24/100</f>
        <v>928.29948750000005</v>
      </c>
      <c r="J12" s="91"/>
      <c r="K12" s="54"/>
    </row>
    <row r="13" spans="1:11" x14ac:dyDescent="0.2">
      <c r="A13" s="32">
        <v>4</v>
      </c>
      <c r="B13" s="74" t="s">
        <v>60</v>
      </c>
      <c r="C13" s="88"/>
      <c r="D13" s="88"/>
      <c r="E13" s="88"/>
      <c r="F13" s="88"/>
      <c r="G13" s="88"/>
      <c r="H13" s="88"/>
      <c r="I13" s="88"/>
      <c r="J13" s="91"/>
      <c r="K13" s="54"/>
    </row>
    <row r="14" spans="1:11" x14ac:dyDescent="0.2">
      <c r="A14" s="32">
        <v>5</v>
      </c>
      <c r="B14" s="74" t="s">
        <v>45</v>
      </c>
      <c r="C14" s="75">
        <f>'Muut kustannukset'!$B$4</f>
        <v>130</v>
      </c>
      <c r="D14" s="88"/>
      <c r="E14" s="75">
        <f>'Muut kustannukset'!$C$4</f>
        <v>170</v>
      </c>
      <c r="F14" s="88"/>
      <c r="G14" s="75">
        <f>'Muut kustannukset'!$D$4</f>
        <v>210</v>
      </c>
      <c r="H14" s="88"/>
      <c r="I14" s="75">
        <f>'Muut kustannukset'!$E$4</f>
        <v>250</v>
      </c>
      <c r="J14" s="91"/>
      <c r="K14" s="54"/>
    </row>
    <row r="15" spans="1:11" x14ac:dyDescent="0.2">
      <c r="A15" s="32"/>
      <c r="B15" s="74"/>
      <c r="C15" s="88"/>
      <c r="D15" s="88"/>
      <c r="E15" s="88"/>
      <c r="F15" s="88"/>
      <c r="G15" s="88"/>
      <c r="H15" s="88"/>
      <c r="I15" s="88"/>
      <c r="J15" s="91"/>
      <c r="K15" s="54"/>
    </row>
    <row r="16" spans="1:11" x14ac:dyDescent="0.2">
      <c r="A16" s="32"/>
      <c r="B16" s="74"/>
      <c r="C16" s="88"/>
      <c r="D16" s="88"/>
      <c r="E16" s="88"/>
      <c r="F16" s="88"/>
      <c r="G16" s="88"/>
      <c r="H16" s="88"/>
      <c r="I16" s="88"/>
      <c r="J16" s="91"/>
      <c r="K16" s="54"/>
    </row>
    <row r="17" spans="1:11" ht="13.5" thickBot="1" x14ac:dyDescent="0.25">
      <c r="A17" s="32">
        <v>6</v>
      </c>
      <c r="B17" s="79" t="s">
        <v>61</v>
      </c>
      <c r="C17" s="80">
        <f>C8-C11-C12-C13-C14</f>
        <v>1092.9349999999999</v>
      </c>
      <c r="D17" s="80">
        <f>C17/C8*100</f>
        <v>54.701451451451447</v>
      </c>
      <c r="E17" s="80">
        <f>E8-E11-E12-E13-E14</f>
        <v>1238.17</v>
      </c>
      <c r="F17" s="80">
        <f>E17/E8*100</f>
        <v>47.851980676328502</v>
      </c>
      <c r="G17" s="80">
        <f>G8-G11-G12-G13-G14</f>
        <v>2907.7034999999996</v>
      </c>
      <c r="H17" s="80">
        <f>G17/G8*100</f>
        <v>60.332057267351381</v>
      </c>
      <c r="I17" s="80">
        <f>I8-I11-I12-I13-I14</f>
        <v>3501.1005124999997</v>
      </c>
      <c r="J17" s="82">
        <f>I17/I8*100</f>
        <v>57.974838756416624</v>
      </c>
      <c r="K17" s="54"/>
    </row>
    <row r="18" spans="1:11" x14ac:dyDescent="0.2">
      <c r="A18" s="32"/>
      <c r="B18" s="70"/>
      <c r="C18" s="83"/>
      <c r="D18" s="84"/>
      <c r="E18" s="83"/>
      <c r="F18" s="84"/>
      <c r="G18" s="83"/>
      <c r="H18" s="83"/>
      <c r="I18" s="83"/>
      <c r="J18" s="85"/>
      <c r="K18" s="54"/>
    </row>
    <row r="19" spans="1:11" x14ac:dyDescent="0.2">
      <c r="A19" s="32">
        <v>7</v>
      </c>
      <c r="B19" s="74" t="s">
        <v>62</v>
      </c>
      <c r="C19" s="86">
        <f>Palkat!C23/100</f>
        <v>234.9</v>
      </c>
      <c r="D19" s="76"/>
      <c r="E19" s="86">
        <f>Palkat!D23/100</f>
        <v>246.64500000000001</v>
      </c>
      <c r="F19" s="76"/>
      <c r="G19" s="86">
        <f>Palkat!E23/100</f>
        <v>258.97725000000003</v>
      </c>
      <c r="H19" s="78"/>
      <c r="I19" s="86">
        <f>Palkat!F23/100</f>
        <v>271.92611250000004</v>
      </c>
      <c r="J19" s="87"/>
      <c r="K19" s="54"/>
    </row>
    <row r="20" spans="1:11" x14ac:dyDescent="0.2">
      <c r="A20" s="32">
        <v>8</v>
      </c>
      <c r="B20" s="74" t="s">
        <v>46</v>
      </c>
      <c r="C20" s="75">
        <f>'Muut kustannukset'!$B$5</f>
        <v>35</v>
      </c>
      <c r="D20" s="76"/>
      <c r="E20" s="75">
        <f>'Muut kustannukset'!$C$5</f>
        <v>40</v>
      </c>
      <c r="F20" s="76"/>
      <c r="G20" s="75">
        <f>'Muut kustannukset'!$D$5</f>
        <v>45</v>
      </c>
      <c r="H20" s="78"/>
      <c r="I20" s="75">
        <f>'Muut kustannukset'!$E$5</f>
        <v>50</v>
      </c>
      <c r="J20" s="87"/>
      <c r="K20" s="54"/>
    </row>
    <row r="21" spans="1:11" x14ac:dyDescent="0.2">
      <c r="A21" s="32">
        <v>9</v>
      </c>
      <c r="B21" s="74" t="s">
        <v>47</v>
      </c>
      <c r="C21" s="75">
        <f>'Muut kustannukset'!$B$6</f>
        <v>90</v>
      </c>
      <c r="D21" s="76"/>
      <c r="E21" s="75">
        <f>'Muut kustannukset'!$C$6</f>
        <v>130</v>
      </c>
      <c r="F21" s="76"/>
      <c r="G21" s="75">
        <f>'Muut kustannukset'!$D$6</f>
        <v>170</v>
      </c>
      <c r="H21" s="78"/>
      <c r="I21" s="75">
        <f>'Muut kustannukset'!$E$6</f>
        <v>210</v>
      </c>
      <c r="J21" s="87"/>
      <c r="K21" s="54"/>
    </row>
    <row r="22" spans="1:11" x14ac:dyDescent="0.2">
      <c r="A22" s="32"/>
      <c r="B22" s="74"/>
      <c r="C22" s="88"/>
      <c r="D22" s="89"/>
      <c r="E22" s="88"/>
      <c r="F22" s="89"/>
      <c r="G22" s="88"/>
      <c r="H22" s="88"/>
      <c r="I22" s="88"/>
      <c r="J22" s="87"/>
      <c r="K22" s="54"/>
    </row>
    <row r="23" spans="1:11" x14ac:dyDescent="0.2">
      <c r="A23" s="32"/>
      <c r="B23" s="74"/>
      <c r="C23" s="88"/>
      <c r="D23" s="89"/>
      <c r="E23" s="88"/>
      <c r="F23" s="89"/>
      <c r="G23" s="88"/>
      <c r="H23" s="88"/>
      <c r="I23" s="88"/>
      <c r="J23" s="87"/>
      <c r="K23" s="54"/>
    </row>
    <row r="24" spans="1:11" x14ac:dyDescent="0.2">
      <c r="A24" s="32"/>
      <c r="B24" s="74"/>
      <c r="C24" s="88"/>
      <c r="D24" s="89"/>
      <c r="E24" s="88"/>
      <c r="F24" s="89"/>
      <c r="G24" s="88"/>
      <c r="H24" s="88"/>
      <c r="I24" s="88"/>
      <c r="J24" s="87"/>
      <c r="K24" s="54"/>
    </row>
    <row r="25" spans="1:11" ht="13.5" thickBot="1" x14ac:dyDescent="0.25">
      <c r="A25" s="32">
        <v>10</v>
      </c>
      <c r="B25" s="79" t="s">
        <v>63</v>
      </c>
      <c r="C25" s="80">
        <f>C17-C19-C20-C21</f>
        <v>733.03499999999997</v>
      </c>
      <c r="D25" s="81">
        <f>C25/C8*100</f>
        <v>36.688438438438439</v>
      </c>
      <c r="E25" s="80">
        <f>E17-E19-E20-E21</f>
        <v>821.52500000000009</v>
      </c>
      <c r="F25" s="81">
        <f>E25/E8*100</f>
        <v>31.749758454106285</v>
      </c>
      <c r="G25" s="80">
        <f>G17-G19-G20-G21</f>
        <v>2433.7262499999997</v>
      </c>
      <c r="H25" s="80">
        <f>G25/G8*100</f>
        <v>50.497484178856723</v>
      </c>
      <c r="I25" s="80">
        <f>I17-I19-I20-I21</f>
        <v>2969.1743999999999</v>
      </c>
      <c r="J25" s="82">
        <f>I25/I8*100</f>
        <v>49.166656731246896</v>
      </c>
      <c r="K25" s="54"/>
    </row>
    <row r="26" spans="1:11" x14ac:dyDescent="0.2">
      <c r="A26" s="32"/>
      <c r="B26" s="70"/>
      <c r="C26" s="71"/>
      <c r="D26" s="72"/>
      <c r="E26" s="71"/>
      <c r="F26" s="72"/>
      <c r="G26" s="71"/>
      <c r="H26" s="72"/>
      <c r="I26" s="71"/>
      <c r="J26" s="73"/>
      <c r="K26" s="54"/>
    </row>
    <row r="27" spans="1:11" x14ac:dyDescent="0.2">
      <c r="A27" s="32">
        <v>11</v>
      </c>
      <c r="B27" s="74" t="s">
        <v>51</v>
      </c>
      <c r="C27" s="75">
        <f>'Muut kustannukset'!$B$10</f>
        <v>60</v>
      </c>
      <c r="D27" s="76"/>
      <c r="E27" s="75">
        <f>'Muut kustannukset'!$C$10</f>
        <v>50</v>
      </c>
      <c r="F27" s="76"/>
      <c r="G27" s="75">
        <f>'Muut kustannukset'!$D$10</f>
        <v>35</v>
      </c>
      <c r="H27" s="76"/>
      <c r="I27" s="75">
        <f>'Muut kustannukset'!$E$10</f>
        <v>25</v>
      </c>
      <c r="J27" s="77"/>
      <c r="K27" s="54"/>
    </row>
    <row r="28" spans="1:11" x14ac:dyDescent="0.2">
      <c r="A28" s="32">
        <v>12</v>
      </c>
      <c r="B28" s="74" t="s">
        <v>64</v>
      </c>
      <c r="C28" s="78"/>
      <c r="D28" s="76"/>
      <c r="E28" s="78"/>
      <c r="F28" s="76"/>
      <c r="G28" s="78"/>
      <c r="H28" s="76"/>
      <c r="I28" s="78"/>
      <c r="J28" s="77"/>
      <c r="K28" s="54"/>
    </row>
    <row r="29" spans="1:11" x14ac:dyDescent="0.2">
      <c r="A29" s="32">
        <v>13</v>
      </c>
      <c r="B29" s="74" t="s">
        <v>65</v>
      </c>
      <c r="C29" s="75">
        <f>'Muut kustannukset'!$B$7</f>
        <v>170</v>
      </c>
      <c r="D29" s="76"/>
      <c r="E29" s="75">
        <f>'Muut kustannukset'!$C$7</f>
        <v>250</v>
      </c>
      <c r="F29" s="76"/>
      <c r="G29" s="75">
        <f>'Muut kustannukset'!$D$7</f>
        <v>340</v>
      </c>
      <c r="H29" s="76"/>
      <c r="I29" s="75">
        <f>'Muut kustannukset'!$E$7</f>
        <v>430</v>
      </c>
      <c r="J29" s="77"/>
      <c r="K29" s="54"/>
    </row>
    <row r="30" spans="1:11" x14ac:dyDescent="0.2">
      <c r="A30" s="32">
        <v>14</v>
      </c>
      <c r="B30" s="74"/>
      <c r="C30" s="78"/>
      <c r="D30" s="76"/>
      <c r="E30" s="78"/>
      <c r="F30" s="76"/>
      <c r="G30" s="78"/>
      <c r="H30" s="76"/>
      <c r="I30" s="78"/>
      <c r="J30" s="77"/>
      <c r="K30" s="54"/>
    </row>
    <row r="31" spans="1:11" x14ac:dyDescent="0.2">
      <c r="A31" s="32">
        <v>15</v>
      </c>
      <c r="B31" s="74"/>
      <c r="C31" s="78"/>
      <c r="D31" s="76"/>
      <c r="E31" s="78"/>
      <c r="F31" s="76"/>
      <c r="G31" s="78"/>
      <c r="H31" s="76"/>
      <c r="I31" s="78"/>
      <c r="J31" s="77"/>
      <c r="K31" s="54"/>
    </row>
    <row r="32" spans="1:11" x14ac:dyDescent="0.2">
      <c r="A32" s="32"/>
      <c r="B32" s="74"/>
      <c r="C32" s="78"/>
      <c r="D32" s="76"/>
      <c r="E32" s="78"/>
      <c r="F32" s="76"/>
      <c r="G32" s="78"/>
      <c r="H32" s="76"/>
      <c r="I32" s="78"/>
      <c r="J32" s="77"/>
      <c r="K32" s="54"/>
    </row>
    <row r="33" spans="1:11" ht="13.5" thickBot="1" x14ac:dyDescent="0.25">
      <c r="A33" s="32">
        <v>16</v>
      </c>
      <c r="B33" s="79" t="s">
        <v>66</v>
      </c>
      <c r="C33" s="80">
        <f>C25-C27-C29</f>
        <v>503.03499999999997</v>
      </c>
      <c r="D33" s="81">
        <f>C33/C8*100</f>
        <v>25.176926926926924</v>
      </c>
      <c r="E33" s="80">
        <f>E25-E27-E29</f>
        <v>521.52500000000009</v>
      </c>
      <c r="F33" s="81">
        <f>E33/E8*100</f>
        <v>20.155555555555559</v>
      </c>
      <c r="G33" s="80">
        <f>G25-G27-G29</f>
        <v>2058.7262499999997</v>
      </c>
      <c r="H33" s="81">
        <f>G33/G8*100</f>
        <v>42.716594045025417</v>
      </c>
      <c r="I33" s="80">
        <f>I25-I27-I29</f>
        <v>2514.1743999999999</v>
      </c>
      <c r="J33" s="82">
        <f>I33/I8*100</f>
        <v>41.632296737870504</v>
      </c>
      <c r="K33" s="54"/>
    </row>
    <row r="34" spans="1:11" x14ac:dyDescent="0.2">
      <c r="A34" s="32"/>
      <c r="B34" s="70"/>
      <c r="C34" s="71"/>
      <c r="D34" s="72"/>
      <c r="E34" s="71"/>
      <c r="F34" s="72"/>
      <c r="G34" s="71"/>
      <c r="H34" s="72"/>
      <c r="I34" s="71"/>
      <c r="J34" s="73"/>
      <c r="K34" s="54"/>
    </row>
    <row r="35" spans="1:11" x14ac:dyDescent="0.2">
      <c r="A35" s="32">
        <v>17</v>
      </c>
      <c r="B35" s="74" t="s">
        <v>67</v>
      </c>
      <c r="C35" s="75">
        <f>'Muut kustannukset'!$B$8</f>
        <v>50</v>
      </c>
      <c r="D35" s="76"/>
      <c r="E35" s="75">
        <f>'Muut kustannukset'!$C$8</f>
        <v>55</v>
      </c>
      <c r="F35" s="76"/>
      <c r="G35" s="75">
        <f>'Muut kustannukset'!$D$8</f>
        <v>60</v>
      </c>
      <c r="H35" s="76"/>
      <c r="I35" s="75">
        <f>'Muut kustannukset'!$E$8</f>
        <v>65</v>
      </c>
      <c r="J35" s="77"/>
      <c r="K35" s="54"/>
    </row>
    <row r="36" spans="1:11" x14ac:dyDescent="0.2">
      <c r="A36" s="32"/>
      <c r="B36" s="74"/>
      <c r="C36" s="78"/>
      <c r="D36" s="76"/>
      <c r="E36" s="78"/>
      <c r="F36" s="76"/>
      <c r="G36" s="78"/>
      <c r="H36" s="76"/>
      <c r="I36" s="78"/>
      <c r="J36" s="77"/>
      <c r="K36" s="66"/>
    </row>
    <row r="37" spans="1:11" ht="13.5" thickBot="1" x14ac:dyDescent="0.25">
      <c r="A37" s="32">
        <v>18</v>
      </c>
      <c r="B37" s="79" t="s">
        <v>68</v>
      </c>
      <c r="C37" s="80">
        <f>C33-C35</f>
        <v>453.03499999999997</v>
      </c>
      <c r="D37" s="81">
        <f>C37/C8*100</f>
        <v>22.674424424424423</v>
      </c>
      <c r="E37" s="80">
        <f>E33-E35</f>
        <v>466.52500000000009</v>
      </c>
      <c r="F37" s="81">
        <f>E37/E8*100</f>
        <v>18.02995169082126</v>
      </c>
      <c r="G37" s="80">
        <f>G33-G35</f>
        <v>1998.7262499999997</v>
      </c>
      <c r="H37" s="81">
        <f>G37/G8*100</f>
        <v>41.471651623612402</v>
      </c>
      <c r="I37" s="80">
        <f>I33-I35</f>
        <v>2449.1743999999999</v>
      </c>
      <c r="J37" s="82">
        <f>I37/I8*100</f>
        <v>40.555959595959592</v>
      </c>
      <c r="K37" s="54"/>
    </row>
    <row r="38" spans="1:11" x14ac:dyDescent="0.2">
      <c r="A38" s="38"/>
      <c r="B38" s="70"/>
      <c r="C38" s="71"/>
      <c r="D38" s="72"/>
      <c r="E38" s="71"/>
      <c r="F38" s="72"/>
      <c r="G38" s="71"/>
      <c r="H38" s="72"/>
      <c r="I38" s="71"/>
      <c r="J38" s="73"/>
      <c r="K38" s="54"/>
    </row>
    <row r="39" spans="1:11" x14ac:dyDescent="0.2">
      <c r="A39" s="38">
        <v>19</v>
      </c>
      <c r="B39" s="74" t="s">
        <v>50</v>
      </c>
      <c r="C39" s="75">
        <f>'Muut kustannukset'!$B$9</f>
        <v>90</v>
      </c>
      <c r="D39" s="76"/>
      <c r="E39" s="75">
        <f>'Muut kustannukset'!$C$9</f>
        <v>45</v>
      </c>
      <c r="F39" s="76"/>
      <c r="G39" s="75">
        <f>'Muut kustannukset'!$D$9</f>
        <v>0</v>
      </c>
      <c r="H39" s="76"/>
      <c r="I39" s="75">
        <f>'Muut kustannukset'!$E$9</f>
        <v>0</v>
      </c>
      <c r="J39" s="77"/>
      <c r="K39" s="54"/>
    </row>
    <row r="40" spans="1:11" x14ac:dyDescent="0.2">
      <c r="A40" s="38"/>
      <c r="B40" s="74"/>
      <c r="C40" s="78"/>
      <c r="D40" s="76"/>
      <c r="E40" s="78"/>
      <c r="F40" s="76"/>
      <c r="G40" s="78"/>
      <c r="H40" s="76"/>
      <c r="I40" s="78"/>
      <c r="J40" s="77"/>
      <c r="K40" s="54"/>
    </row>
    <row r="41" spans="1:11" ht="13.5" thickBot="1" x14ac:dyDescent="0.25">
      <c r="A41" s="38">
        <v>20</v>
      </c>
      <c r="B41" s="79" t="s">
        <v>69</v>
      </c>
      <c r="C41" s="80">
        <f>C37-C39</f>
        <v>363.03499999999997</v>
      </c>
      <c r="D41" s="81">
        <f>C41/C8*100</f>
        <v>18.16991991991992</v>
      </c>
      <c r="E41" s="80">
        <f>E37-E39</f>
        <v>421.52500000000009</v>
      </c>
      <c r="F41" s="81">
        <f>E41/E8*100</f>
        <v>16.290821256038651</v>
      </c>
      <c r="G41" s="80">
        <f>G37-G39</f>
        <v>1998.7262499999997</v>
      </c>
      <c r="H41" s="81">
        <f>G41/G8*100</f>
        <v>41.471651623612402</v>
      </c>
      <c r="I41" s="80">
        <f>I37-I39</f>
        <v>2449.1743999999999</v>
      </c>
      <c r="J41" s="82">
        <f>I41/I8*100</f>
        <v>40.555959595959592</v>
      </c>
      <c r="K41" s="54"/>
    </row>
    <row r="42" spans="1:11" ht="13.5" thickBot="1" x14ac:dyDescent="0.25">
      <c r="A42" s="51"/>
      <c r="B42" s="51"/>
      <c r="C42" s="67"/>
      <c r="D42" s="67"/>
      <c r="E42" s="67"/>
      <c r="F42" s="67"/>
      <c r="G42" s="67"/>
      <c r="H42" s="67"/>
      <c r="I42" s="67"/>
      <c r="J42" s="68"/>
      <c r="K42" s="54"/>
    </row>
    <row r="43" spans="1:11" ht="13.5" thickBot="1" x14ac:dyDescent="0.25">
      <c r="A43" s="38">
        <v>21</v>
      </c>
      <c r="B43" s="39" t="s">
        <v>70</v>
      </c>
      <c r="C43" s="37">
        <f>Palkat!C19</f>
        <v>2</v>
      </c>
      <c r="D43" s="35"/>
      <c r="E43" s="37">
        <f>Palkat!D19</f>
        <v>3</v>
      </c>
      <c r="F43" s="35"/>
      <c r="G43" s="37">
        <v>4</v>
      </c>
      <c r="H43" s="35"/>
      <c r="I43" s="37">
        <f>Palkat!F19</f>
        <v>4</v>
      </c>
      <c r="J43" s="36"/>
      <c r="K43" s="54"/>
    </row>
    <row r="44" spans="1:11" x14ac:dyDescent="0.2">
      <c r="A44" s="49"/>
      <c r="B44" s="49"/>
      <c r="C44" s="49"/>
      <c r="D44" s="49"/>
      <c r="E44" s="49"/>
      <c r="F44" s="49"/>
      <c r="G44" s="49"/>
      <c r="H44" s="49"/>
      <c r="I44" s="49"/>
      <c r="J44" s="69"/>
      <c r="K44" s="54"/>
    </row>
    <row r="45" spans="1:11" ht="13.5" thickBot="1" x14ac:dyDescent="0.25">
      <c r="A45" s="65"/>
      <c r="B45" s="65"/>
      <c r="C45" s="65"/>
      <c r="D45" s="65"/>
      <c r="E45" s="65"/>
      <c r="F45" s="65"/>
      <c r="G45" s="65"/>
      <c r="H45" s="65"/>
      <c r="I45" s="65"/>
      <c r="J45" s="63"/>
      <c r="K45" s="54"/>
    </row>
    <row r="46" spans="1:11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5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Myynnin kehitys</vt:lpstr>
      <vt:lpstr>Ainekäyttö</vt:lpstr>
      <vt:lpstr>Palkat</vt:lpstr>
      <vt:lpstr>Muut kustannukset</vt:lpstr>
      <vt:lpstr>Tulosbudjetti</vt:lpstr>
    </vt:vector>
  </TitlesOfParts>
  <Company>Jyväskylän ammattikorkeakoulu /IT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varis</dc:creator>
  <cp:lastModifiedBy>Jere Pesonen</cp:lastModifiedBy>
  <cp:lastPrinted>2002-04-30T07:40:23Z</cp:lastPrinted>
  <dcterms:created xsi:type="dcterms:W3CDTF">2002-04-30T06:30:12Z</dcterms:created>
  <dcterms:modified xsi:type="dcterms:W3CDTF">2018-11-22T08:20:39Z</dcterms:modified>
</cp:coreProperties>
</file>